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diagrama de gantt" sheetId="3" r:id="rId5"/>
  </sheets>
  <definedNames/>
  <calcPr/>
</workbook>
</file>

<file path=xl/sharedStrings.xml><?xml version="1.0" encoding="utf-8"?>
<sst xmlns="http://schemas.openxmlformats.org/spreadsheetml/2006/main" count="342" uniqueCount="159">
  <si>
    <t>DRISTRIBUCIÓ TIPICA DE LES FASES</t>
  </si>
  <si>
    <t>Fase</t>
  </si>
  <si>
    <t>Iteració</t>
  </si>
  <si>
    <t>Objectius</t>
  </si>
  <si>
    <t>Dates</t>
  </si>
  <si>
    <t>Staff</t>
  </si>
  <si>
    <t>Inception</t>
  </si>
  <si>
    <t>Elaboration</t>
  </si>
  <si>
    <t>Construction</t>
  </si>
  <si>
    <t>Transition</t>
  </si>
  <si>
    <t>Effort</t>
  </si>
  <si>
    <t>11 de Gener</t>
  </si>
  <si>
    <t>12 de Gener</t>
  </si>
  <si>
    <t>13 de Gener</t>
  </si>
  <si>
    <t>14 de Gener</t>
  </si>
  <si>
    <t>15 de Gener</t>
  </si>
  <si>
    <t>18 de Gener</t>
  </si>
  <si>
    <t>19 de Gener</t>
  </si>
  <si>
    <t>20 de Gener</t>
  </si>
  <si>
    <t>21 de Gener</t>
  </si>
  <si>
    <t>22 de Gener</t>
  </si>
  <si>
    <t>25 de Gener</t>
  </si>
  <si>
    <t>26 de Gener</t>
  </si>
  <si>
    <t>27 de Gener</t>
  </si>
  <si>
    <t>Establir l’àmbit del projecte i condicions de frontera.</t>
  </si>
  <si>
    <t>Schedule</t>
  </si>
  <si>
    <t>ANÀLISIS EN TERMES DE CASOS D'ÚS</t>
  </si>
  <si>
    <t>Estat cas d'ús</t>
  </si>
  <si>
    <t>Identificat</t>
  </si>
  <si>
    <t>Esboçat</t>
  </si>
  <si>
    <t>Refinat</t>
  </si>
  <si>
    <t>Analitzat</t>
  </si>
  <si>
    <t>Complet</t>
  </si>
  <si>
    <t>Cas d'Ús</t>
  </si>
  <si>
    <t>Esborrar usuari</t>
  </si>
  <si>
    <t>I1</t>
  </si>
  <si>
    <t>- Establir l’àmbit del projecte i condicions de frontera.
- Determinar els casos d’ús i els seus escenaris principals.
- Visualitzar una arquitectura candidata basant-se en alguns escenaris primaris.
- Estimar el cost i planificació temporal.
- Identificar possibles riscos.
- Preparar l’entorn de treball del projecte.</t>
  </si>
  <si>
    <t>11 Gener - 27 Gener</t>
  </si>
  <si>
    <t>Cap de projecte
Analista senior
Analista programador
Disenyador
Enginyer de Requisits
Programador senior
Programador junior
Tester</t>
  </si>
  <si>
    <t>50.40
100.80
12.60
12.60
75.60
0.00
0.00
0.00</t>
  </si>
  <si>
    <t>Preparar l’entorn de treball del projecte.</t>
  </si>
  <si>
    <t>E1</t>
  </si>
  <si>
    <t>- Definir, validar i articular l’arquitectura.
- Considerar riscos arquitectònics significatius.
- Delinear la visió del projecte.
- Demostrar que l’arquitectura suportarà la visió en un temps raonable i a un cost raonable.</t>
  </si>
  <si>
    <t>28 Gener - 24 Febrer</t>
  </si>
  <si>
    <t xml:space="preserve">Identificar possibles riscos.               </t>
  </si>
  <si>
    <t xml:space="preserve">Determinar els casos d’ús i els seus escenaris principals. </t>
  </si>
  <si>
    <t>Registrar-se</t>
  </si>
  <si>
    <t>Iniciar sessió</t>
  </si>
  <si>
    <t>Publicar servei</t>
  </si>
  <si>
    <t>Esborrar servei</t>
  </si>
  <si>
    <t>Buscar servei</t>
  </si>
  <si>
    <t>Veure servei</t>
  </si>
  <si>
    <t>Modificar servei</t>
  </si>
  <si>
    <t>Veure ofertes de serveis</t>
  </si>
  <si>
    <t>Contactar altre usuari</t>
  </si>
  <si>
    <t>Visualitzar una arquitectura candidata basant-se en alguns escenaris primaris.</t>
  </si>
  <si>
    <t>Valorar un servei</t>
  </si>
  <si>
    <t>Pagar servei</t>
  </si>
  <si>
    <t>Buscar ubicació a Google Maps</t>
  </si>
  <si>
    <t>Vincular servei amb Google Calendar</t>
  </si>
  <si>
    <t>PERCENTATGE DE ROLS APROXIMAT</t>
  </si>
  <si>
    <t>113.40
151.20
37.80
226.80
37.80
151.20
37.80
0.00</t>
  </si>
  <si>
    <t>Cap de projecte</t>
  </si>
  <si>
    <t>Analista senior</t>
  </si>
  <si>
    <t>Analista programador</t>
  </si>
  <si>
    <t>Disenyador</t>
  </si>
  <si>
    <t>Enginyer de Requisits</t>
  </si>
  <si>
    <t>Programador senior</t>
  </si>
  <si>
    <t>Programador junior</t>
  </si>
  <si>
    <t>Tester</t>
  </si>
  <si>
    <t>Estimar el cost i planificació temporal.</t>
  </si>
  <si>
    <t>E2</t>
  </si>
  <si>
    <t>- Produir un pla detallat per a la fase de Construcció.
- Refinar l’entorn de treball del projecte.</t>
  </si>
  <si>
    <t>ACTORS</t>
  </si>
  <si>
    <t>Actor</t>
  </si>
  <si>
    <t>Complexitat</t>
  </si>
  <si>
    <t>Pes</t>
  </si>
  <si>
    <t>C1</t>
  </si>
  <si>
    <t>- Completar el producte software per a la seva transició a producció.
- Minimitzar els costos de desenvolupament gràcies a l’optimització de recursos.
- Arribar a una qualitat adequada tan ràpidament com es considera pràctic.</t>
  </si>
  <si>
    <t>Usuari</t>
  </si>
  <si>
    <t>25 Febrer - 19 Abril</t>
  </si>
  <si>
    <t>Complex</t>
  </si>
  <si>
    <t>63.00
63.00
189.00
0.00
0.00
566.99
251.99
126.00</t>
  </si>
  <si>
    <t>C2</t>
  </si>
  <si>
    <t>- Obtenir versions útils (alfa, beta, i altres versions de proves) tan ràpidament com sigui possible.</t>
  </si>
  <si>
    <t>T1</t>
  </si>
  <si>
    <t>- Permetre al client que sigui autosuficient en l’ús del producte
- Obtenir l’aprovació dels interessats
- Arribar a la configuració final de forma ràpida i efectiva</t>
  </si>
  <si>
    <t>20 Abril - 17 Maig</t>
  </si>
  <si>
    <t>151.20
25.20
12.60
25.20
0.00
12.60
0.00
25.20</t>
  </si>
  <si>
    <t>Administrador</t>
  </si>
  <si>
    <t>Google Maps</t>
  </si>
  <si>
    <t>Mig</t>
  </si>
  <si>
    <t>Google Calendar</t>
  </si>
  <si>
    <t>Sistema</t>
  </si>
  <si>
    <t>Simple</t>
  </si>
  <si>
    <t>UAW</t>
  </si>
  <si>
    <t>ESTIMACIÓ D'ESFORÇ</t>
  </si>
  <si>
    <t>Factor d'entorn</t>
  </si>
  <si>
    <t>Evaluació</t>
  </si>
  <si>
    <t>Pes final</t>
  </si>
  <si>
    <t>Capacitat analistica</t>
  </si>
  <si>
    <t>Dificultat del llenguatge de programació</t>
  </si>
  <si>
    <t>Experiència en l'aplicació</t>
  </si>
  <si>
    <t>Experiència en Orientació a Objectes</t>
  </si>
  <si>
    <t>Familiarització amb l'UML</t>
  </si>
  <si>
    <t>Motivació</t>
  </si>
  <si>
    <t>Estabilitat dels requisits</t>
  </si>
  <si>
    <t>Treball a temps parcial</t>
  </si>
  <si>
    <t>ECF</t>
  </si>
  <si>
    <t>CASOS D'ÚS</t>
  </si>
  <si>
    <t>UUCW</t>
  </si>
  <si>
    <t>COMPLEXITATS TÈCNIQUES</t>
  </si>
  <si>
    <t>Complexitat tècnica</t>
  </si>
  <si>
    <t>Prioritat</t>
  </si>
  <si>
    <t>Distribució del sistema</t>
  </si>
  <si>
    <t>Rendimient</t>
  </si>
  <si>
    <t>Eficiència de l'usuari final</t>
  </si>
  <si>
    <t>Processament intern complex</t>
  </si>
  <si>
    <t>Reutilització</t>
  </si>
  <si>
    <t>Instalació senzilla</t>
  </si>
  <si>
    <t>Usabilitat senzilla</t>
  </si>
  <si>
    <t>Portabilitat</t>
  </si>
  <si>
    <t>Cambiabilitat senzilla</t>
  </si>
  <si>
    <t>Concurrència</t>
  </si>
  <si>
    <t>Característiques especials de seguretat</t>
  </si>
  <si>
    <t>Proporció d'accés directe a terceres parts</t>
  </si>
  <si>
    <t>Instalació especial per a formació de l'usuari</t>
  </si>
  <si>
    <t>TCF</t>
  </si>
  <si>
    <t>UCP = (UUCW + UAW) * TCF * ECF</t>
  </si>
  <si>
    <t>Factor PF (entre 15 i 30)</t>
  </si>
  <si>
    <t>Estimación tiempo (horas) = UCP * PF</t>
  </si>
  <si>
    <t>ESTIMACIÓ DEL COST</t>
  </si>
  <si>
    <t>Salari / hora</t>
  </si>
  <si>
    <t>Responsabilitat</t>
  </si>
  <si>
    <t>Hores de treball</t>
  </si>
  <si>
    <t>Preu total treballador</t>
  </si>
  <si>
    <t>Preu total treballador final</t>
  </si>
  <si>
    <t>HORES PER TREBALLADOR</t>
  </si>
  <si>
    <t>Número de treballadors</t>
  </si>
  <si>
    <t xml:space="preserve">Cost fix en terme de lloc de treball </t>
  </si>
  <si>
    <t>Costos del personal</t>
  </si>
  <si>
    <t>Percentatge dels costos estructurals</t>
  </si>
  <si>
    <t>Cost final</t>
  </si>
  <si>
    <t>Percentatge del marge de benefici</t>
  </si>
  <si>
    <t>Percentatge de contingències (Riscos)</t>
  </si>
  <si>
    <t>Pressupost final</t>
  </si>
  <si>
    <t>TOPDOWN</t>
  </si>
  <si>
    <t>Dies Laborables</t>
  </si>
  <si>
    <t>Data Límit</t>
  </si>
  <si>
    <t>27 Gener</t>
  </si>
  <si>
    <t>24 Febrer</t>
  </si>
  <si>
    <t>19 Abril</t>
  </si>
  <si>
    <t>17 Maig</t>
  </si>
  <si>
    <t>Esforç (hores)</t>
  </si>
  <si>
    <t>Esforç (%)</t>
  </si>
  <si>
    <t>CLASSIFICACIÓ PER ITERACIONS</t>
  </si>
  <si>
    <t>(Mirar Sheet2)</t>
  </si>
  <si>
    <t>PLA D'ITERACIÓ (Inception)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</si>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</sst>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[$€]"/>
  </numFmts>
  <fonts count="12">
    <font>
      <sz val="10.0"/>
      <color rgb="FF000000"/>
      <name val="Arial"/>
    </font>
    <font>
      <b/>
    </font>
    <font>
      <b/>
      <sz val="14.0"/>
    </font>
    <font/>
    <font>
      <b/>
      <sz val="10.0"/>
      <color rgb="FF141312"/>
    </font>
    <font>
      <sz val="10.0"/>
    </font>
    <font>
      <i/>
    </font>
    <font>
      <b/>
      <sz val="10.0"/>
    </font>
    <font>
      <i/>
      <sz val="10.0"/>
    </font>
    <font>
      <sz val="14.0"/>
    </font>
    <font>
      <sz val="10.0"/>
      <color rgb="FF141312"/>
    </font>
    <font>
      <i/>
      <sz val="10.0"/>
      <color rgb="FF141312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9900FF"/>
        <bgColor rgb="FF9900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1" fillId="3" fontId="2" numFmtId="0" xfId="0" applyAlignment="1" applyBorder="1" applyFill="1" applyFont="1">
      <alignment/>
    </xf>
    <xf borderId="2" fillId="4" fontId="1" numFmtId="0" xfId="0" applyAlignment="1" applyBorder="1" applyFill="1" applyFont="1">
      <alignment horizontal="center" vertical="center" wrapText="1"/>
    </xf>
    <xf borderId="3" fillId="3" fontId="2" numFmtId="0" xfId="0" applyBorder="1" applyFont="1"/>
    <xf borderId="4" fillId="4" fontId="1" numFmtId="0" xfId="0" applyAlignment="1" applyBorder="1" applyFont="1">
      <alignment horizontal="center" vertical="center" wrapText="1"/>
    </xf>
    <xf borderId="5" fillId="3" fontId="2" numFmtId="0" xfId="0" applyBorder="1" applyFont="1"/>
    <xf borderId="6" fillId="0" fontId="3" numFmtId="0" xfId="0" applyBorder="1" applyFont="1"/>
    <xf borderId="2" fillId="5" fontId="3" numFmtId="0" xfId="0" applyBorder="1" applyFill="1" applyFont="1"/>
    <xf borderId="0" fillId="2" fontId="4" numFmtId="0" xfId="0" applyAlignment="1" applyFont="1">
      <alignment vertical="center" wrapText="1"/>
    </xf>
    <xf borderId="2" fillId="5" fontId="1" numFmtId="0" xfId="0" applyAlignment="1" applyBorder="1" applyFont="1">
      <alignment/>
    </xf>
    <xf borderId="2" fillId="6" fontId="1" numFmtId="0" xfId="0" applyAlignment="1" applyBorder="1" applyFill="1" applyFont="1">
      <alignment/>
    </xf>
    <xf borderId="2" fillId="5" fontId="3" numFmtId="0" xfId="0" applyAlignment="1" applyBorder="1" applyFont="1">
      <alignment/>
    </xf>
    <xf borderId="2" fillId="0" fontId="3" numFmtId="9" xfId="0" applyAlignment="1" applyBorder="1" applyFont="1" applyNumberFormat="1">
      <alignment/>
    </xf>
    <xf borderId="2" fillId="0" fontId="3" numFmtId="0" xfId="0" applyAlignment="1" applyBorder="1" applyFont="1">
      <alignment vertical="center" wrapText="1"/>
    </xf>
    <xf borderId="2" fillId="4" fontId="1" numFmtId="0" xfId="0" applyAlignment="1" applyBorder="1" applyFont="1">
      <alignment/>
    </xf>
    <xf borderId="2" fillId="3" fontId="3" numFmtId="0" xfId="0" applyBorder="1" applyFont="1"/>
    <xf borderId="2" fillId="0" fontId="3" numFmtId="9" xfId="0" applyAlignment="1" applyBorder="1" applyFont="1" applyNumberFormat="1">
      <alignment horizontal="right"/>
    </xf>
    <xf borderId="2" fillId="6" fontId="4" numFmtId="0" xfId="0" applyAlignment="1" applyBorder="1" applyFont="1">
      <alignment vertical="center" wrapText="1"/>
    </xf>
    <xf borderId="2" fillId="0" fontId="3" numFmtId="0" xfId="0" applyAlignment="1" applyBorder="1" applyFont="1">
      <alignment horizontal="center" vertical="center" wrapText="1"/>
    </xf>
    <xf borderId="2" fillId="6" fontId="3" numFmtId="0" xfId="0" applyAlignment="1" applyBorder="1" applyFont="1">
      <alignment/>
    </xf>
    <xf borderId="1" fillId="0" fontId="3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vertical="center" wrapText="1"/>
    </xf>
    <xf borderId="5" fillId="0" fontId="3" numFmtId="0" xfId="0" applyAlignment="1" applyBorder="1" applyFont="1">
      <alignment vertical="center" wrapText="1"/>
    </xf>
    <xf borderId="2" fillId="0" fontId="3" numFmtId="0" xfId="0" applyBorder="1" applyFont="1"/>
    <xf borderId="7" fillId="6" fontId="4" numFmtId="0" xfId="0" applyAlignment="1" applyBorder="1" applyFont="1">
      <alignment vertical="center" wrapText="1"/>
    </xf>
    <xf borderId="0" fillId="0" fontId="5" numFmtId="0" xfId="0" applyAlignment="1" applyFont="1">
      <alignment vertical="center" wrapText="1"/>
    </xf>
    <xf borderId="4" fillId="0" fontId="3" numFmtId="0" xfId="0" applyAlignment="1" applyBorder="1" applyFont="1">
      <alignment horizontal="center" vertical="center" wrapText="1"/>
    </xf>
    <xf borderId="2" fillId="7" fontId="3" numFmtId="0" xfId="0" applyBorder="1" applyFill="1" applyFont="1"/>
    <xf borderId="2" fillId="0" fontId="3" numFmtId="0" xfId="0" applyAlignment="1" applyBorder="1" applyFont="1">
      <alignment horizontal="center"/>
    </xf>
    <xf borderId="2" fillId="8" fontId="3" numFmtId="0" xfId="0" applyBorder="1" applyFill="1" applyFont="1"/>
    <xf borderId="2" fillId="2" fontId="5" numFmtId="0" xfId="0" applyAlignment="1" applyBorder="1" applyFont="1">
      <alignment horizontal="center"/>
    </xf>
    <xf borderId="2" fillId="9" fontId="3" numFmtId="0" xfId="0" applyBorder="1" applyFill="1" applyFont="1"/>
    <xf borderId="4" fillId="0" fontId="3" numFmtId="0" xfId="0" applyAlignment="1" applyBorder="1" applyFont="1">
      <alignment vertical="center" wrapText="1"/>
    </xf>
    <xf borderId="2" fillId="4" fontId="1" numFmtId="0" xfId="0" applyBorder="1" applyFont="1"/>
    <xf borderId="6" fillId="0" fontId="3" numFmtId="0" xfId="0" applyAlignment="1" applyBorder="1" applyFont="1">
      <alignment vertical="center" wrapText="1"/>
    </xf>
    <xf borderId="2" fillId="10" fontId="3" numFmtId="0" xfId="0" applyBorder="1" applyFill="1" applyFont="1"/>
    <xf borderId="2" fillId="11" fontId="6" numFmtId="9" xfId="0" applyBorder="1" applyFill="1" applyFont="1" applyNumberFormat="1"/>
    <xf borderId="8" fillId="0" fontId="3" numFmtId="0" xfId="0" applyBorder="1" applyFont="1"/>
    <xf borderId="7" fillId="0" fontId="3" numFmtId="0" xfId="0" applyAlignment="1" applyBorder="1" applyFont="1">
      <alignment vertical="center" wrapText="1"/>
    </xf>
    <xf borderId="9" fillId="0" fontId="3" numFmtId="0" xfId="0" applyBorder="1" applyFont="1"/>
    <xf borderId="7" fillId="0" fontId="3" numFmtId="0" xfId="0" applyBorder="1" applyFont="1"/>
    <xf borderId="10" fillId="0" fontId="3" numFmtId="0" xfId="0" applyBorder="1" applyFont="1"/>
    <xf borderId="0" fillId="2" fontId="1" numFmtId="0" xfId="0" applyAlignment="1" applyFont="1">
      <alignment/>
    </xf>
    <xf borderId="7" fillId="12" fontId="3" numFmtId="0" xfId="0" applyBorder="1" applyFill="1" applyFont="1"/>
    <xf borderId="11" fillId="0" fontId="3" numFmtId="0" xfId="0" applyAlignment="1" applyBorder="1" applyFont="1">
      <alignment wrapText="1"/>
    </xf>
    <xf borderId="11" fillId="0" fontId="3" numFmtId="0" xfId="0" applyBorder="1" applyFont="1"/>
    <xf borderId="2" fillId="0" fontId="3" numFmtId="0" xfId="0" applyAlignment="1" applyBorder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 wrapText="1"/>
    </xf>
    <xf borderId="0" fillId="2" fontId="3" numFmtId="0" xfId="0" applyFont="1"/>
    <xf borderId="2" fillId="2" fontId="3" numFmtId="0" xfId="0" applyBorder="1" applyFont="1"/>
    <xf borderId="0" fillId="2" fontId="6" numFmtId="0" xfId="0" applyFont="1"/>
    <xf borderId="2" fillId="11" fontId="3" numFmtId="0" xfId="0" applyBorder="1" applyFont="1"/>
    <xf borderId="2" fillId="11" fontId="6" numFmtId="0" xfId="0" applyBorder="1" applyFont="1"/>
    <xf borderId="2" fillId="6" fontId="3" numFmtId="0" xfId="0" applyAlignment="1" applyBorder="1" applyFont="1">
      <alignment wrapText="1"/>
    </xf>
    <xf borderId="2" fillId="0" fontId="3" numFmtId="0" xfId="0" applyBorder="1" applyFont="1"/>
    <xf borderId="2" fillId="6" fontId="3" numFmtId="0" xfId="0" applyBorder="1" applyFont="1"/>
    <xf borderId="2" fillId="6" fontId="5" numFmtId="0" xfId="0" applyAlignment="1" applyBorder="1" applyFont="1">
      <alignment/>
    </xf>
    <xf borderId="2" fillId="0" fontId="5" numFmtId="0" xfId="0" applyAlignment="1" applyBorder="1" applyFont="1">
      <alignment horizontal="center"/>
    </xf>
    <xf borderId="2" fillId="0" fontId="7" numFmtId="0" xfId="0" applyAlignment="1" applyBorder="1" applyFont="1">
      <alignment/>
    </xf>
    <xf borderId="2" fillId="0" fontId="5" numFmtId="0" xfId="0" applyAlignment="1" applyBorder="1" applyFont="1">
      <alignment horizontal="center"/>
    </xf>
    <xf borderId="0" fillId="0" fontId="5" numFmtId="0" xfId="0" applyAlignment="1" applyFont="1">
      <alignment/>
    </xf>
    <xf borderId="2" fillId="0" fontId="5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3" fillId="3" fontId="9" numFmtId="0" xfId="0" applyBorder="1" applyFont="1"/>
    <xf borderId="5" fillId="3" fontId="9" numFmtId="0" xfId="0" applyBorder="1" applyFont="1"/>
    <xf borderId="2" fillId="4" fontId="3" numFmtId="0" xfId="0" applyBorder="1" applyFont="1"/>
    <xf borderId="2" fillId="0" fontId="3" numFmtId="164" xfId="0" applyAlignment="1" applyBorder="1" applyFont="1" applyNumberFormat="1">
      <alignment/>
    </xf>
    <xf borderId="2" fillId="0" fontId="3" numFmtId="4" xfId="0" applyBorder="1" applyFont="1" applyNumberFormat="1"/>
    <xf borderId="2" fillId="0" fontId="3" numFmtId="164" xfId="0" applyBorder="1" applyFont="1" applyNumberFormat="1"/>
    <xf borderId="2" fillId="0" fontId="3" numFmtId="4" xfId="0" applyAlignment="1" applyBorder="1" applyFont="1" applyNumberFormat="1">
      <alignment/>
    </xf>
    <xf borderId="2" fillId="11" fontId="6" numFmtId="4" xfId="0" applyBorder="1" applyFont="1" applyNumberFormat="1"/>
    <xf borderId="0" fillId="0" fontId="3" numFmtId="4" xfId="0" applyFont="1" applyNumberFormat="1"/>
    <xf borderId="0" fillId="0" fontId="1" numFmtId="0" xfId="0" applyAlignment="1" applyFont="1">
      <alignment/>
    </xf>
    <xf borderId="2" fillId="6" fontId="4" numFmtId="0" xfId="0" applyAlignment="1" applyBorder="1" applyFont="1">
      <alignment/>
    </xf>
    <xf borderId="2" fillId="0" fontId="10" numFmtId="4" xfId="0" applyAlignment="1" applyBorder="1" applyFont="1" applyNumberFormat="1">
      <alignment horizontal="center"/>
    </xf>
    <xf borderId="2" fillId="0" fontId="10" numFmtId="165" xfId="0" applyAlignment="1" applyBorder="1" applyFont="1" applyNumberFormat="1">
      <alignment horizontal="center"/>
    </xf>
    <xf borderId="2" fillId="0" fontId="10" numFmtId="165" xfId="0" applyAlignment="1" applyBorder="1" applyFont="1" applyNumberFormat="1">
      <alignment horizontal="center"/>
    </xf>
    <xf borderId="2" fillId="0" fontId="10" numFmtId="10" xfId="0" applyAlignment="1" applyBorder="1" applyFont="1" applyNumberFormat="1">
      <alignment horizontal="center"/>
    </xf>
    <xf borderId="2" fillId="6" fontId="7" numFmtId="0" xfId="0" applyAlignment="1" applyBorder="1" applyFont="1">
      <alignment/>
    </xf>
    <xf borderId="2" fillId="0" fontId="5" numFmtId="165" xfId="0" applyAlignment="1" applyBorder="1" applyFont="1" applyNumberFormat="1">
      <alignment horizontal="center"/>
    </xf>
    <xf borderId="2" fillId="0" fontId="10" numFmtId="9" xfId="0" applyAlignment="1" applyBorder="1" applyFont="1" applyNumberFormat="1">
      <alignment horizontal="center"/>
    </xf>
    <xf borderId="2" fillId="0" fontId="11" numFmtId="165" xfId="0" applyAlignment="1" applyBorder="1" applyFont="1" applyNumberFormat="1">
      <alignment horizontal="center"/>
    </xf>
    <xf borderId="0" fillId="0" fontId="3" numFmtId="0" xfId="0" applyAlignment="1" applyFont="1">
      <alignment/>
    </xf>
    <xf borderId="2" fillId="0" fontId="10" numFmtId="0" xfId="0" applyAlignment="1" applyBorder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50.0"/>
    <col customWidth="1" min="5" max="5" width="20.14"/>
    <col customWidth="1" min="6" max="6" width="19.86"/>
  </cols>
  <sheetData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5" t="s">
        <v>5</v>
      </c>
      <c r="G2" s="7"/>
    </row>
    <row r="3">
      <c r="A3" s="9"/>
      <c r="B3" s="18" t="s">
        <v>6</v>
      </c>
      <c r="C3" s="19" t="s">
        <v>35</v>
      </c>
      <c r="D3" s="14" t="s">
        <v>36</v>
      </c>
      <c r="E3" s="21" t="s">
        <v>37</v>
      </c>
      <c r="F3" s="22" t="s">
        <v>38</v>
      </c>
      <c r="G3" s="23" t="s">
        <v>39</v>
      </c>
    </row>
    <row r="4" ht="69.75" customHeight="1">
      <c r="A4" s="9"/>
      <c r="B4" s="25" t="s">
        <v>7</v>
      </c>
      <c r="C4" s="19" t="s">
        <v>41</v>
      </c>
      <c r="D4" s="14" t="s">
        <v>42</v>
      </c>
      <c r="E4" s="27" t="s">
        <v>43</v>
      </c>
      <c r="F4" s="33" t="s">
        <v>38</v>
      </c>
      <c r="G4" s="35" t="s">
        <v>61</v>
      </c>
    </row>
    <row r="5" ht="38.25" customHeight="1">
      <c r="A5" s="9"/>
      <c r="B5" s="38"/>
      <c r="C5" s="19" t="s">
        <v>71</v>
      </c>
      <c r="D5" s="14" t="s">
        <v>72</v>
      </c>
      <c r="E5" s="40"/>
      <c r="F5" s="40"/>
      <c r="G5" s="42"/>
    </row>
    <row r="6" ht="81.0" customHeight="1">
      <c r="A6" s="9"/>
      <c r="B6" s="25" t="s">
        <v>8</v>
      </c>
      <c r="C6" s="19" t="s">
        <v>77</v>
      </c>
      <c r="D6" s="14" t="s">
        <v>78</v>
      </c>
      <c r="E6" s="27" t="s">
        <v>80</v>
      </c>
      <c r="F6" s="33" t="s">
        <v>38</v>
      </c>
      <c r="G6" s="35" t="s">
        <v>82</v>
      </c>
    </row>
    <row r="7" ht="33.0" customHeight="1">
      <c r="A7" s="9"/>
      <c r="B7" s="38"/>
      <c r="C7" s="19" t="s">
        <v>83</v>
      </c>
      <c r="D7" s="14" t="s">
        <v>84</v>
      </c>
      <c r="E7" s="40"/>
      <c r="F7" s="40"/>
      <c r="G7" s="42"/>
    </row>
    <row r="8">
      <c r="A8" s="9"/>
      <c r="B8" s="18" t="s">
        <v>9</v>
      </c>
      <c r="C8" s="19" t="s">
        <v>85</v>
      </c>
      <c r="D8" s="14" t="s">
        <v>86</v>
      </c>
      <c r="E8" s="21" t="s">
        <v>87</v>
      </c>
      <c r="F8" s="22" t="s">
        <v>38</v>
      </c>
      <c r="G8" s="23" t="s">
        <v>88</v>
      </c>
    </row>
  </sheetData>
  <mergeCells count="9">
    <mergeCell ref="F6:F7"/>
    <mergeCell ref="E6:E7"/>
    <mergeCell ref="E4:E5"/>
    <mergeCell ref="F4:F5"/>
    <mergeCell ref="B4:B5"/>
    <mergeCell ref="B6:B7"/>
    <mergeCell ref="G6:G7"/>
    <mergeCell ref="G4:G5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14" width="11.57"/>
  </cols>
  <sheetData>
    <row r="1">
      <c r="A1" s="12"/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</row>
    <row r="2" ht="30.0" customHeight="1">
      <c r="A2" s="14" t="s">
        <v>24</v>
      </c>
      <c r="B2" s="1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ht="30.0" customHeight="1">
      <c r="A3" s="26" t="s">
        <v>40</v>
      </c>
      <c r="B3" s="24"/>
      <c r="C3" s="28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ht="30.0" customHeight="1">
      <c r="A4" s="14" t="s">
        <v>44</v>
      </c>
      <c r="B4" s="24"/>
      <c r="C4" s="30"/>
      <c r="D4" s="30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ht="30.0" customHeight="1">
      <c r="A5" s="14" t="s">
        <v>45</v>
      </c>
      <c r="B5" s="24"/>
      <c r="C5" s="24"/>
      <c r="D5" s="24"/>
      <c r="E5" s="32"/>
      <c r="F5" s="32"/>
      <c r="G5" s="32"/>
      <c r="H5" s="24"/>
      <c r="I5" s="24"/>
      <c r="J5" s="24"/>
      <c r="K5" s="24"/>
      <c r="L5" s="24"/>
      <c r="M5" s="24"/>
      <c r="N5" s="24"/>
    </row>
    <row r="6" ht="30.0" customHeight="1">
      <c r="A6" s="14" t="s">
        <v>55</v>
      </c>
      <c r="B6" s="24"/>
      <c r="C6" s="24"/>
      <c r="D6" s="24"/>
      <c r="E6" s="24"/>
      <c r="F6" s="24"/>
      <c r="G6" s="24"/>
      <c r="H6" s="36"/>
      <c r="I6" s="36"/>
      <c r="J6" s="36"/>
      <c r="K6" s="24"/>
      <c r="L6" s="24"/>
      <c r="M6" s="24"/>
      <c r="N6" s="24"/>
    </row>
    <row r="7" ht="30.0" customHeight="1">
      <c r="A7" s="39" t="s">
        <v>70</v>
      </c>
      <c r="B7" s="41"/>
      <c r="C7" s="41"/>
      <c r="D7" s="41"/>
      <c r="E7" s="41"/>
      <c r="F7" s="41"/>
      <c r="G7" s="41"/>
      <c r="H7" s="41"/>
      <c r="I7" s="41"/>
      <c r="J7" s="41"/>
      <c r="K7" s="44"/>
      <c r="L7" s="44"/>
      <c r="M7" s="44"/>
      <c r="N7" s="44"/>
    </row>
    <row r="8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>
      <c r="A9" s="49"/>
    </row>
    <row r="10">
      <c r="A10" s="49"/>
    </row>
    <row r="11">
      <c r="A11" s="49"/>
    </row>
    <row r="12">
      <c r="A12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17.29"/>
    <col customWidth="1" min="3" max="3" width="21.14"/>
    <col customWidth="1" min="4" max="4" width="25.57"/>
  </cols>
  <sheetData>
    <row r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3">
      <c r="A3" s="8"/>
      <c r="B3" s="10" t="s">
        <v>6</v>
      </c>
      <c r="C3" s="10" t="s">
        <v>7</v>
      </c>
      <c r="D3" s="10" t="s">
        <v>8</v>
      </c>
      <c r="E3" s="10" t="s">
        <v>9</v>
      </c>
    </row>
    <row r="4">
      <c r="A4" s="11" t="s">
        <v>10</v>
      </c>
      <c r="B4" s="13">
        <v>0.05</v>
      </c>
      <c r="C4" s="13">
        <v>0.2</v>
      </c>
      <c r="D4" s="13">
        <v>0.65</v>
      </c>
      <c r="E4" s="13">
        <v>0.1</v>
      </c>
    </row>
    <row r="5">
      <c r="A5" s="11" t="s">
        <v>25</v>
      </c>
      <c r="B5" s="13">
        <v>0.1</v>
      </c>
      <c r="C5" s="13">
        <v>0.3</v>
      </c>
      <c r="D5" s="13">
        <v>0.5</v>
      </c>
      <c r="E5" s="13">
        <v>0.1</v>
      </c>
    </row>
    <row r="8">
      <c r="A8" s="2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</row>
    <row r="10">
      <c r="A10" s="15" t="s">
        <v>27</v>
      </c>
      <c r="B10" s="15" t="s">
        <v>6</v>
      </c>
      <c r="C10" s="15" t="s">
        <v>7</v>
      </c>
      <c r="D10" s="15" t="s">
        <v>8</v>
      </c>
      <c r="E10" s="15" t="s">
        <v>9</v>
      </c>
    </row>
    <row r="11">
      <c r="A11" s="11" t="s">
        <v>28</v>
      </c>
      <c r="B11" s="17">
        <v>0.785</v>
      </c>
      <c r="C11" s="17">
        <v>1.0</v>
      </c>
      <c r="D11" s="17">
        <v>1.0</v>
      </c>
      <c r="E11" s="17">
        <v>1.0</v>
      </c>
    </row>
    <row r="12">
      <c r="A12" s="11" t="s">
        <v>29</v>
      </c>
      <c r="B12" s="17">
        <v>0.0</v>
      </c>
      <c r="C12" s="17">
        <v>0.86</v>
      </c>
      <c r="D12" s="17">
        <v>1.0</v>
      </c>
      <c r="E12" s="17">
        <v>1.0</v>
      </c>
    </row>
    <row r="13">
      <c r="A13" s="11" t="s">
        <v>30</v>
      </c>
      <c r="B13" s="17">
        <v>0.0</v>
      </c>
      <c r="C13" s="17">
        <v>0.57</v>
      </c>
      <c r="D13" s="17">
        <v>1.0</v>
      </c>
      <c r="E13" s="17">
        <v>1.0</v>
      </c>
    </row>
    <row r="14">
      <c r="A14" s="11" t="s">
        <v>31</v>
      </c>
      <c r="B14" s="17">
        <v>0.0</v>
      </c>
      <c r="C14" s="17">
        <v>0.0</v>
      </c>
      <c r="D14" s="17">
        <v>1.0</v>
      </c>
      <c r="E14" s="17">
        <v>1.0</v>
      </c>
    </row>
    <row r="15">
      <c r="A15" s="11" t="s">
        <v>32</v>
      </c>
      <c r="B15" s="17">
        <v>0.0</v>
      </c>
      <c r="C15" s="17">
        <v>0.0</v>
      </c>
      <c r="D15" s="17">
        <v>0.5</v>
      </c>
      <c r="E15" s="17">
        <v>1.0</v>
      </c>
    </row>
    <row r="17">
      <c r="A17" s="15" t="s">
        <v>33</v>
      </c>
      <c r="B17" s="15" t="s">
        <v>6</v>
      </c>
      <c r="C17" s="15" t="s">
        <v>7</v>
      </c>
      <c r="D17" s="15" t="s">
        <v>8</v>
      </c>
      <c r="E17" s="15" t="s">
        <v>9</v>
      </c>
    </row>
    <row r="18">
      <c r="A18" s="20" t="s">
        <v>34</v>
      </c>
      <c r="B18" s="29" t="s">
        <v>28</v>
      </c>
      <c r="C18" s="29" t="s">
        <v>30</v>
      </c>
      <c r="D18" s="29" t="s">
        <v>31</v>
      </c>
      <c r="E18" s="31" t="s">
        <v>32</v>
      </c>
    </row>
    <row r="19">
      <c r="A19" s="20" t="s">
        <v>46</v>
      </c>
      <c r="B19" s="31" t="s">
        <v>28</v>
      </c>
      <c r="C19" s="31" t="s">
        <v>30</v>
      </c>
      <c r="D19" s="29" t="s">
        <v>32</v>
      </c>
      <c r="E19" s="31" t="s">
        <v>32</v>
      </c>
    </row>
    <row r="20">
      <c r="A20" s="20" t="s">
        <v>47</v>
      </c>
      <c r="B20" s="31" t="s">
        <v>28</v>
      </c>
      <c r="C20" s="31" t="s">
        <v>30</v>
      </c>
      <c r="D20" s="29" t="s">
        <v>32</v>
      </c>
      <c r="E20" s="31" t="s">
        <v>32</v>
      </c>
    </row>
    <row r="21">
      <c r="A21" s="20" t="s">
        <v>48</v>
      </c>
      <c r="B21" s="31" t="s">
        <v>28</v>
      </c>
      <c r="C21" s="31" t="s">
        <v>30</v>
      </c>
      <c r="D21" s="31" t="s">
        <v>32</v>
      </c>
      <c r="E21" s="31" t="s">
        <v>32</v>
      </c>
    </row>
    <row r="22">
      <c r="A22" s="20" t="s">
        <v>49</v>
      </c>
      <c r="B22" s="31" t="s">
        <v>28</v>
      </c>
      <c r="C22" s="31" t="s">
        <v>30</v>
      </c>
      <c r="D22" s="31" t="s">
        <v>32</v>
      </c>
      <c r="E22" s="31" t="s">
        <v>32</v>
      </c>
    </row>
    <row r="23">
      <c r="A23" s="20" t="s">
        <v>50</v>
      </c>
      <c r="B23" s="31" t="s">
        <v>28</v>
      </c>
      <c r="C23" s="29" t="s">
        <v>29</v>
      </c>
      <c r="D23" s="29" t="s">
        <v>31</v>
      </c>
      <c r="E23" s="31" t="s">
        <v>32</v>
      </c>
    </row>
    <row r="24">
      <c r="A24" s="20" t="s">
        <v>51</v>
      </c>
      <c r="B24" s="31" t="s">
        <v>28</v>
      </c>
      <c r="C24" s="31" t="s">
        <v>30</v>
      </c>
      <c r="D24" s="31" t="s">
        <v>32</v>
      </c>
      <c r="E24" s="31" t="s">
        <v>32</v>
      </c>
    </row>
    <row r="25">
      <c r="A25" s="20" t="s">
        <v>52</v>
      </c>
      <c r="B25" s="31" t="s">
        <v>28</v>
      </c>
      <c r="C25" s="31" t="s">
        <v>30</v>
      </c>
      <c r="D25" s="31" t="s">
        <v>32</v>
      </c>
      <c r="E25" s="31" t="s">
        <v>32</v>
      </c>
    </row>
    <row r="26">
      <c r="A26" s="20" t="s">
        <v>53</v>
      </c>
      <c r="B26" s="31" t="s">
        <v>28</v>
      </c>
      <c r="C26" s="31" t="s">
        <v>30</v>
      </c>
      <c r="D26" s="31" t="s">
        <v>31</v>
      </c>
      <c r="E26" s="31" t="s">
        <v>32</v>
      </c>
    </row>
    <row r="27">
      <c r="A27" s="20" t="s">
        <v>54</v>
      </c>
      <c r="B27" s="31" t="s">
        <v>28</v>
      </c>
      <c r="C27" s="31" t="s">
        <v>29</v>
      </c>
      <c r="D27" s="31" t="s">
        <v>31</v>
      </c>
      <c r="E27" s="31" t="s">
        <v>32</v>
      </c>
    </row>
    <row r="28">
      <c r="A28" s="20" t="s">
        <v>56</v>
      </c>
      <c r="B28" s="31"/>
      <c r="C28" s="31" t="s">
        <v>29</v>
      </c>
      <c r="D28" s="31" t="s">
        <v>31</v>
      </c>
      <c r="E28" s="31" t="s">
        <v>32</v>
      </c>
    </row>
    <row r="29">
      <c r="A29" s="20" t="s">
        <v>57</v>
      </c>
      <c r="B29" s="31" t="s">
        <v>28</v>
      </c>
      <c r="C29" s="31" t="s">
        <v>29</v>
      </c>
      <c r="D29" s="31" t="s">
        <v>32</v>
      </c>
      <c r="E29" s="31" t="s">
        <v>32</v>
      </c>
    </row>
    <row r="30">
      <c r="A30" s="20" t="s">
        <v>58</v>
      </c>
      <c r="B30" s="29"/>
      <c r="C30" s="31" t="s">
        <v>28</v>
      </c>
      <c r="D30" s="31" t="s">
        <v>31</v>
      </c>
      <c r="E30" s="31" t="s">
        <v>32</v>
      </c>
    </row>
    <row r="31">
      <c r="A31" s="20" t="s">
        <v>59</v>
      </c>
      <c r="B31" s="29"/>
      <c r="C31" s="31" t="s">
        <v>28</v>
      </c>
      <c r="D31" s="31" t="s">
        <v>31</v>
      </c>
      <c r="E31" s="31" t="s">
        <v>32</v>
      </c>
    </row>
    <row r="33">
      <c r="A33" s="2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</row>
    <row r="35">
      <c r="A35" s="34"/>
      <c r="B35" s="15" t="s">
        <v>6</v>
      </c>
      <c r="C35" s="15" t="s">
        <v>7</v>
      </c>
      <c r="D35" s="15" t="s">
        <v>8</v>
      </c>
      <c r="E35" s="15" t="s">
        <v>9</v>
      </c>
    </row>
    <row r="36">
      <c r="A36" s="11" t="s">
        <v>62</v>
      </c>
      <c r="B36" s="13">
        <v>0.2</v>
      </c>
      <c r="C36" s="13">
        <v>0.15</v>
      </c>
      <c r="D36" s="13">
        <v>0.05</v>
      </c>
      <c r="E36" s="13">
        <v>0.6</v>
      </c>
    </row>
    <row r="37">
      <c r="A37" s="11" t="s">
        <v>63</v>
      </c>
      <c r="B37" s="13">
        <v>0.4</v>
      </c>
      <c r="C37" s="13">
        <v>0.2</v>
      </c>
      <c r="D37" s="13">
        <v>0.05</v>
      </c>
      <c r="E37" s="13">
        <v>0.1</v>
      </c>
    </row>
    <row r="38">
      <c r="A38" s="11" t="s">
        <v>64</v>
      </c>
      <c r="B38" s="13">
        <v>0.05</v>
      </c>
      <c r="C38" s="13">
        <v>0.05</v>
      </c>
      <c r="D38" s="13">
        <v>0.15</v>
      </c>
      <c r="E38" s="13">
        <v>0.05</v>
      </c>
    </row>
    <row r="39">
      <c r="A39" s="11" t="s">
        <v>65</v>
      </c>
      <c r="B39" s="13">
        <v>0.05</v>
      </c>
      <c r="C39" s="13">
        <v>0.3</v>
      </c>
      <c r="D39" s="13">
        <v>0.0</v>
      </c>
      <c r="E39" s="13">
        <v>0.1</v>
      </c>
    </row>
    <row r="40">
      <c r="A40" s="11" t="s">
        <v>66</v>
      </c>
      <c r="B40" s="13">
        <v>0.3</v>
      </c>
      <c r="C40" s="13">
        <v>0.05</v>
      </c>
      <c r="D40" s="13">
        <v>0.0</v>
      </c>
      <c r="E40" s="13">
        <v>0.0</v>
      </c>
    </row>
    <row r="41">
      <c r="A41" s="11" t="s">
        <v>67</v>
      </c>
      <c r="B41" s="13">
        <v>0.0</v>
      </c>
      <c r="C41" s="13">
        <v>0.2</v>
      </c>
      <c r="D41" s="13">
        <v>0.45</v>
      </c>
      <c r="E41" s="13">
        <v>0.05</v>
      </c>
    </row>
    <row r="42">
      <c r="A42" s="11" t="s">
        <v>68</v>
      </c>
      <c r="B42" s="13">
        <v>0.0</v>
      </c>
      <c r="C42" s="13">
        <v>0.05</v>
      </c>
      <c r="D42" s="13">
        <v>0.2</v>
      </c>
      <c r="E42" s="13">
        <v>0.0</v>
      </c>
    </row>
    <row r="43">
      <c r="A43" s="11" t="s">
        <v>69</v>
      </c>
      <c r="B43" s="13">
        <v>0.0</v>
      </c>
      <c r="C43" s="13">
        <v>0.0</v>
      </c>
      <c r="D43" s="13">
        <v>0.1</v>
      </c>
      <c r="E43" s="13">
        <v>0.1</v>
      </c>
    </row>
    <row r="44">
      <c r="B44" s="37" t="str">
        <f t="shared" ref="B44:E44" si="1">SUM(B36:B43)</f>
        <v>100%</v>
      </c>
      <c r="C44" s="37" t="str">
        <f t="shared" si="1"/>
        <v>100%</v>
      </c>
      <c r="D44" s="37" t="str">
        <f t="shared" si="1"/>
        <v>100%</v>
      </c>
      <c r="E44" s="37" t="str">
        <f t="shared" si="1"/>
        <v>100%</v>
      </c>
    </row>
    <row r="47">
      <c r="A47" s="2" t="s">
        <v>73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</row>
    <row r="49">
      <c r="A49" s="15" t="s">
        <v>74</v>
      </c>
      <c r="B49" s="15" t="s">
        <v>75</v>
      </c>
      <c r="C49" s="15" t="s">
        <v>76</v>
      </c>
      <c r="D49" s="43"/>
      <c r="E49" s="43"/>
    </row>
    <row r="50">
      <c r="A50" s="20" t="s">
        <v>79</v>
      </c>
      <c r="B50" s="47" t="s">
        <v>81</v>
      </c>
      <c r="C50" s="47">
        <v>3.0</v>
      </c>
      <c r="D50" s="48"/>
      <c r="E50" s="50"/>
    </row>
    <row r="51">
      <c r="A51" s="20" t="s">
        <v>89</v>
      </c>
      <c r="B51" s="47" t="s">
        <v>81</v>
      </c>
      <c r="C51" s="47">
        <v>3.0</v>
      </c>
      <c r="D51" s="48"/>
      <c r="E51" s="50"/>
    </row>
    <row r="52">
      <c r="A52" s="20" t="s">
        <v>90</v>
      </c>
      <c r="B52" s="47" t="s">
        <v>91</v>
      </c>
      <c r="C52" s="47">
        <v>2.0</v>
      </c>
      <c r="D52" s="48"/>
      <c r="E52" s="50"/>
    </row>
    <row r="53">
      <c r="A53" s="20" t="s">
        <v>92</v>
      </c>
      <c r="B53" s="47" t="s">
        <v>91</v>
      </c>
      <c r="C53" s="47">
        <v>2.0</v>
      </c>
      <c r="D53" s="48"/>
      <c r="E53" s="50"/>
    </row>
    <row r="54">
      <c r="A54" s="20" t="s">
        <v>93</v>
      </c>
      <c r="B54" s="47" t="s">
        <v>94</v>
      </c>
      <c r="C54" s="47">
        <v>1.0</v>
      </c>
      <c r="D54" s="48"/>
      <c r="E54" s="50"/>
    </row>
    <row r="55">
      <c r="A55" s="11"/>
      <c r="B55" s="51"/>
      <c r="C55" s="51"/>
      <c r="D55" s="50"/>
      <c r="E55" s="52"/>
    </row>
    <row r="56">
      <c r="A56" s="11" t="s">
        <v>95</v>
      </c>
      <c r="B56" s="53"/>
      <c r="C56" s="54" t="str">
        <f>SUM(C50:C54)</f>
        <v>11</v>
      </c>
      <c r="D56" s="50"/>
      <c r="E56" s="52"/>
    </row>
    <row r="59">
      <c r="A59" s="2" t="s">
        <v>96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</row>
    <row r="61">
      <c r="A61" s="15" t="s">
        <v>97</v>
      </c>
      <c r="B61" s="15" t="s">
        <v>76</v>
      </c>
      <c r="C61" s="15" t="s">
        <v>98</v>
      </c>
      <c r="D61" s="15" t="s">
        <v>99</v>
      </c>
    </row>
    <row r="62">
      <c r="A62" s="55" t="s">
        <v>100</v>
      </c>
      <c r="B62" s="47">
        <v>0.5</v>
      </c>
      <c r="C62" s="47">
        <v>5.0</v>
      </c>
      <c r="D62" s="56" t="str">
        <f t="shared" ref="D62:D69" si="2">B62*C62</f>
        <v>2.5</v>
      </c>
    </row>
    <row r="63">
      <c r="A63" s="55" t="s">
        <v>101</v>
      </c>
      <c r="B63" s="47">
        <v>-1.0</v>
      </c>
      <c r="C63" s="47">
        <v>1.0</v>
      </c>
      <c r="D63" s="56" t="str">
        <f t="shared" si="2"/>
        <v>-1</v>
      </c>
    </row>
    <row r="64">
      <c r="A64" s="55" t="s">
        <v>102</v>
      </c>
      <c r="B64" s="47">
        <v>0.5</v>
      </c>
      <c r="C64" s="47">
        <v>4.0</v>
      </c>
      <c r="D64" s="56" t="str">
        <f t="shared" si="2"/>
        <v>2</v>
      </c>
    </row>
    <row r="65">
      <c r="A65" s="55" t="s">
        <v>103</v>
      </c>
      <c r="B65" s="47">
        <v>1.0</v>
      </c>
      <c r="C65" s="47">
        <v>3.0</v>
      </c>
      <c r="D65" s="56" t="str">
        <f t="shared" si="2"/>
        <v>3</v>
      </c>
    </row>
    <row r="66">
      <c r="A66" s="20" t="s">
        <v>104</v>
      </c>
      <c r="B66" s="47">
        <v>1.5</v>
      </c>
      <c r="C66" s="47">
        <v>5.0</v>
      </c>
      <c r="D66" s="56" t="str">
        <f t="shared" si="2"/>
        <v>7.5</v>
      </c>
    </row>
    <row r="67">
      <c r="A67" s="20" t="s">
        <v>105</v>
      </c>
      <c r="B67" s="47">
        <v>1.0</v>
      </c>
      <c r="C67" s="47">
        <v>5.0</v>
      </c>
      <c r="D67" s="56" t="str">
        <f t="shared" si="2"/>
        <v>5</v>
      </c>
    </row>
    <row r="68">
      <c r="A68" s="20" t="s">
        <v>106</v>
      </c>
      <c r="B68" s="47">
        <v>2.0</v>
      </c>
      <c r="C68" s="47">
        <v>1.0</v>
      </c>
      <c r="D68" s="56" t="str">
        <f t="shared" si="2"/>
        <v>2</v>
      </c>
    </row>
    <row r="69">
      <c r="A69" s="20" t="s">
        <v>107</v>
      </c>
      <c r="B69" s="47">
        <v>-1.0</v>
      </c>
      <c r="C69" s="47">
        <v>4.0</v>
      </c>
      <c r="D69" s="56" t="str">
        <f t="shared" si="2"/>
        <v>-4</v>
      </c>
    </row>
    <row r="70">
      <c r="A70" s="57"/>
      <c r="B70" s="24"/>
      <c r="C70" s="24"/>
      <c r="D70" s="24"/>
    </row>
    <row r="71">
      <c r="A71" s="11" t="s">
        <v>108</v>
      </c>
      <c r="B71" s="53"/>
      <c r="C71" s="53"/>
      <c r="D71" s="54" t="str">
        <f>1.4+(-0.03*SUM(D62:D69))</f>
        <v>0.89</v>
      </c>
    </row>
    <row r="74">
      <c r="A74" s="2" t="s">
        <v>109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</row>
    <row r="76">
      <c r="A76" s="15" t="s">
        <v>33</v>
      </c>
      <c r="B76" s="15" t="s">
        <v>75</v>
      </c>
      <c r="C76" s="15" t="s">
        <v>76</v>
      </c>
    </row>
    <row r="77">
      <c r="A77" s="20" t="s">
        <v>34</v>
      </c>
      <c r="B77" s="47" t="s">
        <v>94</v>
      </c>
      <c r="C77" s="47">
        <v>5.0</v>
      </c>
    </row>
    <row r="78">
      <c r="A78" s="20" t="s">
        <v>46</v>
      </c>
      <c r="B78" s="47" t="s">
        <v>91</v>
      </c>
      <c r="C78" s="47">
        <v>10.0</v>
      </c>
    </row>
    <row r="79">
      <c r="A79" s="20" t="s">
        <v>47</v>
      </c>
      <c r="B79" s="47" t="s">
        <v>94</v>
      </c>
      <c r="C79" s="47">
        <v>5.0</v>
      </c>
    </row>
    <row r="80">
      <c r="A80" s="20" t="s">
        <v>48</v>
      </c>
      <c r="B80" s="47" t="s">
        <v>91</v>
      </c>
      <c r="C80" s="47">
        <v>10.0</v>
      </c>
    </row>
    <row r="81">
      <c r="A81" s="20" t="s">
        <v>49</v>
      </c>
      <c r="B81" s="47" t="s">
        <v>94</v>
      </c>
      <c r="C81" s="47">
        <v>5.0</v>
      </c>
    </row>
    <row r="82">
      <c r="A82" s="20" t="s">
        <v>50</v>
      </c>
      <c r="B82" s="47" t="s">
        <v>94</v>
      </c>
      <c r="C82" s="47">
        <v>5.0</v>
      </c>
    </row>
    <row r="83">
      <c r="A83" s="20" t="s">
        <v>51</v>
      </c>
      <c r="B83" s="47" t="s">
        <v>94</v>
      </c>
      <c r="C83" s="47">
        <v>5.0</v>
      </c>
    </row>
    <row r="84">
      <c r="A84" s="20" t="s">
        <v>52</v>
      </c>
      <c r="B84" s="47" t="s">
        <v>94</v>
      </c>
      <c r="C84" s="47">
        <v>5.0</v>
      </c>
    </row>
    <row r="85">
      <c r="A85" s="20" t="s">
        <v>53</v>
      </c>
      <c r="B85" s="47" t="s">
        <v>94</v>
      </c>
      <c r="C85" s="47">
        <v>5.0</v>
      </c>
    </row>
    <row r="86">
      <c r="A86" s="20" t="s">
        <v>54</v>
      </c>
      <c r="B86" s="47" t="s">
        <v>91</v>
      </c>
      <c r="C86" s="47">
        <v>10.0</v>
      </c>
    </row>
    <row r="87">
      <c r="A87" s="20" t="s">
        <v>56</v>
      </c>
      <c r="B87" s="47" t="s">
        <v>94</v>
      </c>
      <c r="C87" s="47">
        <v>5.0</v>
      </c>
    </row>
    <row r="88">
      <c r="A88" s="20" t="s">
        <v>57</v>
      </c>
      <c r="B88" s="47" t="s">
        <v>91</v>
      </c>
      <c r="C88" s="47">
        <v>10.0</v>
      </c>
    </row>
    <row r="89">
      <c r="A89" s="20" t="s">
        <v>58</v>
      </c>
      <c r="B89" s="47" t="s">
        <v>81</v>
      </c>
      <c r="C89" s="47">
        <v>15.0</v>
      </c>
    </row>
    <row r="90">
      <c r="A90" s="20" t="s">
        <v>59</v>
      </c>
      <c r="B90" s="47" t="s">
        <v>81</v>
      </c>
      <c r="C90" s="47">
        <v>15.0</v>
      </c>
    </row>
    <row r="91">
      <c r="A91" s="57"/>
      <c r="B91" s="24"/>
      <c r="C91" s="24"/>
    </row>
    <row r="92">
      <c r="A92" s="11" t="s">
        <v>110</v>
      </c>
      <c r="B92" s="53"/>
      <c r="C92" s="54" t="str">
        <f>SUM(C77:C90)</f>
        <v>110</v>
      </c>
    </row>
    <row r="95">
      <c r="A95" s="2" t="s">
        <v>111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</row>
    <row r="97">
      <c r="A97" s="15" t="s">
        <v>112</v>
      </c>
      <c r="B97" s="15" t="s">
        <v>76</v>
      </c>
      <c r="C97" s="15" t="s">
        <v>113</v>
      </c>
      <c r="D97" s="15" t="s">
        <v>99</v>
      </c>
    </row>
    <row r="98">
      <c r="A98" s="58" t="s">
        <v>114</v>
      </c>
      <c r="B98" s="59">
        <v>2.0</v>
      </c>
      <c r="C98" s="47">
        <v>2.0</v>
      </c>
      <c r="D98" s="56" t="str">
        <f t="shared" ref="D98:D110" si="3">B98*C98</f>
        <v>4</v>
      </c>
    </row>
    <row r="99">
      <c r="A99" s="58" t="s">
        <v>115</v>
      </c>
      <c r="B99" s="59">
        <v>1.0</v>
      </c>
      <c r="C99" s="47">
        <v>4.0</v>
      </c>
      <c r="D99" s="56" t="str">
        <f t="shared" si="3"/>
        <v>4</v>
      </c>
    </row>
    <row r="100">
      <c r="A100" s="58" t="s">
        <v>116</v>
      </c>
      <c r="B100" s="59">
        <v>1.0</v>
      </c>
      <c r="C100" s="47">
        <v>4.0</v>
      </c>
      <c r="D100" s="56" t="str">
        <f t="shared" si="3"/>
        <v>4</v>
      </c>
    </row>
    <row r="101">
      <c r="A101" s="58" t="s">
        <v>117</v>
      </c>
      <c r="B101" s="59">
        <v>1.0</v>
      </c>
      <c r="C101" s="47">
        <v>1.0</v>
      </c>
      <c r="D101" s="56" t="str">
        <f t="shared" si="3"/>
        <v>1</v>
      </c>
    </row>
    <row r="102">
      <c r="A102" s="58" t="s">
        <v>118</v>
      </c>
      <c r="B102" s="59">
        <v>1.0</v>
      </c>
      <c r="C102" s="47">
        <v>4.0</v>
      </c>
      <c r="D102" s="56" t="str">
        <f t="shared" si="3"/>
        <v>4</v>
      </c>
    </row>
    <row r="103">
      <c r="A103" s="58" t="s">
        <v>119</v>
      </c>
      <c r="B103" s="59">
        <v>0.5</v>
      </c>
      <c r="C103" s="47">
        <v>5.0</v>
      </c>
      <c r="D103" s="56" t="str">
        <f t="shared" si="3"/>
        <v>2.5</v>
      </c>
    </row>
    <row r="104">
      <c r="A104" s="58" t="s">
        <v>120</v>
      </c>
      <c r="B104" s="59">
        <v>0.5</v>
      </c>
      <c r="C104" s="47">
        <v>5.0</v>
      </c>
      <c r="D104" s="56" t="str">
        <f t="shared" si="3"/>
        <v>2.5</v>
      </c>
    </row>
    <row r="105">
      <c r="A105" s="58" t="s">
        <v>121</v>
      </c>
      <c r="B105" s="59">
        <v>2.0</v>
      </c>
      <c r="C105" s="47">
        <v>4.0</v>
      </c>
      <c r="D105" s="56" t="str">
        <f t="shared" si="3"/>
        <v>8</v>
      </c>
    </row>
    <row r="106">
      <c r="A106" s="58" t="s">
        <v>122</v>
      </c>
      <c r="B106" s="59">
        <v>1.0</v>
      </c>
      <c r="C106" s="47">
        <v>3.0</v>
      </c>
      <c r="D106" s="56" t="str">
        <f t="shared" si="3"/>
        <v>3</v>
      </c>
    </row>
    <row r="107">
      <c r="A107" s="58" t="s">
        <v>123</v>
      </c>
      <c r="B107" s="59">
        <v>1.0</v>
      </c>
      <c r="C107" s="47">
        <v>1.0</v>
      </c>
      <c r="D107" s="56" t="str">
        <f t="shared" si="3"/>
        <v>1</v>
      </c>
    </row>
    <row r="108">
      <c r="A108" s="58" t="s">
        <v>124</v>
      </c>
      <c r="B108" s="59">
        <v>1.0</v>
      </c>
      <c r="C108" s="47">
        <v>4.0</v>
      </c>
      <c r="D108" s="56" t="str">
        <f t="shared" si="3"/>
        <v>4</v>
      </c>
    </row>
    <row r="109">
      <c r="A109" s="58" t="s">
        <v>125</v>
      </c>
      <c r="B109" s="59">
        <v>1.0</v>
      </c>
      <c r="C109" s="47">
        <v>1.0</v>
      </c>
      <c r="D109" s="56" t="str">
        <f t="shared" si="3"/>
        <v>1</v>
      </c>
    </row>
    <row r="110">
      <c r="A110" s="58" t="s">
        <v>126</v>
      </c>
      <c r="B110" s="59">
        <v>1.0</v>
      </c>
      <c r="C110" s="47">
        <v>5.0</v>
      </c>
      <c r="D110" s="56" t="str">
        <f t="shared" si="3"/>
        <v>5</v>
      </c>
    </row>
    <row r="111">
      <c r="A111" s="57"/>
      <c r="B111" s="24"/>
      <c r="C111" s="24"/>
      <c r="D111" s="24"/>
    </row>
    <row r="112">
      <c r="A112" s="11" t="s">
        <v>127</v>
      </c>
      <c r="B112" s="53"/>
      <c r="C112" s="53"/>
      <c r="D112" s="54" t="str">
        <f>0.6+SUM(D98:D110)/100</f>
        <v>1.04</v>
      </c>
    </row>
    <row r="115">
      <c r="A115" s="2" t="s">
        <v>96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6"/>
    </row>
    <row r="117">
      <c r="A117" s="60" t="s">
        <v>128</v>
      </c>
      <c r="B117" s="61" t="str">
        <f>(C92+C56)*D112*D71</f>
        <v>111.9976</v>
      </c>
    </row>
    <row r="118">
      <c r="A118" s="62"/>
      <c r="B118" s="62"/>
    </row>
    <row r="119">
      <c r="A119" s="60" t="s">
        <v>129</v>
      </c>
      <c r="B119" s="63">
        <v>22.5</v>
      </c>
    </row>
    <row r="120">
      <c r="A120" s="62"/>
      <c r="B120" s="62"/>
    </row>
    <row r="121">
      <c r="A121" s="60" t="s">
        <v>130</v>
      </c>
      <c r="B121" s="64" t="str">
        <f>B117*B119</f>
        <v>2519.946</v>
      </c>
    </row>
    <row r="124">
      <c r="A124" s="2" t="s">
        <v>131</v>
      </c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6"/>
    </row>
    <row r="126">
      <c r="A126" s="67"/>
      <c r="B126" s="15" t="s">
        <v>132</v>
      </c>
      <c r="C126" s="15" t="s">
        <v>133</v>
      </c>
      <c r="D126" s="43"/>
    </row>
    <row r="127">
      <c r="A127" s="11" t="s">
        <v>62</v>
      </c>
      <c r="B127" s="68">
        <v>14.0</v>
      </c>
      <c r="C127" s="47">
        <v>20.0</v>
      </c>
    </row>
    <row r="128">
      <c r="A128" s="11" t="s">
        <v>63</v>
      </c>
      <c r="B128" s="68">
        <v>12.0</v>
      </c>
      <c r="C128" s="47">
        <v>12.0</v>
      </c>
    </row>
    <row r="129">
      <c r="A129" s="11" t="s">
        <v>64</v>
      </c>
      <c r="B129" s="68">
        <v>12.0</v>
      </c>
      <c r="C129" s="47">
        <v>18.0</v>
      </c>
    </row>
    <row r="130">
      <c r="A130" s="11" t="s">
        <v>65</v>
      </c>
      <c r="B130" s="68">
        <v>10.0</v>
      </c>
      <c r="C130" s="47">
        <v>10.0</v>
      </c>
    </row>
    <row r="131">
      <c r="A131" s="11" t="s">
        <v>66</v>
      </c>
      <c r="B131" s="68">
        <v>10.0</v>
      </c>
      <c r="C131" s="47">
        <v>12.0</v>
      </c>
    </row>
    <row r="132">
      <c r="A132" s="11" t="s">
        <v>67</v>
      </c>
      <c r="B132" s="68">
        <v>9.0</v>
      </c>
      <c r="C132" s="47">
        <v>15.0</v>
      </c>
    </row>
    <row r="133">
      <c r="A133" s="11" t="s">
        <v>68</v>
      </c>
      <c r="B133" s="68">
        <v>7.0</v>
      </c>
      <c r="C133" s="47">
        <v>10.0</v>
      </c>
    </row>
    <row r="134">
      <c r="A134" s="11" t="s">
        <v>69</v>
      </c>
      <c r="B134" s="68">
        <v>6.0</v>
      </c>
      <c r="C134" s="47">
        <v>8.0</v>
      </c>
    </row>
    <row r="136">
      <c r="A136" s="67"/>
      <c r="B136" s="15" t="s">
        <v>134</v>
      </c>
      <c r="C136" s="15" t="s">
        <v>135</v>
      </c>
      <c r="D136" s="15" t="s">
        <v>136</v>
      </c>
    </row>
    <row r="137">
      <c r="A137" s="11" t="s">
        <v>62</v>
      </c>
      <c r="B137" s="69" t="str">
        <f t="shared" ref="B137:B144" si="4">F147</f>
        <v>377.99</v>
      </c>
      <c r="C137" s="70" t="str">
        <f t="shared" ref="C137:C144" si="5">B137*B127</f>
        <v>5,292€</v>
      </c>
      <c r="D137" s="68" t="str">
        <f t="shared" ref="D137:D144" si="6">C137*1.4</f>
        <v>7,409€</v>
      </c>
    </row>
    <row r="138">
      <c r="A138" s="11" t="s">
        <v>63</v>
      </c>
      <c r="B138" s="69" t="str">
        <f t="shared" si="4"/>
        <v>340.19</v>
      </c>
      <c r="C138" s="70" t="str">
        <f t="shared" si="5"/>
        <v>4,082€</v>
      </c>
      <c r="D138" s="68" t="str">
        <f t="shared" si="6"/>
        <v>5,715€</v>
      </c>
    </row>
    <row r="139">
      <c r="A139" s="11" t="s">
        <v>64</v>
      </c>
      <c r="B139" s="69" t="str">
        <f t="shared" si="4"/>
        <v>251.99</v>
      </c>
      <c r="C139" s="70" t="str">
        <f t="shared" si="5"/>
        <v>3,024€</v>
      </c>
      <c r="D139" s="68" t="str">
        <f t="shared" si="6"/>
        <v>4,234€</v>
      </c>
    </row>
    <row r="140">
      <c r="A140" s="11" t="s">
        <v>65</v>
      </c>
      <c r="B140" s="69" t="str">
        <f t="shared" si="4"/>
        <v>264.59</v>
      </c>
      <c r="C140" s="70" t="str">
        <f t="shared" si="5"/>
        <v>2,646€</v>
      </c>
      <c r="D140" s="68" t="str">
        <f t="shared" si="6"/>
        <v>3,704€</v>
      </c>
    </row>
    <row r="141">
      <c r="A141" s="11" t="s">
        <v>66</v>
      </c>
      <c r="B141" s="69" t="str">
        <f t="shared" si="4"/>
        <v>113.40</v>
      </c>
      <c r="C141" s="70" t="str">
        <f t="shared" si="5"/>
        <v>1,134€</v>
      </c>
      <c r="D141" s="68" t="str">
        <f t="shared" si="6"/>
        <v>1,588€</v>
      </c>
    </row>
    <row r="142">
      <c r="A142" s="11" t="s">
        <v>67</v>
      </c>
      <c r="B142" s="69" t="str">
        <f t="shared" si="4"/>
        <v>730.78</v>
      </c>
      <c r="C142" s="70" t="str">
        <f t="shared" si="5"/>
        <v>6,577€</v>
      </c>
      <c r="D142" s="68" t="str">
        <f t="shared" si="6"/>
        <v>9,208€</v>
      </c>
    </row>
    <row r="143">
      <c r="A143" s="11" t="s">
        <v>68</v>
      </c>
      <c r="B143" s="69" t="str">
        <f t="shared" si="4"/>
        <v>289.79</v>
      </c>
      <c r="C143" s="70" t="str">
        <f t="shared" si="5"/>
        <v>2,029€</v>
      </c>
      <c r="D143" s="68" t="str">
        <f t="shared" si="6"/>
        <v>2,840€</v>
      </c>
    </row>
    <row r="144">
      <c r="A144" s="11" t="s">
        <v>69</v>
      </c>
      <c r="B144" s="69" t="str">
        <f t="shared" si="4"/>
        <v>151.20</v>
      </c>
      <c r="C144" s="70" t="str">
        <f t="shared" si="5"/>
        <v>907€</v>
      </c>
      <c r="D144" s="68" t="str">
        <f t="shared" si="6"/>
        <v>1,270€</v>
      </c>
    </row>
    <row r="146">
      <c r="A146" s="34"/>
      <c r="B146" s="15" t="s">
        <v>6</v>
      </c>
      <c r="C146" s="15" t="s">
        <v>7</v>
      </c>
      <c r="D146" s="15" t="s">
        <v>8</v>
      </c>
      <c r="E146" s="15" t="s">
        <v>9</v>
      </c>
    </row>
    <row r="147">
      <c r="A147" s="11" t="s">
        <v>62</v>
      </c>
      <c r="B147" s="71" t="str">
        <f>B155*0.2</f>
        <v>50.40</v>
      </c>
      <c r="C147" s="71" t="str">
        <f>C155*0.15</f>
        <v>113.40</v>
      </c>
      <c r="D147" s="71" t="str">
        <f>D155*0.05</f>
        <v>63.00</v>
      </c>
      <c r="E147" s="71" t="str">
        <f>E155*0.6</f>
        <v>151.20</v>
      </c>
      <c r="F147" s="72" t="str">
        <f t="shared" ref="F147:F154" si="7">SUM(B147:E147)</f>
        <v>377.99</v>
      </c>
    </row>
    <row r="148">
      <c r="A148" s="11" t="s">
        <v>63</v>
      </c>
      <c r="B148" s="71" t="str">
        <f>B155*0.4</f>
        <v>100.80</v>
      </c>
      <c r="C148" s="71" t="str">
        <f>C155*0.2</f>
        <v>151.20</v>
      </c>
      <c r="D148" s="71" t="str">
        <f>D155*0.05</f>
        <v>63.00</v>
      </c>
      <c r="E148" s="71" t="str">
        <f>E155*0.1</f>
        <v>25.20</v>
      </c>
      <c r="F148" s="72" t="str">
        <f t="shared" si="7"/>
        <v>340.19</v>
      </c>
    </row>
    <row r="149">
      <c r="A149" s="11" t="s">
        <v>64</v>
      </c>
      <c r="B149" s="71" t="str">
        <f t="shared" ref="B149:C149" si="8">B155*0.05</f>
        <v>12.60</v>
      </c>
      <c r="C149" s="71" t="str">
        <f t="shared" si="8"/>
        <v>37.80</v>
      </c>
      <c r="D149" s="71" t="str">
        <f>D155*0.15</f>
        <v>189.00</v>
      </c>
      <c r="E149" s="71" t="str">
        <f>E155*0.05</f>
        <v>12.60</v>
      </c>
      <c r="F149" s="72" t="str">
        <f t="shared" si="7"/>
        <v>251.99</v>
      </c>
    </row>
    <row r="150">
      <c r="A150" s="11" t="s">
        <v>65</v>
      </c>
      <c r="B150" s="71" t="str">
        <f>B155*0.05</f>
        <v>12.60</v>
      </c>
      <c r="C150" s="71" t="str">
        <f>C155*0.3</f>
        <v>226.80</v>
      </c>
      <c r="D150" s="71" t="str">
        <f>D155*0</f>
        <v>0.00</v>
      </c>
      <c r="E150" s="71" t="str">
        <f>E155*0.1</f>
        <v>25.20</v>
      </c>
      <c r="F150" s="72" t="str">
        <f t="shared" si="7"/>
        <v>264.59</v>
      </c>
    </row>
    <row r="151">
      <c r="A151" s="11" t="s">
        <v>66</v>
      </c>
      <c r="B151" s="71" t="str">
        <f>B155*0.3</f>
        <v>75.60</v>
      </c>
      <c r="C151" s="71" t="str">
        <f>C155*0.05</f>
        <v>37.80</v>
      </c>
      <c r="D151" s="71" t="str">
        <f t="shared" ref="D151:E151" si="9">D155*0</f>
        <v>0.00</v>
      </c>
      <c r="E151" s="71" t="str">
        <f t="shared" si="9"/>
        <v>0.00</v>
      </c>
      <c r="F151" s="72" t="str">
        <f t="shared" si="7"/>
        <v>113.40</v>
      </c>
    </row>
    <row r="152">
      <c r="A152" s="11" t="s">
        <v>67</v>
      </c>
      <c r="B152" s="71" t="str">
        <f>B155*0</f>
        <v>0.00</v>
      </c>
      <c r="C152" s="71" t="str">
        <f>C155*0.2</f>
        <v>151.20</v>
      </c>
      <c r="D152" s="71" t="str">
        <f>D155*0.45</f>
        <v>566.99</v>
      </c>
      <c r="E152" s="71" t="str">
        <f>E155*0.05</f>
        <v>12.60</v>
      </c>
      <c r="F152" s="72" t="str">
        <f t="shared" si="7"/>
        <v>730.78</v>
      </c>
    </row>
    <row r="153">
      <c r="A153" s="11" t="s">
        <v>68</v>
      </c>
      <c r="B153" s="71" t="str">
        <f>B155*0</f>
        <v>0.00</v>
      </c>
      <c r="C153" s="71" t="str">
        <f>C155*0.05</f>
        <v>37.80</v>
      </c>
      <c r="D153" s="71" t="str">
        <f>D155*0.2</f>
        <v>251.99</v>
      </c>
      <c r="E153" s="71" t="str">
        <f>E155*0</f>
        <v>0.00</v>
      </c>
      <c r="F153" s="72" t="str">
        <f t="shared" si="7"/>
        <v>289.79</v>
      </c>
    </row>
    <row r="154">
      <c r="A154" s="11" t="s">
        <v>69</v>
      </c>
      <c r="B154" s="71" t="str">
        <f t="shared" ref="B154:C154" si="10">B155*0</f>
        <v>0.00</v>
      </c>
      <c r="C154" s="71" t="str">
        <f t="shared" si="10"/>
        <v>0.00</v>
      </c>
      <c r="D154" s="71" t="str">
        <f t="shared" ref="D154:E154" si="11">D155*0.1</f>
        <v>126.00</v>
      </c>
      <c r="E154" s="71" t="str">
        <f t="shared" si="11"/>
        <v>25.20</v>
      </c>
      <c r="F154" s="72" t="str">
        <f t="shared" si="7"/>
        <v>151.20</v>
      </c>
    </row>
    <row r="155">
      <c r="B155" s="72" t="str">
        <f>B121*0.1</f>
        <v>251.99</v>
      </c>
      <c r="C155" s="72" t="str">
        <f>B121*0.3</f>
        <v>755.98</v>
      </c>
      <c r="D155" s="72" t="str">
        <f>B121*0.5</f>
        <v>1,259.97</v>
      </c>
      <c r="E155" s="72" t="str">
        <f>B121*0.1</f>
        <v>251.99</v>
      </c>
      <c r="F155" s="73"/>
    </row>
    <row r="157">
      <c r="A157" s="2" t="s">
        <v>137</v>
      </c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6"/>
    </row>
    <row r="158">
      <c r="A158" s="74"/>
    </row>
    <row r="159">
      <c r="A159" s="34"/>
      <c r="B159" s="15" t="s">
        <v>6</v>
      </c>
      <c r="C159" s="15" t="s">
        <v>7</v>
      </c>
      <c r="D159" s="15" t="s">
        <v>8</v>
      </c>
      <c r="E159" s="15" t="s">
        <v>9</v>
      </c>
    </row>
    <row r="160">
      <c r="A160" s="11" t="s">
        <v>62</v>
      </c>
      <c r="B160" s="71" t="str">
        <f t="shared" ref="B160:E160" si="12">B147</f>
        <v>50.40</v>
      </c>
      <c r="C160" s="71" t="str">
        <f t="shared" si="12"/>
        <v>113.40</v>
      </c>
      <c r="D160" s="71" t="str">
        <f t="shared" si="12"/>
        <v>63.00</v>
      </c>
      <c r="E160" s="71" t="str">
        <f t="shared" si="12"/>
        <v>151.20</v>
      </c>
      <c r="F160" s="72" t="str">
        <f t="shared" ref="F160:F167" si="14">SUM(B160:E160)</f>
        <v>377.99</v>
      </c>
    </row>
    <row r="161">
      <c r="A161" s="11" t="s">
        <v>63</v>
      </c>
      <c r="B161" s="71" t="str">
        <f t="shared" ref="B161:E161" si="13">B148</f>
        <v>100.80</v>
      </c>
      <c r="C161" s="71" t="str">
        <f t="shared" si="13"/>
        <v>151.20</v>
      </c>
      <c r="D161" s="71" t="str">
        <f t="shared" si="13"/>
        <v>63.00</v>
      </c>
      <c r="E161" s="71" t="str">
        <f t="shared" si="13"/>
        <v>25.20</v>
      </c>
      <c r="F161" s="72" t="str">
        <f t="shared" si="14"/>
        <v>340.19</v>
      </c>
    </row>
    <row r="162">
      <c r="A162" s="11" t="s">
        <v>64</v>
      </c>
      <c r="B162" s="71" t="str">
        <f t="shared" ref="B162:E162" si="15">B149</f>
        <v>12.60</v>
      </c>
      <c r="C162" s="71" t="str">
        <f t="shared" si="15"/>
        <v>37.80</v>
      </c>
      <c r="D162" s="71" t="str">
        <f t="shared" si="15"/>
        <v>189.00</v>
      </c>
      <c r="E162" s="71" t="str">
        <f t="shared" si="15"/>
        <v>12.60</v>
      </c>
      <c r="F162" s="72" t="str">
        <f t="shared" si="14"/>
        <v>251.99</v>
      </c>
    </row>
    <row r="163">
      <c r="A163" s="11" t="s">
        <v>65</v>
      </c>
      <c r="B163" s="71" t="str">
        <f t="shared" ref="B163:E163" si="16">B150/3</f>
        <v>4.20</v>
      </c>
      <c r="C163" s="71" t="str">
        <f t="shared" si="16"/>
        <v>75.60</v>
      </c>
      <c r="D163" s="71" t="str">
        <f t="shared" si="16"/>
        <v>0.00</v>
      </c>
      <c r="E163" s="71" t="str">
        <f t="shared" si="16"/>
        <v>8.40</v>
      </c>
      <c r="F163" s="72" t="str">
        <f t="shared" si="14"/>
        <v>88.20</v>
      </c>
    </row>
    <row r="164">
      <c r="A164" s="11" t="s">
        <v>66</v>
      </c>
      <c r="B164" s="71" t="str">
        <f t="shared" ref="B164:E164" si="17">B151/3</f>
        <v>25.20</v>
      </c>
      <c r="C164" s="71" t="str">
        <f t="shared" si="17"/>
        <v>12.60</v>
      </c>
      <c r="D164" s="71" t="str">
        <f t="shared" si="17"/>
        <v>0.00</v>
      </c>
      <c r="E164" s="71" t="str">
        <f t="shared" si="17"/>
        <v>0.00</v>
      </c>
      <c r="F164" s="72" t="str">
        <f t="shared" si="14"/>
        <v>37.80</v>
      </c>
    </row>
    <row r="165">
      <c r="A165" s="11" t="s">
        <v>67</v>
      </c>
      <c r="B165" s="71" t="str">
        <f t="shared" ref="B165:E165" si="18">B152/2</f>
        <v>0.00</v>
      </c>
      <c r="C165" s="71" t="str">
        <f t="shared" si="18"/>
        <v>75.60</v>
      </c>
      <c r="D165" s="71" t="str">
        <f t="shared" si="18"/>
        <v>283.49</v>
      </c>
      <c r="E165" s="71" t="str">
        <f t="shared" si="18"/>
        <v>6.30</v>
      </c>
      <c r="F165" s="72" t="str">
        <f t="shared" si="14"/>
        <v>365.39</v>
      </c>
    </row>
    <row r="166">
      <c r="A166" s="11" t="s">
        <v>68</v>
      </c>
      <c r="B166" s="71" t="str">
        <f t="shared" ref="B166:E166" si="19">B153</f>
        <v>0.00</v>
      </c>
      <c r="C166" s="71" t="str">
        <f t="shared" si="19"/>
        <v>37.80</v>
      </c>
      <c r="D166" s="71" t="str">
        <f t="shared" si="19"/>
        <v>251.99</v>
      </c>
      <c r="E166" s="71" t="str">
        <f t="shared" si="19"/>
        <v>0.00</v>
      </c>
      <c r="F166" s="72" t="str">
        <f t="shared" si="14"/>
        <v>289.79</v>
      </c>
    </row>
    <row r="167">
      <c r="A167" s="11" t="s">
        <v>69</v>
      </c>
      <c r="B167" s="71" t="str">
        <f t="shared" ref="B167:E167" si="20">B154</f>
        <v>0.00</v>
      </c>
      <c r="C167" s="71" t="str">
        <f t="shared" si="20"/>
        <v>0.00</v>
      </c>
      <c r="D167" s="71" t="str">
        <f t="shared" si="20"/>
        <v>126.00</v>
      </c>
      <c r="E167" s="71" t="str">
        <f t="shared" si="20"/>
        <v>25.20</v>
      </c>
      <c r="F167" s="72" t="str">
        <f t="shared" si="14"/>
        <v>151.20</v>
      </c>
    </row>
    <row r="168">
      <c r="B168" s="72" t="str">
        <f t="shared" ref="B168:E168" si="21">sum(B160:B167)</f>
        <v>193.20</v>
      </c>
      <c r="C168" s="72" t="str">
        <f t="shared" si="21"/>
        <v>503.99</v>
      </c>
      <c r="D168" s="72" t="str">
        <f t="shared" si="21"/>
        <v>976.48</v>
      </c>
      <c r="E168" s="72" t="str">
        <f t="shared" si="21"/>
        <v>228.90</v>
      </c>
      <c r="F168" s="73"/>
    </row>
    <row r="170">
      <c r="A170" s="75" t="s">
        <v>138</v>
      </c>
      <c r="B170" s="76">
        <v>13.0</v>
      </c>
    </row>
    <row r="171">
      <c r="A171" s="75" t="s">
        <v>139</v>
      </c>
      <c r="B171" s="77" t="str">
        <f>200*B170</f>
        <v>2,600.00€</v>
      </c>
    </row>
    <row r="172">
      <c r="A172" s="75" t="s">
        <v>140</v>
      </c>
      <c r="B172" s="78" t="str">
        <f>SUM(D137:D144)</f>
        <v>35,967.19€</v>
      </c>
    </row>
    <row r="173">
      <c r="A173" s="75" t="s">
        <v>141</v>
      </c>
      <c r="B173" s="79">
        <v>0.175</v>
      </c>
    </row>
    <row r="174">
      <c r="A174" s="80" t="s">
        <v>142</v>
      </c>
      <c r="B174" s="81" t="str">
        <f>B172*(1+B173)</f>
        <v>42,261.45€</v>
      </c>
    </row>
    <row r="175">
      <c r="A175" s="75" t="s">
        <v>143</v>
      </c>
      <c r="B175" s="82">
        <v>0.5</v>
      </c>
    </row>
    <row r="176">
      <c r="A176" s="75" t="s">
        <v>144</v>
      </c>
      <c r="B176" s="82">
        <v>0.1</v>
      </c>
    </row>
    <row r="177">
      <c r="A177" s="75" t="s">
        <v>145</v>
      </c>
      <c r="B177" s="83" t="str">
        <f>((B174*(1+B175))*(1+B176))</f>
        <v>69,731.39€</v>
      </c>
    </row>
    <row r="178">
      <c r="A178" s="84"/>
    </row>
    <row r="179" ht="21.75" customHeight="1">
      <c r="A179" s="2" t="s">
        <v>146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6"/>
    </row>
    <row r="180">
      <c r="A180" s="84"/>
    </row>
    <row r="181">
      <c r="A181" s="15"/>
      <c r="B181" s="15" t="s">
        <v>6</v>
      </c>
      <c r="C181" s="15" t="s">
        <v>7</v>
      </c>
      <c r="D181" s="15" t="s">
        <v>8</v>
      </c>
      <c r="E181" s="15" t="s">
        <v>9</v>
      </c>
    </row>
    <row r="182">
      <c r="A182" s="75" t="s">
        <v>147</v>
      </c>
      <c r="B182" s="85">
        <v>13.0</v>
      </c>
      <c r="C182" s="85">
        <v>19.0</v>
      </c>
      <c r="D182" s="85">
        <v>36.0</v>
      </c>
      <c r="E182" s="85">
        <v>19.0</v>
      </c>
    </row>
    <row r="183">
      <c r="A183" s="75" t="s">
        <v>148</v>
      </c>
      <c r="B183" s="76" t="s">
        <v>149</v>
      </c>
      <c r="C183" s="76" t="s">
        <v>150</v>
      </c>
      <c r="D183" s="76" t="s">
        <v>151</v>
      </c>
      <c r="E183" s="76" t="s">
        <v>152</v>
      </c>
    </row>
    <row r="184">
      <c r="A184" s="75" t="s">
        <v>153</v>
      </c>
      <c r="B184" s="76" t="str">
        <f t="shared" ref="B184:E184" si="22">B155</f>
        <v>251.99</v>
      </c>
      <c r="C184" s="76" t="str">
        <f t="shared" si="22"/>
        <v>755.98</v>
      </c>
      <c r="D184" s="76" t="str">
        <f t="shared" si="22"/>
        <v>1,259.97</v>
      </c>
      <c r="E184" s="76" t="str">
        <f t="shared" si="22"/>
        <v>251.99</v>
      </c>
    </row>
    <row r="185">
      <c r="A185" s="75" t="s">
        <v>154</v>
      </c>
      <c r="B185" s="79" t="str">
        <f>B184/SUM(B184:E184)</f>
        <v>10.00%</v>
      </c>
      <c r="C185" s="79" t="str">
        <f>C184/SUM(B184:E184)</f>
        <v>30.00%</v>
      </c>
      <c r="D185" s="79" t="str">
        <f>D184/SUM(B184:E184)</f>
        <v>50.00%</v>
      </c>
      <c r="E185" s="79" t="str">
        <f>E184/SUM(B184:E184)</f>
        <v>10.00%</v>
      </c>
    </row>
    <row r="188" ht="21.75" customHeight="1">
      <c r="A188" s="2" t="s">
        <v>155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/>
    </row>
    <row r="190">
      <c r="A190" s="86" t="s">
        <v>156</v>
      </c>
    </row>
    <row r="194">
      <c r="A194" s="84" t="s">
        <v>157</v>
      </c>
    </row>
    <row r="195">
      <c r="A195" s="15" t="s">
        <v>33</v>
      </c>
      <c r="B195" s="15" t="s">
        <v>28</v>
      </c>
      <c r="C195" s="15" t="s">
        <v>29</v>
      </c>
      <c r="D195" s="15" t="s">
        <v>30</v>
      </c>
      <c r="E195" s="15" t="s">
        <v>31</v>
      </c>
      <c r="F195" s="15" t="s">
        <v>32</v>
      </c>
    </row>
    <row r="196">
      <c r="A196" s="20" t="s">
        <v>34</v>
      </c>
      <c r="B196" s="29" t="s">
        <v>158</v>
      </c>
      <c r="C196" s="31"/>
      <c r="D196" s="31"/>
      <c r="E196" s="31"/>
      <c r="F196" s="31"/>
    </row>
    <row r="197">
      <c r="A197" s="20" t="s">
        <v>46</v>
      </c>
      <c r="B197" s="31" t="s">
        <v>158</v>
      </c>
      <c r="C197" s="31"/>
      <c r="D197" s="31"/>
      <c r="E197" s="31"/>
      <c r="F197" s="31"/>
    </row>
    <row r="198">
      <c r="A198" s="20" t="s">
        <v>47</v>
      </c>
      <c r="B198" s="31" t="s">
        <v>158</v>
      </c>
      <c r="C198" s="31"/>
      <c r="D198" s="31"/>
      <c r="E198" s="31"/>
      <c r="F198" s="31"/>
    </row>
    <row r="199">
      <c r="A199" s="20" t="s">
        <v>48</v>
      </c>
      <c r="B199" s="31" t="s">
        <v>158</v>
      </c>
      <c r="C199" s="31"/>
      <c r="D199" s="31"/>
      <c r="E199" s="31"/>
      <c r="F199" s="31"/>
    </row>
    <row r="200">
      <c r="A200" s="20" t="s">
        <v>49</v>
      </c>
      <c r="B200" s="31" t="s">
        <v>158</v>
      </c>
      <c r="C200" s="31"/>
      <c r="D200" s="31"/>
      <c r="E200" s="31"/>
      <c r="F200" s="31"/>
    </row>
    <row r="201">
      <c r="A201" s="20" t="s">
        <v>50</v>
      </c>
      <c r="B201" s="31" t="s">
        <v>158</v>
      </c>
      <c r="C201" s="31"/>
      <c r="D201" s="31"/>
      <c r="E201" s="31"/>
      <c r="F201" s="31"/>
    </row>
    <row r="202">
      <c r="A202" s="20" t="s">
        <v>51</v>
      </c>
      <c r="B202" s="31" t="s">
        <v>158</v>
      </c>
      <c r="C202" s="31"/>
      <c r="D202" s="31"/>
      <c r="E202" s="31"/>
      <c r="F202" s="31"/>
    </row>
    <row r="203">
      <c r="A203" s="20" t="s">
        <v>52</v>
      </c>
      <c r="B203" s="31" t="s">
        <v>158</v>
      </c>
      <c r="C203" s="31"/>
      <c r="D203" s="31"/>
      <c r="E203" s="31"/>
      <c r="F203" s="31"/>
    </row>
    <row r="204">
      <c r="A204" s="20" t="s">
        <v>53</v>
      </c>
      <c r="B204" s="31" t="s">
        <v>158</v>
      </c>
      <c r="C204" s="31"/>
      <c r="D204" s="31"/>
      <c r="E204" s="31"/>
      <c r="F204" s="31"/>
    </row>
    <row r="205">
      <c r="A205" s="20" t="s">
        <v>54</v>
      </c>
      <c r="B205" s="31" t="s">
        <v>158</v>
      </c>
      <c r="C205" s="31"/>
      <c r="D205" s="31"/>
      <c r="E205" s="31"/>
      <c r="F205" s="31"/>
    </row>
    <row r="206">
      <c r="A206" s="20" t="s">
        <v>56</v>
      </c>
      <c r="B206" s="31"/>
      <c r="C206" s="31"/>
      <c r="D206" s="31"/>
      <c r="E206" s="31"/>
      <c r="F206" s="31"/>
    </row>
    <row r="207">
      <c r="A207" s="20" t="s">
        <v>57</v>
      </c>
      <c r="B207" s="31" t="s">
        <v>158</v>
      </c>
      <c r="C207" s="31"/>
      <c r="D207" s="31"/>
      <c r="E207" s="31"/>
      <c r="F207" s="31"/>
    </row>
    <row r="208">
      <c r="A208" s="20" t="s">
        <v>58</v>
      </c>
      <c r="B208" s="29"/>
      <c r="C208" s="31"/>
      <c r="D208" s="31"/>
      <c r="E208" s="31"/>
      <c r="F208" s="31"/>
    </row>
    <row r="209">
      <c r="A209" s="20" t="s">
        <v>59</v>
      </c>
      <c r="B209" s="29"/>
      <c r="C209" s="31"/>
      <c r="D209" s="31"/>
      <c r="E209" s="31"/>
      <c r="F209" s="31"/>
    </row>
  </sheetData>
  <drawing r:id="rId1"/>
</worksheet>
</file>