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13_ncr:1_{9FA4478A-CE2D-4D91-BB4E-09B934946969}" xr6:coauthVersionLast="47" xr6:coauthVersionMax="47" xr10:uidLastSave="{00000000-0000-0000-0000-000000000000}"/>
  <bookViews>
    <workbookView xWindow="-120" yWindow="-120" windowWidth="29040" windowHeight="15990" xr2:uid="{475FAB58-AC1A-4DA0-81A3-E846DB3AF8FB}"/>
  </bookViews>
  <sheets>
    <sheet name="POS INICIAL-FINAL" sheetId="3" r:id="rId1"/>
    <sheet name="DATOS" sheetId="1" r:id="rId2"/>
    <sheet name="Hoja2" sheetId="5" r:id="rId3"/>
    <sheet name="ESTADISTICAS" sheetId="2" r:id="rId4"/>
    <sheet name="Hoja1" sheetId="4" r:id="rId5"/>
  </sheets>
  <definedNames>
    <definedName name="_xlnm._FilterDatabase" localSheetId="0" hidden="1">'POS INICIAL-FINAL'!$L$1:$L$8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D62" i="1"/>
  <c r="E62" i="1"/>
  <c r="G62" i="1"/>
  <c r="H62" i="1"/>
  <c r="J62" i="1"/>
  <c r="B62" i="1"/>
  <c r="C60" i="1"/>
  <c r="D60" i="1"/>
  <c r="E60" i="1"/>
  <c r="J60" i="1"/>
  <c r="C61" i="1"/>
  <c r="D61" i="1"/>
  <c r="E61" i="1"/>
  <c r="J61" i="1"/>
  <c r="B61" i="1"/>
  <c r="B60" i="1"/>
  <c r="C59" i="1"/>
  <c r="D59" i="1"/>
  <c r="E59" i="1"/>
  <c r="B59" i="1"/>
  <c r="G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  <c r="H43" i="3"/>
  <c r="J3" i="3"/>
  <c r="J4" i="3"/>
  <c r="J5" i="3"/>
  <c r="J6" i="3"/>
  <c r="J7" i="3"/>
  <c r="J8" i="3"/>
  <c r="H2" i="1"/>
  <c r="I2" i="1"/>
  <c r="G3" i="1"/>
  <c r="H3" i="1"/>
  <c r="I3" i="1"/>
  <c r="J3" i="1"/>
  <c r="G4" i="1"/>
  <c r="H4" i="1"/>
  <c r="I4" i="1"/>
  <c r="J4" i="1"/>
  <c r="G6" i="1"/>
  <c r="H6" i="1"/>
  <c r="I6" i="1"/>
  <c r="J6" i="1"/>
  <c r="G5" i="1"/>
  <c r="H5" i="1"/>
  <c r="I5" i="1"/>
  <c r="J5" i="1"/>
  <c r="G7" i="1"/>
  <c r="H7" i="1"/>
  <c r="I7" i="1"/>
  <c r="J7" i="1"/>
  <c r="J57" i="3"/>
  <c r="J55" i="3"/>
  <c r="J48" i="3"/>
  <c r="J47" i="3"/>
  <c r="J56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9" i="3"/>
  <c r="J50" i="3"/>
  <c r="J51" i="3"/>
  <c r="J52" i="3"/>
  <c r="J53" i="3"/>
  <c r="J54" i="3"/>
  <c r="J58" i="3"/>
  <c r="J9" i="3"/>
  <c r="H9" i="3"/>
  <c r="N11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E58" i="1"/>
  <c r="D58" i="1"/>
  <c r="C58" i="1"/>
  <c r="B58" i="1"/>
  <c r="G56" i="1"/>
  <c r="G57" i="1"/>
  <c r="H56" i="1"/>
  <c r="H57" i="1"/>
  <c r="I56" i="1"/>
  <c r="I57" i="1"/>
  <c r="J56" i="1"/>
  <c r="J57" i="1"/>
  <c r="G44" i="1"/>
  <c r="G45" i="1"/>
  <c r="G46" i="1"/>
  <c r="G47" i="1"/>
  <c r="G48" i="1"/>
  <c r="G49" i="1"/>
  <c r="G50" i="1"/>
  <c r="G51" i="1"/>
  <c r="G52" i="1"/>
  <c r="G53" i="1"/>
  <c r="G54" i="1"/>
  <c r="G55" i="1"/>
  <c r="H44" i="1"/>
  <c r="H45" i="1"/>
  <c r="H46" i="1"/>
  <c r="H47" i="1"/>
  <c r="H48" i="1"/>
  <c r="H49" i="1"/>
  <c r="H50" i="1"/>
  <c r="H51" i="1"/>
  <c r="H52" i="1"/>
  <c r="H53" i="1"/>
  <c r="H54" i="1"/>
  <c r="H55" i="1"/>
  <c r="I44" i="1"/>
  <c r="I45" i="1"/>
  <c r="I46" i="1"/>
  <c r="I47" i="1"/>
  <c r="I48" i="1"/>
  <c r="I49" i="1"/>
  <c r="I50" i="1"/>
  <c r="I51" i="1"/>
  <c r="I52" i="1"/>
  <c r="I53" i="1"/>
  <c r="I54" i="1"/>
  <c r="I55" i="1"/>
  <c r="J44" i="1"/>
  <c r="J45" i="1"/>
  <c r="J46" i="1"/>
  <c r="J47" i="1"/>
  <c r="J48" i="1"/>
  <c r="J49" i="1"/>
  <c r="J50" i="1"/>
  <c r="J51" i="1"/>
  <c r="J52" i="1"/>
  <c r="J53" i="1"/>
  <c r="J54" i="1"/>
  <c r="J55" i="1"/>
  <c r="G24" i="1"/>
  <c r="H24" i="1"/>
  <c r="I24" i="1"/>
  <c r="J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G21" i="1"/>
  <c r="G22" i="1"/>
  <c r="G23" i="1"/>
  <c r="H21" i="1"/>
  <c r="H22" i="1"/>
  <c r="H23" i="1"/>
  <c r="I21" i="1"/>
  <c r="I22" i="1"/>
  <c r="I23" i="1"/>
  <c r="J21" i="1"/>
  <c r="J22" i="1"/>
  <c r="J23" i="1"/>
  <c r="G13" i="1"/>
  <c r="G14" i="1"/>
  <c r="G15" i="1"/>
  <c r="G16" i="1"/>
  <c r="G17" i="1"/>
  <c r="G18" i="1"/>
  <c r="G19" i="1"/>
  <c r="G20" i="1"/>
  <c r="H13" i="1"/>
  <c r="H14" i="1"/>
  <c r="H15" i="1"/>
  <c r="H16" i="1"/>
  <c r="H17" i="1"/>
  <c r="H18" i="1"/>
  <c r="H19" i="1"/>
  <c r="H20" i="1"/>
  <c r="I13" i="1"/>
  <c r="I14" i="1"/>
  <c r="I15" i="1"/>
  <c r="I16" i="1"/>
  <c r="I17" i="1"/>
  <c r="I18" i="1"/>
  <c r="I19" i="1"/>
  <c r="I20" i="1"/>
  <c r="J13" i="1"/>
  <c r="J14" i="1"/>
  <c r="J15" i="1"/>
  <c r="J16" i="1"/>
  <c r="J17" i="1"/>
  <c r="J18" i="1"/>
  <c r="J19" i="1"/>
  <c r="J20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G8" i="1"/>
  <c r="G9" i="1"/>
  <c r="G10" i="1"/>
  <c r="G11" i="1"/>
  <c r="G12" i="1"/>
  <c r="I62" i="1" l="1"/>
  <c r="F62" i="1"/>
  <c r="I61" i="1"/>
  <c r="L37" i="1"/>
  <c r="L29" i="1"/>
  <c r="L62" i="1"/>
  <c r="G60" i="1"/>
  <c r="F60" i="1"/>
  <c r="G61" i="1"/>
  <c r="F61" i="1"/>
  <c r="E3" i="2"/>
  <c r="K7" i="1"/>
  <c r="K6" i="1"/>
  <c r="L3" i="1"/>
  <c r="K12" i="1"/>
  <c r="F58" i="1"/>
  <c r="L55" i="1"/>
  <c r="L47" i="1"/>
  <c r="K9" i="1"/>
  <c r="L54" i="1"/>
  <c r="K42" i="1"/>
  <c r="K34" i="1"/>
  <c r="K26" i="1"/>
  <c r="K36" i="1"/>
  <c r="K28" i="1"/>
  <c r="K5" i="1"/>
  <c r="K4" i="1"/>
  <c r="K18" i="1"/>
  <c r="F59" i="1"/>
  <c r="K8" i="1"/>
  <c r="K39" i="1"/>
  <c r="K31" i="1"/>
  <c r="K11" i="1"/>
  <c r="K57" i="1"/>
  <c r="K52" i="1"/>
  <c r="K44" i="1"/>
  <c r="K51" i="1"/>
  <c r="K35" i="1"/>
  <c r="K27" i="1"/>
  <c r="L50" i="1"/>
  <c r="K23" i="1"/>
  <c r="K49" i="1"/>
  <c r="K22" i="1"/>
  <c r="K41" i="1"/>
  <c r="K33" i="1"/>
  <c r="K25" i="1"/>
  <c r="K48" i="1"/>
  <c r="K2" i="1"/>
  <c r="K17" i="1"/>
  <c r="K21" i="1"/>
  <c r="K40" i="1"/>
  <c r="K32" i="1"/>
  <c r="K55" i="1"/>
  <c r="K47" i="1"/>
  <c r="K20" i="1"/>
  <c r="K16" i="1"/>
  <c r="K54" i="1"/>
  <c r="K46" i="1"/>
  <c r="K19" i="1"/>
  <c r="K15" i="1"/>
  <c r="K38" i="1"/>
  <c r="K30" i="1"/>
  <c r="K53" i="1"/>
  <c r="K45" i="1"/>
  <c r="K10" i="1"/>
  <c r="K14" i="1"/>
  <c r="K37" i="1"/>
  <c r="K29" i="1"/>
  <c r="K24" i="1"/>
  <c r="K56" i="1"/>
  <c r="K13" i="1"/>
  <c r="K50" i="1"/>
  <c r="K3" i="1"/>
  <c r="G43" i="1"/>
  <c r="G59" i="1" s="1"/>
  <c r="L2" i="1"/>
  <c r="L41" i="1"/>
  <c r="I43" i="1"/>
  <c r="I60" i="1" s="1"/>
  <c r="L36" i="1"/>
  <c r="L28" i="1"/>
  <c r="L6" i="1"/>
  <c r="L33" i="1"/>
  <c r="L4" i="1"/>
  <c r="L5" i="1"/>
  <c r="H43" i="1"/>
  <c r="H61" i="1" s="1"/>
  <c r="L53" i="1"/>
  <c r="L45" i="1"/>
  <c r="L22" i="1"/>
  <c r="L39" i="1"/>
  <c r="L31" i="1"/>
  <c r="L25" i="1"/>
  <c r="L44" i="1"/>
  <c r="L14" i="1"/>
  <c r="L13" i="1"/>
  <c r="L20" i="1"/>
  <c r="L23" i="1"/>
  <c r="L40" i="1"/>
  <c r="L32" i="1"/>
  <c r="L7" i="1"/>
  <c r="L57" i="1"/>
  <c r="L12" i="1"/>
  <c r="L17" i="1"/>
  <c r="L21" i="1"/>
  <c r="L52" i="1"/>
  <c r="L16" i="1"/>
  <c r="L11" i="1"/>
  <c r="L15" i="1"/>
  <c r="L46" i="1"/>
  <c r="L9" i="1"/>
  <c r="L35" i="1"/>
  <c r="L27" i="1"/>
  <c r="L8" i="1"/>
  <c r="L42" i="1"/>
  <c r="L34" i="1"/>
  <c r="L26" i="1"/>
  <c r="L24" i="1"/>
  <c r="L19" i="1"/>
  <c r="L38" i="1"/>
  <c r="L30" i="1"/>
  <c r="L51" i="1"/>
  <c r="L56" i="1"/>
  <c r="L18" i="1"/>
  <c r="L10" i="1"/>
  <c r="J43" i="1"/>
  <c r="L49" i="1"/>
  <c r="L48" i="1"/>
  <c r="L61" i="1" l="1"/>
  <c r="H60" i="1"/>
  <c r="C4" i="2"/>
  <c r="B3" i="2"/>
  <c r="E4" i="2"/>
  <c r="D4" i="2"/>
  <c r="C5" i="2"/>
  <c r="B5" i="2"/>
  <c r="D5" i="2"/>
  <c r="D3" i="2"/>
  <c r="B4" i="2"/>
  <c r="C3" i="2"/>
  <c r="E5" i="2"/>
  <c r="J59" i="1"/>
  <c r="H59" i="1"/>
  <c r="L59" i="1" s="1"/>
  <c r="L60" i="1"/>
  <c r="I58" i="1"/>
  <c r="I59" i="1"/>
  <c r="G58" i="1"/>
  <c r="K43" i="1"/>
  <c r="K59" i="1" s="1"/>
  <c r="H58" i="1"/>
  <c r="L43" i="1"/>
  <c r="L58" i="1" s="1"/>
  <c r="J58" i="1"/>
  <c r="K62" i="1" l="1"/>
  <c r="K61" i="1"/>
  <c r="K60" i="1"/>
  <c r="F5" i="2"/>
  <c r="F3" i="2"/>
  <c r="F4" i="2"/>
  <c r="K58" i="1"/>
</calcChain>
</file>

<file path=xl/sharedStrings.xml><?xml version="1.0" encoding="utf-8"?>
<sst xmlns="http://schemas.openxmlformats.org/spreadsheetml/2006/main" count="148" uniqueCount="141">
  <si>
    <t>MISIÓN</t>
  </si>
  <si>
    <t>ERROR LAT</t>
  </si>
  <si>
    <t>ERROR LON</t>
  </si>
  <si>
    <t>ERROR ALT</t>
  </si>
  <si>
    <t>ERROR YAW</t>
  </si>
  <si>
    <t>ERROR TOTAL</t>
  </si>
  <si>
    <t>ESTADISTICA</t>
  </si>
  <si>
    <t>ERRORES</t>
  </si>
  <si>
    <t>LAT</t>
  </si>
  <si>
    <t>LON</t>
  </si>
  <si>
    <t>ALT</t>
  </si>
  <si>
    <t>MEDIA</t>
  </si>
  <si>
    <t>DES. TÍP</t>
  </si>
  <si>
    <t>MEDIANA</t>
  </si>
  <si>
    <t>YAW</t>
  </si>
  <si>
    <t>TOT</t>
  </si>
  <si>
    <t>ERROR LAT ABS</t>
  </si>
  <si>
    <t>ALTURA</t>
  </si>
  <si>
    <t>INICIO MISIÓN</t>
  </si>
  <si>
    <t>FIN MISIÓN</t>
  </si>
  <si>
    <t>LATITUD</t>
  </si>
  <si>
    <t>LONGITUD</t>
  </si>
  <si>
    <t>Nº MISION</t>
  </si>
  <si>
    <t>MARCADOR 1 m</t>
  </si>
  <si>
    <t>O</t>
  </si>
  <si>
    <t>A</t>
  </si>
  <si>
    <t>B</t>
  </si>
  <si>
    <t>C</t>
  </si>
  <si>
    <t>D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</si>
  <si>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</si>
  <si>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</si>
  <si>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</si>
  <si>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</si>
  <si>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</si>
  <si>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</si>
  <si>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</si>
  <si>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</si>
  <si>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</si>
  <si>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</si>
  <si>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</si>
  <si>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</si>
  <si>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</si>
  <si>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</si>
  <si>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</si>
  <si>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</si>
  <si>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AB</t>
  </si>
  <si>
    <t>AC</t>
  </si>
  <si>
    <t>AD</t>
  </si>
  <si>
    <t>AA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</si>
  <si>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</si>
  <si>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</si>
  <si>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</si>
  <si>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</si>
  <si>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</si>
  <si>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</si>
  <si>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</si>
  <si>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</si>
  <si>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</si>
  <si>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</si>
  <si>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</si>
  <si>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</si>
  <si>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</si>
  <si>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</si>
  <si>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</si>
  <si>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</si>
  <si>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</si>
  <si>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</si>
  <si>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</si>
  <si>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</si>
  <si>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</si>
  <si>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</si>
  <si>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</si>
  <si>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</si>
  <si>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</si>
  <si>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</si>
  <si>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</si>
  <si>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</si>
  <si>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</si>
  <si>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</si>
  <si>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MÁXIMO</t>
  </si>
  <si>
    <t>ATERRIZAJES TOTALES</t>
  </si>
  <si>
    <t>ATERRIZAJES EXITOSOS</t>
  </si>
  <si>
    <t>ATERRIZAJES FALLIDOS</t>
  </si>
  <si>
    <t>PORCENTAJE ÉXITO</t>
  </si>
  <si>
    <t>J = (-4.012113, 40.544819)</t>
  </si>
  <si>
    <t>K = (-4.012118, 40.544815)</t>
  </si>
  <si>
    <t>L = (-4.012119, 40.544811)</t>
  </si>
  <si>
    <t>M = (-4.012118, 40.544807)</t>
  </si>
  <si>
    <t>N = (-4.012115, 40.544811)</t>
  </si>
  <si>
    <t>Z = (-4.012123, 40.544815)</t>
  </si>
  <si>
    <t>P = (-4.012118, 40.544819)</t>
  </si>
  <si>
    <t>Q = (-4.012115, 40.544815)</t>
  </si>
  <si>
    <t>R = (-4.012117, 40.544815)</t>
  </si>
  <si>
    <t>S = (-4.012115, 40.544811)</t>
  </si>
  <si>
    <t>T = (-4.012121, 40.544808)</t>
  </si>
  <si>
    <t>U = (-4.012112, 40.544815)</t>
  </si>
  <si>
    <t>V = (-4.012117, 40.544807)</t>
  </si>
  <si>
    <t>W = (-4.012114, 40.544807)</t>
  </si>
  <si>
    <t>X = (-4.012111, 40.544811)</t>
  </si>
  <si>
    <t>Y = (-4.012115, 40.544811)</t>
  </si>
  <si>
    <t>AA = (-4.012121, 40.544808)</t>
  </si>
  <si>
    <t>AB = (-4.012121, 40.544815)</t>
  </si>
  <si>
    <t>AC = (-4.012115, 40.544811)</t>
  </si>
  <si>
    <t>AD = (-4.012118, 40.544815)</t>
  </si>
  <si>
    <t>AE = (-4.012117, 40.544815)</t>
  </si>
  <si>
    <t>AF = (-4.012121, 40.544811)</t>
  </si>
  <si>
    <t>AG = (-4.012118, 40.544812)</t>
  </si>
  <si>
    <t>AH = (-4.012118, 40.544815)</t>
  </si>
  <si>
    <t>AI = (-4.012121, 40.544811)</t>
  </si>
  <si>
    <t>AJ = (-4.012128, 40.544815)</t>
  </si>
  <si>
    <t>AL = (-4.012117, 40.544819)</t>
  </si>
  <si>
    <t>AM = (-4.01212, 40.544811)</t>
  </si>
  <si>
    <t>AN = (-4.012115, 40.544815)</t>
  </si>
  <si>
    <t>AP = (-4.012113, 40.544811)</t>
  </si>
  <si>
    <t>AQ = (-4.012121, 40.544815)</t>
  </si>
  <si>
    <t>AR = (-4.012122, 40.544816)</t>
  </si>
  <si>
    <t>AS = (-4.012116, 40.544819)</t>
  </si>
  <si>
    <t>AT = (-4.012118, 40.544819)</t>
  </si>
  <si>
    <t>AU = (-4.012116, 40.544815)</t>
  </si>
  <si>
    <t>AV = (-4.012118, 40.544812)</t>
  </si>
  <si>
    <t>AW = (-4.012117, 40.544815)</t>
  </si>
  <si>
    <t>AX = (-4.012113, 40.544815)</t>
  </si>
  <si>
    <t>AY = (-4.012118, 40.544811)</t>
  </si>
  <si>
    <t>AZ = (-4.012112, 40.544812)</t>
  </si>
  <si>
    <t>BA = (-4.012115, 40.544815)</t>
  </si>
  <si>
    <t>BB = (-4.012119, 40.544811)</t>
  </si>
  <si>
    <t>BC = (-4.012119, 40.544811)</t>
  </si>
  <si>
    <t>BD = (-4.012119, 40.544811)</t>
  </si>
  <si>
    <t>BE = (-4.012115, 40.544815)</t>
  </si>
  <si>
    <t>BF = (-4.012113, 40.544807)</t>
  </si>
  <si>
    <t>BG = (-4.012118, 40.544815)</t>
  </si>
  <si>
    <t>BH = (-4.01212, 40.544811)</t>
  </si>
  <si>
    <t>BI = (-4.012115, 40.544815)</t>
  </si>
  <si>
    <t>BJ = (-4.012123, 40.544815)</t>
  </si>
  <si>
    <t>Columna1</t>
  </si>
  <si>
    <t>ERROR LON ABS</t>
  </si>
  <si>
    <t>ERROR ALT ABS</t>
  </si>
  <si>
    <t>ERROR YAW ABS</t>
  </si>
  <si>
    <t>ERROR TOTAL ABSOLUTO</t>
  </si>
  <si>
    <t>Desv. Tip.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</si>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</sst>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"/>
    <numFmt numFmtId="165" formatCode="0.000"/>
    <numFmt numFmtId="166" formatCode="0.000000000"/>
    <numFmt numFmtId="167" formatCode="#,##0.000000"/>
    <numFmt numFmtId="168" formatCode="0.000000"/>
    <numFmt numFmtId="169" formatCode="0.000E+00"/>
    <numFmt numFmtId="170" formatCode="0.0"/>
    <numFmt numFmtId="171" formatCode="#,##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/>
      <diagonal/>
    </border>
    <border>
      <left/>
      <right style="thick">
        <color indexed="64"/>
      </right>
      <top/>
      <bottom style="thick">
        <color theme="1"/>
      </bottom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ck">
        <color theme="1"/>
      </bottom>
      <diagonal/>
    </border>
    <border>
      <left/>
      <right/>
      <top style="thin">
        <color theme="4" tint="0.39997558519241921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165" fontId="0" fillId="0" borderId="0" xfId="0" applyNumberFormat="1"/>
    <xf numFmtId="1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1" fontId="0" fillId="0" borderId="0" xfId="0" applyNumberFormat="1"/>
    <xf numFmtId="11" fontId="0" fillId="0" borderId="2" xfId="0" applyNumberFormat="1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/>
    <xf numFmtId="0" fontId="0" fillId="0" borderId="5" xfId="0" applyNumberFormat="1" applyBorder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14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4" borderId="18" xfId="0" applyFill="1" applyBorder="1" applyAlignment="1">
      <alignment wrapText="1"/>
    </xf>
    <xf numFmtId="0" fontId="0" fillId="0" borderId="18" xfId="0" applyBorder="1" applyAlignment="1">
      <alignment wrapText="1"/>
    </xf>
    <xf numFmtId="164" fontId="0" fillId="0" borderId="18" xfId="0" applyNumberFormat="1" applyBorder="1" applyAlignment="1">
      <alignment horizontal="right" wrapText="1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right" wrapText="1"/>
    </xf>
    <xf numFmtId="1" fontId="0" fillId="0" borderId="0" xfId="0" applyNumberFormat="1"/>
    <xf numFmtId="9" fontId="0" fillId="0" borderId="0" xfId="1" applyNumberFormat="1" applyFont="1"/>
    <xf numFmtId="169" fontId="0" fillId="0" borderId="0" xfId="0" applyNumberFormat="1"/>
    <xf numFmtId="0" fontId="0" fillId="0" borderId="0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1" fontId="0" fillId="0" borderId="0" xfId="0" applyNumberFormat="1" applyBorder="1"/>
    <xf numFmtId="169" fontId="0" fillId="0" borderId="0" xfId="0" applyNumberFormat="1" applyBorder="1"/>
    <xf numFmtId="0" fontId="0" fillId="0" borderId="31" xfId="0" applyNumberFormat="1" applyBorder="1"/>
    <xf numFmtId="0" fontId="0" fillId="0" borderId="32" xfId="0" applyBorder="1"/>
    <xf numFmtId="165" fontId="0" fillId="0" borderId="32" xfId="0" applyNumberFormat="1" applyBorder="1"/>
    <xf numFmtId="11" fontId="0" fillId="0" borderId="32" xfId="0" applyNumberFormat="1" applyBorder="1"/>
    <xf numFmtId="0" fontId="0" fillId="0" borderId="33" xfId="0" applyBorder="1"/>
    <xf numFmtId="11" fontId="0" fillId="0" borderId="34" xfId="0" applyNumberFormat="1" applyBorder="1"/>
    <xf numFmtId="0" fontId="0" fillId="0" borderId="35" xfId="0" applyBorder="1"/>
    <xf numFmtId="11" fontId="0" fillId="0" borderId="3" xfId="0" applyNumberFormat="1" applyBorder="1"/>
    <xf numFmtId="0" fontId="2" fillId="6" borderId="36" xfId="0" applyFont="1" applyFill="1" applyBorder="1"/>
    <xf numFmtId="0" fontId="0" fillId="7" borderId="36" xfId="0" applyFont="1" applyFill="1" applyBorder="1"/>
    <xf numFmtId="0" fontId="0" fillId="0" borderId="36" xfId="0" applyFont="1" applyBorder="1"/>
    <xf numFmtId="11" fontId="0" fillId="7" borderId="36" xfId="0" applyNumberFormat="1" applyFont="1" applyFill="1" applyBorder="1"/>
    <xf numFmtId="11" fontId="0" fillId="0" borderId="36" xfId="0" applyNumberFormat="1" applyFont="1" applyBorder="1"/>
    <xf numFmtId="2" fontId="0" fillId="0" borderId="36" xfId="0" applyNumberFormat="1" applyFont="1" applyBorder="1"/>
    <xf numFmtId="11" fontId="0" fillId="0" borderId="37" xfId="0" applyNumberFormat="1" applyFont="1" applyBorder="1"/>
    <xf numFmtId="0" fontId="0" fillId="0" borderId="37" xfId="0" applyFont="1" applyBorder="1"/>
    <xf numFmtId="170" fontId="0" fillId="0" borderId="36" xfId="0" applyNumberFormat="1" applyFont="1" applyBorder="1"/>
    <xf numFmtId="164" fontId="0" fillId="7" borderId="36" xfId="0" applyNumberFormat="1" applyFont="1" applyFill="1" applyBorder="1"/>
    <xf numFmtId="164" fontId="0" fillId="0" borderId="36" xfId="0" applyNumberFormat="1" applyFont="1" applyBorder="1"/>
    <xf numFmtId="164" fontId="0" fillId="0" borderId="37" xfId="0" applyNumberFormat="1" applyFont="1" applyBorder="1"/>
    <xf numFmtId="11" fontId="2" fillId="6" borderId="36" xfId="0" applyNumberFormat="1" applyFont="1" applyFill="1" applyBorder="1"/>
    <xf numFmtId="171" fontId="0" fillId="0" borderId="21" xfId="0" applyNumberFormat="1" applyBorder="1" applyAlignment="1">
      <alignment horizontal="center" vertical="center"/>
    </xf>
    <xf numFmtId="171" fontId="0" fillId="0" borderId="24" xfId="0" applyNumberFormat="1" applyBorder="1" applyAlignment="1">
      <alignment horizontal="center" vertical="center"/>
    </xf>
    <xf numFmtId="171" fontId="0" fillId="0" borderId="27" xfId="0" applyNumberFormat="1" applyBorder="1" applyAlignment="1">
      <alignment horizontal="center" vertical="center"/>
    </xf>
    <xf numFmtId="171" fontId="0" fillId="0" borderId="22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1" fontId="0" fillId="0" borderId="15" xfId="0" applyNumberFormat="1" applyBorder="1" applyAlignment="1">
      <alignment horizontal="center" vertical="center"/>
    </xf>
    <xf numFmtId="171" fontId="0" fillId="0" borderId="20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Border="1"/>
    <xf numFmtId="2" fontId="0" fillId="0" borderId="3" xfId="0" applyNumberFormat="1" applyBorder="1"/>
    <xf numFmtId="2" fontId="0" fillId="7" borderId="36" xfId="0" applyNumberFormat="1" applyFont="1" applyFill="1" applyBorder="1"/>
    <xf numFmtId="2" fontId="0" fillId="0" borderId="38" xfId="0" applyNumberFormat="1" applyFont="1" applyBorder="1"/>
    <xf numFmtId="165" fontId="0" fillId="7" borderId="36" xfId="0" applyNumberFormat="1" applyFont="1" applyFill="1" applyBorder="1"/>
    <xf numFmtId="165" fontId="0" fillId="0" borderId="36" xfId="0" applyNumberFormat="1" applyFont="1" applyBorder="1"/>
    <xf numFmtId="165" fontId="0" fillId="0" borderId="37" xfId="0" applyNumberFormat="1" applyFont="1" applyBorder="1"/>
  </cellXfs>
  <cellStyles count="2">
    <cellStyle name="Normal" xfId="0" builtinId="0"/>
    <cellStyle name="Porcentaje" xfId="1" builtinId="5"/>
  </cellStyles>
  <dxfs count="21">
    <dxf>
      <numFmt numFmtId="2" formatCode="0.00"/>
    </dxf>
    <dxf>
      <numFmt numFmtId="169" formatCode="0.000E+00"/>
    </dxf>
    <dxf>
      <numFmt numFmtId="169" formatCode="0.000E+00"/>
    </dxf>
    <dxf>
      <numFmt numFmtId="15" formatCode="0.00E+00"/>
    </dxf>
    <dxf>
      <numFmt numFmtId="15" formatCode="0.00E+00"/>
    </dxf>
    <dxf>
      <numFmt numFmtId="0" formatCode="General"/>
      <border diagonalUp="0" diagonalDown="0" outline="0">
        <left style="thick">
          <color indexed="64"/>
        </left>
        <right/>
        <top/>
        <bottom/>
      </border>
    </dxf>
    <dxf>
      <numFmt numFmtId="0" formatCode="General"/>
      <border outline="0">
        <left style="thick">
          <color indexed="64"/>
        </left>
      </border>
    </dxf>
    <dxf>
      <numFmt numFmtId="15" formatCode="0.00E+00"/>
      <border diagonalUp="0" diagonalDown="0" outline="0">
        <left/>
        <right style="thick">
          <color indexed="64"/>
        </right>
        <top/>
        <bottom/>
      </border>
    </dxf>
    <dxf>
      <numFmt numFmtId="15" formatCode="0.00E+00"/>
      <border diagonalUp="0" diagonalDown="0" outline="0">
        <left/>
        <right style="thick">
          <color indexed="64"/>
        </right>
        <top/>
        <bottom/>
      </border>
    </dxf>
    <dxf>
      <numFmt numFmtId="165" formatCode="0.000"/>
    </dxf>
    <dxf>
      <numFmt numFmtId="165" formatCode="0.0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257175</xdr:colOff>
      <xdr:row>0</xdr:row>
      <xdr:rowOff>0</xdr:rowOff>
    </xdr:from>
    <xdr:to>
      <xdr:col>22</xdr:col>
      <xdr:colOff>180975</xdr:colOff>
      <xdr:row>27</xdr:row>
      <xdr:rowOff>156322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E20D532-DE57-4763-98D6-9B356D8CDC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49"/>
        <a:stretch/>
      </xdr:blipFill>
      <xdr:spPr>
        <a:xfrm>
          <a:off x="11401425" y="0"/>
          <a:ext cx="6019800" cy="5829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7CE59-9C45-4D49-A671-FD9EECC99707}" name="Tabla1" displayName="Tabla1" ref="A1:L62" totalsRowShown="0">
  <autoFilter ref="A1:L62" xr:uid="{ACCCC53A-04F7-420B-B0DB-5BE259F69B62}"/>
  <tableColumns count="12">
    <tableColumn id="1" xr3:uid="{888780D3-AB73-4B3A-8367-C8CB5974EC3F}" name="MISIÓN"/>
    <tableColumn id="2" xr3:uid="{39D4DD99-32B5-4B14-936C-3C1E12B3956B}" name="ERROR LAT" dataDxfId="14" totalsRowDxfId="13"/>
    <tableColumn id="3" xr3:uid="{1EEA9228-716F-4F3D-A2DC-80906B57AB55}" name="ERROR LON" dataDxfId="12" totalsRowDxfId="11"/>
    <tableColumn id="4" xr3:uid="{0DC7A57E-209F-441C-BBCE-D89019B95B96}" name="ERROR ALT" dataDxfId="0"/>
    <tableColumn id="5" xr3:uid="{927646E6-A67A-4480-A15F-A42CE6997898}" name="ERROR YAW" dataDxfId="10" totalsRowDxfId="9"/>
    <tableColumn id="6" xr3:uid="{63100BBF-6A9D-4864-A446-0F10E604B053}" name="ERROR TOTAL" dataDxfId="8" totalsRowDxfId="7">
      <calculatedColumnFormula>SQRT(SUMSQ(Tabla1[[#This Row],[ERROR LAT]:[ERROR ALT]]))</calculatedColumnFormula>
    </tableColumn>
    <tableColumn id="7" xr3:uid="{BBA50322-2DA8-4A02-B9E4-40E5570655A0}" name="ERROR LAT ABS" dataDxfId="6" totalsRowDxfId="5">
      <calculatedColumnFormula>ABS(Tabla1[[#This Row],[ERROR LAT]])</calculatedColumnFormula>
    </tableColumn>
    <tableColumn id="11" xr3:uid="{E2F8E585-3A73-4166-8BF5-FDDF9D45412E}" name="ERROR LON ABS">
      <calculatedColumnFormula>ABS(Tabla1[[#This Row],[ERROR LON]])</calculatedColumnFormula>
    </tableColumn>
    <tableColumn id="10" xr3:uid="{F2CFF3FD-F952-465C-89A0-8FE9CA91D1C1}" name="ERROR ALT ABS">
      <calculatedColumnFormula>ABS(Tabla1[[#This Row],[ERROR ALT]])</calculatedColumnFormula>
    </tableColumn>
    <tableColumn id="9" xr3:uid="{82495FEC-BE24-42AC-8ABC-661B93232AC2}" name="ERROR YAW ABS">
      <calculatedColumnFormula>ABS(Tabla1[[#This Row],[ERROR YAW]])</calculatedColumnFormula>
    </tableColumn>
    <tableColumn id="8" xr3:uid="{A8F3834E-C189-470A-A58A-410A08A68BA7}" name="ERROR TOTAL ABSOLUTO" dataDxfId="4" totalsRowDxfId="3">
      <calculatedColumnFormula>SQRT(SUMSQ(Tabla1[[#This Row],[ERROR LAT ABS]:[ERROR ALT ABS]]))</calculatedColumnFormula>
    </tableColumn>
    <tableColumn id="12" xr3:uid="{665E16AE-D922-4505-ABFB-8AFB0E4DA8AF}" name="Columna1" dataDxfId="2" totalsRowDxfId="1">
      <calculatedColumnFormula>SQRT(SUMSQ(Tabla1[[#This Row],[ERROR LAT ABS]:[ERROR LON ABS]]))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41CE-07B3-47D2-8ABC-7D511E0A5519}">
  <sheetPr codeName="Hoja2"/>
  <dimension ref="A1:N66"/>
  <sheetViews>
    <sheetView tabSelected="1" topLeftCell="A27" zoomScaleNormal="100" workbookViewId="0">
      <selection activeCell="A36" sqref="A36"/>
    </sheetView>
  </sheetViews>
  <sheetFormatPr baseColWidth="10" defaultRowHeight="15" x14ac:dyDescent="0.25"/>
  <cols>
    <col min="1" max="1" width="35.140625" bestFit="1" customWidth="1"/>
    <col min="2" max="4" width="11.42578125" hidden="1" customWidth="1"/>
    <col min="5" max="6" width="11.42578125" style="29"/>
    <col min="7" max="7" width="11.42578125" style="29" customWidth="1"/>
    <col min="8" max="8" width="25" bestFit="1" customWidth="1"/>
    <col min="10" max="10" width="26.85546875" bestFit="1" customWidth="1"/>
    <col min="12" max="12" width="15.5703125" bestFit="1" customWidth="1"/>
    <col min="14" max="14" width="13.5703125" bestFit="1" customWidth="1"/>
  </cols>
  <sheetData>
    <row r="1" spans="1:14" ht="16.5" thickTop="1" thickBot="1" x14ac:dyDescent="0.3">
      <c r="A1" s="8"/>
      <c r="B1" s="75" t="s">
        <v>18</v>
      </c>
      <c r="C1" s="76"/>
      <c r="D1" s="77"/>
      <c r="E1" s="78" t="s">
        <v>19</v>
      </c>
      <c r="F1" s="79"/>
      <c r="G1" s="80"/>
      <c r="L1" s="26" t="s">
        <v>23</v>
      </c>
      <c r="M1" s="27" t="s">
        <v>8</v>
      </c>
      <c r="N1" s="27" t="s">
        <v>9</v>
      </c>
    </row>
    <row r="2" spans="1:14" ht="16.5" thickTop="1" thickBot="1" x14ac:dyDescent="0.3">
      <c r="A2" s="19" t="s">
        <v>22</v>
      </c>
      <c r="B2" s="17" t="s">
        <v>20</v>
      </c>
      <c r="C2" s="18" t="s">
        <v>21</v>
      </c>
      <c r="D2" s="24" t="s">
        <v>17</v>
      </c>
      <c r="E2" s="40" t="s">
        <v>20</v>
      </c>
      <c r="F2" s="41" t="s">
        <v>21</v>
      </c>
      <c r="G2" s="42" t="s">
        <v>17</v>
      </c>
      <c r="H2" s="9"/>
      <c r="L2" s="27" t="s">
        <v>24</v>
      </c>
      <c r="M2" s="28">
        <v>40.5448144</v>
      </c>
      <c r="N2" s="28">
        <v>-4.0121187999999997</v>
      </c>
    </row>
    <row r="3" spans="1:14" ht="16.5" thickTop="1" thickBot="1" x14ac:dyDescent="0.3">
      <c r="A3" s="30">
        <v>1</v>
      </c>
      <c r="B3" s="35"/>
      <c r="C3" s="35"/>
      <c r="D3" s="35"/>
      <c r="E3" s="66">
        <v>40.544807400000003</v>
      </c>
      <c r="F3" s="69">
        <v>-4.0121244000000003</v>
      </c>
      <c r="G3" s="37">
        <v>0.15</v>
      </c>
      <c r="H3" s="9"/>
      <c r="J3" t="str">
        <f t="shared" ref="J3:J8" si="0">_xlfn.CONCAT(A3&amp;" = (")&amp;E3&amp;", "&amp;F3&amp;")"</f>
        <v>1 = (40,5448074, -4,0121244)</v>
      </c>
      <c r="L3" s="27" t="s">
        <v>25</v>
      </c>
      <c r="M3" s="28">
        <v>40.544819400000002</v>
      </c>
      <c r="N3" s="28">
        <v>-4.0121238000000004</v>
      </c>
    </row>
    <row r="4" spans="1:14" ht="16.5" thickTop="1" thickBot="1" x14ac:dyDescent="0.3">
      <c r="A4" s="73">
        <v>2</v>
      </c>
      <c r="B4" s="35"/>
      <c r="C4" s="35"/>
      <c r="D4" s="35"/>
      <c r="E4" s="67">
        <v>40.544811199999998</v>
      </c>
      <c r="F4" s="70">
        <v>-4.0121216000000004</v>
      </c>
      <c r="G4" s="25">
        <v>-0.11</v>
      </c>
      <c r="H4" s="9"/>
      <c r="J4" t="str">
        <f t="shared" si="0"/>
        <v>2 = (40,5448112, -4,0121216)</v>
      </c>
      <c r="L4" s="27" t="s">
        <v>26</v>
      </c>
      <c r="M4" s="28">
        <v>40.544819400000002</v>
      </c>
      <c r="N4" s="28">
        <v>-4.0121137999999998</v>
      </c>
    </row>
    <row r="5" spans="1:14" ht="16.5" thickTop="1" thickBot="1" x14ac:dyDescent="0.3">
      <c r="A5" s="73">
        <v>3</v>
      </c>
      <c r="B5" s="35"/>
      <c r="C5" s="35"/>
      <c r="D5" s="35"/>
      <c r="E5" s="67">
        <v>40.544815499999999</v>
      </c>
      <c r="F5" s="70">
        <v>-4.0121165999999997</v>
      </c>
      <c r="G5" s="25">
        <v>0.18</v>
      </c>
      <c r="H5" s="9"/>
      <c r="J5" t="str">
        <f t="shared" si="0"/>
        <v>3 = (40,5448155, -4,0121166)</v>
      </c>
      <c r="L5" s="27" t="s">
        <v>27</v>
      </c>
      <c r="M5" s="28">
        <v>40.544809399999998</v>
      </c>
      <c r="N5" s="28">
        <v>-4.0121238000000004</v>
      </c>
    </row>
    <row r="6" spans="1:14" ht="16.5" thickTop="1" thickBot="1" x14ac:dyDescent="0.3">
      <c r="A6" s="73">
        <v>4</v>
      </c>
      <c r="B6" s="35"/>
      <c r="C6" s="35"/>
      <c r="D6" s="35"/>
      <c r="E6" s="67">
        <v>40.544811299999999</v>
      </c>
      <c r="F6" s="70">
        <v>-4.0121155000000002</v>
      </c>
      <c r="G6" s="25">
        <v>0.15</v>
      </c>
      <c r="H6" s="9"/>
      <c r="J6" t="str">
        <f t="shared" si="0"/>
        <v>4 = (40,5448113, -4,0121155)</v>
      </c>
      <c r="L6" s="27" t="s">
        <v>28</v>
      </c>
      <c r="M6" s="28">
        <v>40.544809399999998</v>
      </c>
      <c r="N6" s="28">
        <v>-4.0121137999999998</v>
      </c>
    </row>
    <row r="7" spans="1:14" ht="16.5" thickTop="1" thickBot="1" x14ac:dyDescent="0.3">
      <c r="A7" s="30">
        <v>5</v>
      </c>
      <c r="B7" s="35"/>
      <c r="C7" s="35"/>
      <c r="D7" s="35"/>
      <c r="E7" s="67">
        <v>40.544807599999999</v>
      </c>
      <c r="F7" s="70">
        <v>-4.0121165999999997</v>
      </c>
      <c r="G7" s="25">
        <v>0.22</v>
      </c>
      <c r="H7" s="9"/>
      <c r="J7" t="str">
        <f t="shared" si="0"/>
        <v>5 = (40,5448076, -4,0121166)</v>
      </c>
    </row>
    <row r="8" spans="1:14" ht="16.5" thickTop="1" thickBot="1" x14ac:dyDescent="0.3">
      <c r="A8" s="73">
        <v>6</v>
      </c>
      <c r="B8" s="35"/>
      <c r="C8" s="35"/>
      <c r="D8" s="35"/>
      <c r="E8" s="67">
        <v>40.544811199999998</v>
      </c>
      <c r="F8" s="70">
        <v>-4.0121187999999997</v>
      </c>
      <c r="G8" s="25">
        <v>-0.11</v>
      </c>
      <c r="H8" s="9"/>
      <c r="J8" t="str">
        <f t="shared" si="0"/>
        <v>6 = (40,5448112, -4,0121188)</v>
      </c>
      <c r="L8" s="74" t="s">
        <v>80</v>
      </c>
      <c r="M8" s="74"/>
      <c r="N8" s="31">
        <v>56</v>
      </c>
    </row>
    <row r="9" spans="1:14" ht="15.75" customHeight="1" thickTop="1" thickBot="1" x14ac:dyDescent="0.3">
      <c r="A9" s="30">
        <v>7</v>
      </c>
      <c r="B9" s="22"/>
      <c r="C9" s="23"/>
      <c r="D9" s="12"/>
      <c r="E9" s="67">
        <v>40.544818599999999</v>
      </c>
      <c r="F9" s="71">
        <v>-4.0121130000000003</v>
      </c>
      <c r="G9" s="25">
        <v>0.18</v>
      </c>
      <c r="H9" s="9" t="str">
        <f>_xlfn.CONCAT(I9&amp;" = (")&amp;F9&amp;""&amp;"$ "&amp;E9&amp;")"</f>
        <v>J = (-4,012113$ 40,5448186)</v>
      </c>
      <c r="I9" t="s">
        <v>29</v>
      </c>
      <c r="J9" t="str">
        <f>_xlfn.CONCAT(A9&amp;" = (")&amp;E9&amp;", "&amp;F9&amp;")"</f>
        <v>7 = (40,5448186, -4,012113)</v>
      </c>
      <c r="L9" s="74" t="s">
        <v>81</v>
      </c>
      <c r="M9" s="74"/>
      <c r="N9" s="32">
        <v>41</v>
      </c>
    </row>
    <row r="10" spans="1:14" ht="16.5" customHeight="1" thickTop="1" thickBot="1" x14ac:dyDescent="0.3">
      <c r="A10" s="73">
        <v>8</v>
      </c>
      <c r="B10" s="13"/>
      <c r="C10" s="14"/>
      <c r="D10" s="14"/>
      <c r="E10" s="67">
        <v>40.544815</v>
      </c>
      <c r="F10" s="70">
        <v>-4.0121183</v>
      </c>
      <c r="G10" s="38">
        <v>-0.12</v>
      </c>
      <c r="H10" s="9" t="str">
        <f t="shared" ref="H10:H58" si="1">_xlfn.CONCAT(I10&amp;" = (")&amp;F10&amp;""&amp;"$ "&amp;E10&amp;")"</f>
        <v>K = (-4,0121183$ 40,544815)</v>
      </c>
      <c r="I10" t="s">
        <v>30</v>
      </c>
      <c r="J10" t="str">
        <f t="shared" ref="J10:J58" si="2">_xlfn.CONCAT(A10&amp;" = (")&amp;E10&amp;", "&amp;F10&amp;")"</f>
        <v>8 = (40,544815, -4,0121183)</v>
      </c>
      <c r="L10" s="74" t="s">
        <v>82</v>
      </c>
      <c r="M10" s="74"/>
      <c r="N10" s="31">
        <v>15</v>
      </c>
    </row>
    <row r="11" spans="1:14" ht="16.5" customHeight="1" thickTop="1" thickBot="1" x14ac:dyDescent="0.3">
      <c r="A11" s="73">
        <v>9</v>
      </c>
      <c r="B11" s="15"/>
      <c r="C11" s="14"/>
      <c r="D11" s="14"/>
      <c r="E11" s="67">
        <v>40.544811199999998</v>
      </c>
      <c r="F11" s="70">
        <v>-4.0121190000000002</v>
      </c>
      <c r="G11" s="38">
        <v>0.27</v>
      </c>
      <c r="H11" s="9" t="str">
        <f t="shared" si="1"/>
        <v>L = (-4,012119$ 40,5448112)</v>
      </c>
      <c r="I11" t="s">
        <v>31</v>
      </c>
      <c r="J11" t="str">
        <f t="shared" si="2"/>
        <v>9 = (40,5448112, -4,012119)</v>
      </c>
      <c r="L11" s="74" t="s">
        <v>83</v>
      </c>
      <c r="M11" s="74"/>
      <c r="N11" s="33">
        <f>N9/N8</f>
        <v>0.7321428571428571</v>
      </c>
    </row>
    <row r="12" spans="1:14" ht="16.5" customHeight="1" thickTop="1" thickBot="1" x14ac:dyDescent="0.3">
      <c r="A12" s="30">
        <v>10</v>
      </c>
      <c r="B12" s="13"/>
      <c r="C12" s="16"/>
      <c r="D12" s="14"/>
      <c r="E12" s="67">
        <v>40.544807300000002</v>
      </c>
      <c r="F12" s="70">
        <v>-4.0121184000000003</v>
      </c>
      <c r="G12" s="38">
        <v>0.16</v>
      </c>
      <c r="H12" s="9" t="str">
        <f t="shared" si="1"/>
        <v>M = (-4,0121184$ 40,5448073)</v>
      </c>
      <c r="I12" t="s">
        <v>32</v>
      </c>
      <c r="J12" t="str">
        <f t="shared" si="2"/>
        <v>10 = (40,5448073, -4,0121184)</v>
      </c>
    </row>
    <row r="13" spans="1:14" ht="15.75" customHeight="1" thickTop="1" thickBot="1" x14ac:dyDescent="0.3">
      <c r="A13" s="73">
        <v>11</v>
      </c>
      <c r="B13" s="10"/>
      <c r="C13" s="11"/>
      <c r="D13" s="11"/>
      <c r="E13" s="67">
        <v>40.544811199999998</v>
      </c>
      <c r="F13" s="70">
        <v>-4.0121153999999999</v>
      </c>
      <c r="G13" s="38">
        <v>0.24</v>
      </c>
      <c r="H13" s="9" t="str">
        <f t="shared" si="1"/>
        <v>N = (-4,0121154$ 40,5448112)</v>
      </c>
      <c r="I13" t="s">
        <v>33</v>
      </c>
      <c r="J13" t="str">
        <f t="shared" si="2"/>
        <v>11 = (40,5448112, -4,0121154)</v>
      </c>
    </row>
    <row r="14" spans="1:14" ht="16.5" thickTop="1" thickBot="1" x14ac:dyDescent="0.3">
      <c r="A14" s="73">
        <v>12</v>
      </c>
      <c r="E14" s="67">
        <v>40.544815</v>
      </c>
      <c r="F14" s="70">
        <v>-4.0121225000000003</v>
      </c>
      <c r="G14" s="38">
        <v>-0.14000000000000001</v>
      </c>
      <c r="H14" s="9" t="str">
        <f t="shared" si="1"/>
        <v>Z = (-4,0121225$ 40,544815)</v>
      </c>
      <c r="I14" t="s">
        <v>44</v>
      </c>
      <c r="J14" t="str">
        <f t="shared" si="2"/>
        <v>12 = (40,544815, -4,0121225)</v>
      </c>
    </row>
    <row r="15" spans="1:14" ht="16.5" thickTop="1" thickBot="1" x14ac:dyDescent="0.3">
      <c r="A15" s="73">
        <v>13</v>
      </c>
      <c r="E15" s="67">
        <v>40.544818999999997</v>
      </c>
      <c r="F15" s="70">
        <v>-4.0121181999999997</v>
      </c>
      <c r="G15" s="38">
        <v>0.22</v>
      </c>
      <c r="H15" s="9" t="str">
        <f t="shared" si="1"/>
        <v>P = (-4,0121182$ 40,544819)</v>
      </c>
      <c r="I15" t="s">
        <v>34</v>
      </c>
      <c r="J15" t="str">
        <f t="shared" si="2"/>
        <v>13 = (40,544819, -4,0121182)</v>
      </c>
    </row>
    <row r="16" spans="1:14" ht="16.5" thickTop="1" thickBot="1" x14ac:dyDescent="0.3">
      <c r="A16" s="73">
        <v>14</v>
      </c>
      <c r="E16" s="67">
        <v>40.544815</v>
      </c>
      <c r="F16" s="70">
        <v>-4.0121146000000003</v>
      </c>
      <c r="G16" s="38">
        <v>-0.14000000000000001</v>
      </c>
      <c r="H16" s="9" t="str">
        <f t="shared" si="1"/>
        <v>Q = (-4,0121146$ 40,544815)</v>
      </c>
      <c r="I16" t="s">
        <v>35</v>
      </c>
      <c r="J16" t="str">
        <f t="shared" si="2"/>
        <v>14 = (40,544815, -4,0121146)</v>
      </c>
    </row>
    <row r="17" spans="1:10" ht="16.5" thickTop="1" thickBot="1" x14ac:dyDescent="0.3">
      <c r="A17" s="73">
        <v>15</v>
      </c>
      <c r="E17" s="67">
        <v>40.544815200000002</v>
      </c>
      <c r="F17" s="70">
        <v>-4.0121174999999996</v>
      </c>
      <c r="G17" s="38">
        <v>0.01</v>
      </c>
      <c r="H17" s="9" t="str">
        <f t="shared" si="1"/>
        <v>R = (-4,0121175$ 40,5448152)</v>
      </c>
      <c r="I17" t="s">
        <v>36</v>
      </c>
      <c r="J17" t="str">
        <f t="shared" si="2"/>
        <v>15 = (40,5448152, -4,0121175)</v>
      </c>
    </row>
    <row r="18" spans="1:10" ht="16.5" thickTop="1" thickBot="1" x14ac:dyDescent="0.3">
      <c r="A18" s="73">
        <v>16</v>
      </c>
      <c r="E18" s="67">
        <v>40.544811199999998</v>
      </c>
      <c r="F18" s="70">
        <v>-4.0121145</v>
      </c>
      <c r="G18" s="38">
        <v>0.2</v>
      </c>
      <c r="H18" s="9" t="str">
        <f t="shared" si="1"/>
        <v>S = (-4,0121145$ 40,5448112)</v>
      </c>
      <c r="I18" t="s">
        <v>37</v>
      </c>
      <c r="J18" t="str">
        <f t="shared" si="2"/>
        <v>16 = (40,5448112, -4,0121145)</v>
      </c>
    </row>
    <row r="19" spans="1:10" ht="16.5" thickTop="1" thickBot="1" x14ac:dyDescent="0.3">
      <c r="A19" s="30">
        <v>17</v>
      </c>
      <c r="E19" s="67">
        <v>40.544808000000003</v>
      </c>
      <c r="F19" s="70">
        <v>-4.0121206999999997</v>
      </c>
      <c r="G19" s="38">
        <v>-0.05</v>
      </c>
      <c r="H19" s="9" t="str">
        <f t="shared" si="1"/>
        <v>T = (-4,0121207$ 40,544808)</v>
      </c>
      <c r="I19" t="s">
        <v>38</v>
      </c>
      <c r="J19" t="str">
        <f t="shared" si="2"/>
        <v>17 = (40,544808, -4,0121207)</v>
      </c>
    </row>
    <row r="20" spans="1:10" ht="16.5" thickTop="1" thickBot="1" x14ac:dyDescent="0.3">
      <c r="A20" s="30">
        <v>18</v>
      </c>
      <c r="E20" s="67">
        <v>40.544815200000002</v>
      </c>
      <c r="F20" s="70">
        <v>-4.0121120000000001</v>
      </c>
      <c r="G20" s="38">
        <v>-0.14000000000000001</v>
      </c>
      <c r="H20" s="9" t="str">
        <f t="shared" si="1"/>
        <v>U = (-4,012112$ 40,5448152)</v>
      </c>
      <c r="I20" t="s">
        <v>39</v>
      </c>
      <c r="J20" t="str">
        <f t="shared" si="2"/>
        <v>18 = (40,5448152, -4,012112)</v>
      </c>
    </row>
    <row r="21" spans="1:10" ht="16.5" thickTop="1" thickBot="1" x14ac:dyDescent="0.3">
      <c r="A21" s="30">
        <v>19</v>
      </c>
      <c r="E21" s="67">
        <v>40.544807200000001</v>
      </c>
      <c r="F21" s="70">
        <v>-4.0121165999999997</v>
      </c>
      <c r="G21" s="38">
        <v>-0.13</v>
      </c>
      <c r="H21" s="9" t="str">
        <f t="shared" si="1"/>
        <v>V = (-4,0121166$ 40,5448072)</v>
      </c>
      <c r="I21" t="s">
        <v>40</v>
      </c>
      <c r="J21" t="str">
        <f t="shared" si="2"/>
        <v>19 = (40,5448072, -4,0121166)</v>
      </c>
    </row>
    <row r="22" spans="1:10" ht="16.5" thickTop="1" thickBot="1" x14ac:dyDescent="0.3">
      <c r="A22" s="30">
        <v>20</v>
      </c>
      <c r="E22" s="67">
        <v>40.544807200000001</v>
      </c>
      <c r="F22" s="70">
        <v>-4.0121140000000004</v>
      </c>
      <c r="G22" s="38">
        <v>0.21</v>
      </c>
      <c r="H22" s="9" t="str">
        <f t="shared" si="1"/>
        <v>W = (-4,012114$ 40,5448072)</v>
      </c>
      <c r="I22" t="s">
        <v>41</v>
      </c>
      <c r="J22" t="str">
        <f t="shared" si="2"/>
        <v>20 = (40,5448072, -4,012114)</v>
      </c>
    </row>
    <row r="23" spans="1:10" ht="16.5" thickTop="1" thickBot="1" x14ac:dyDescent="0.3">
      <c r="A23" s="30">
        <v>21</v>
      </c>
      <c r="E23" s="67">
        <v>40.5448114</v>
      </c>
      <c r="F23" s="70">
        <v>-4.0121107</v>
      </c>
      <c r="G23" s="38">
        <v>0.2</v>
      </c>
      <c r="H23" s="9" t="str">
        <f t="shared" si="1"/>
        <v>X = (-4,0121107$ 40,5448114)</v>
      </c>
      <c r="I23" t="s">
        <v>42</v>
      </c>
      <c r="J23" t="str">
        <f t="shared" si="2"/>
        <v>21 = (40,5448114, -4,0121107)</v>
      </c>
    </row>
    <row r="24" spans="1:10" ht="16.5" thickTop="1" thickBot="1" x14ac:dyDescent="0.3">
      <c r="A24" s="73">
        <v>22</v>
      </c>
      <c r="E24" s="67">
        <v>40.544811299999999</v>
      </c>
      <c r="F24" s="70">
        <v>-4.0121149000000003</v>
      </c>
      <c r="G24" s="39">
        <v>0.01</v>
      </c>
      <c r="H24" s="9" t="str">
        <f t="shared" si="1"/>
        <v>Y = (-4,0121149$ 40,5448113)</v>
      </c>
      <c r="I24" t="s">
        <v>43</v>
      </c>
      <c r="J24" t="str">
        <f t="shared" si="2"/>
        <v>22 = (40,5448113, -4,0121149)</v>
      </c>
    </row>
    <row r="25" spans="1:10" ht="16.5" thickTop="1" thickBot="1" x14ac:dyDescent="0.3">
      <c r="A25" s="30">
        <v>23</v>
      </c>
      <c r="E25" s="67">
        <v>40.544807599999999</v>
      </c>
      <c r="F25" s="70">
        <v>-4.0121212000000002</v>
      </c>
      <c r="G25" s="39">
        <v>0.2</v>
      </c>
      <c r="H25" s="9" t="str">
        <f t="shared" si="1"/>
        <v>AA = (-4,0121212$ 40,5448076)</v>
      </c>
      <c r="I25" t="s">
        <v>48</v>
      </c>
      <c r="J25" t="str">
        <f t="shared" si="2"/>
        <v>23 = (40,5448076, -4,0121212)</v>
      </c>
    </row>
    <row r="26" spans="1:10" ht="16.5" thickTop="1" thickBot="1" x14ac:dyDescent="0.3">
      <c r="A26" s="73">
        <v>24</v>
      </c>
      <c r="E26" s="67">
        <v>40.544814899999999</v>
      </c>
      <c r="F26" s="70">
        <v>-4.0121212999999996</v>
      </c>
      <c r="G26" s="38">
        <v>0.24</v>
      </c>
      <c r="H26" s="9" t="str">
        <f t="shared" si="1"/>
        <v>AB = (-4,0121213$ 40,5448149)</v>
      </c>
      <c r="I26" t="s">
        <v>45</v>
      </c>
      <c r="J26" t="str">
        <f t="shared" si="2"/>
        <v>24 = (40,5448149, -4,0121213)</v>
      </c>
    </row>
    <row r="27" spans="1:10" ht="16.5" thickTop="1" thickBot="1" x14ac:dyDescent="0.3">
      <c r="A27" s="73">
        <v>25</v>
      </c>
      <c r="E27" s="67">
        <v>40.544811199999998</v>
      </c>
      <c r="F27" s="70">
        <v>-4.0121146999999997</v>
      </c>
      <c r="G27" s="38">
        <v>-0.12</v>
      </c>
      <c r="H27" s="9" t="str">
        <f t="shared" si="1"/>
        <v>AC = (-4,0121147$ 40,5448112)</v>
      </c>
      <c r="I27" t="s">
        <v>46</v>
      </c>
      <c r="J27" t="str">
        <f t="shared" si="2"/>
        <v>25 = (40,5448112, -4,0121147)</v>
      </c>
    </row>
    <row r="28" spans="1:10" ht="16.5" thickTop="1" thickBot="1" x14ac:dyDescent="0.3">
      <c r="A28" s="73">
        <v>26</v>
      </c>
      <c r="E28" s="67">
        <v>40.544814899999999</v>
      </c>
      <c r="F28" s="70">
        <v>-4.0121181000000004</v>
      </c>
      <c r="G28" s="38">
        <v>0.19</v>
      </c>
      <c r="H28" s="9" t="str">
        <f t="shared" si="1"/>
        <v>AD = (-4,0121181$ 40,5448149)</v>
      </c>
      <c r="I28" t="s">
        <v>47</v>
      </c>
      <c r="J28" t="str">
        <f t="shared" si="2"/>
        <v>26 = (40,5448149, -4,0121181)</v>
      </c>
    </row>
    <row r="29" spans="1:10" ht="16.5" thickTop="1" thickBot="1" x14ac:dyDescent="0.3">
      <c r="A29" s="73">
        <v>27</v>
      </c>
      <c r="E29" s="67">
        <v>40.544814899999999</v>
      </c>
      <c r="F29" s="70">
        <v>-4.0121168000000003</v>
      </c>
      <c r="G29" s="38">
        <v>-0.01</v>
      </c>
      <c r="H29" s="9" t="str">
        <f t="shared" si="1"/>
        <v>AE = (-4,0121168$ 40,5448149)</v>
      </c>
      <c r="I29" t="s">
        <v>49</v>
      </c>
      <c r="J29" t="str">
        <f t="shared" si="2"/>
        <v>27 = (40,5448149, -4,0121168)</v>
      </c>
    </row>
    <row r="30" spans="1:10" ht="16.5" thickTop="1" thickBot="1" x14ac:dyDescent="0.3">
      <c r="A30" s="73">
        <v>28</v>
      </c>
      <c r="E30" s="67">
        <v>40.544811099999997</v>
      </c>
      <c r="F30" s="70">
        <v>-4.0121207999999999</v>
      </c>
      <c r="G30" s="38">
        <v>-0.16</v>
      </c>
      <c r="H30" s="9" t="str">
        <f t="shared" si="1"/>
        <v>AF = (-4,0121208$ 40,5448111)</v>
      </c>
      <c r="I30" t="s">
        <v>50</v>
      </c>
      <c r="J30" t="str">
        <f t="shared" si="2"/>
        <v>28 = (40,5448111, -4,0121208)</v>
      </c>
    </row>
    <row r="31" spans="1:10" ht="16.5" thickTop="1" thickBot="1" x14ac:dyDescent="0.3">
      <c r="A31" s="73">
        <v>29</v>
      </c>
      <c r="E31" s="67">
        <v>40.544811500000002</v>
      </c>
      <c r="F31" s="70">
        <v>-4.0121178000000004</v>
      </c>
      <c r="G31" s="38">
        <v>0.01</v>
      </c>
      <c r="H31" s="9" t="str">
        <f t="shared" si="1"/>
        <v>AG = (-4,0121178$ 40,5448115)</v>
      </c>
      <c r="I31" t="s">
        <v>51</v>
      </c>
      <c r="J31" t="str">
        <f t="shared" si="2"/>
        <v>29 = (40,5448115, -4,0121178)</v>
      </c>
    </row>
    <row r="32" spans="1:10" ht="16.5" thickTop="1" thickBot="1" x14ac:dyDescent="0.3">
      <c r="A32" s="73">
        <v>30</v>
      </c>
      <c r="E32" s="67">
        <v>40.544815499999999</v>
      </c>
      <c r="F32" s="70">
        <v>-4.0121184000000003</v>
      </c>
      <c r="G32" s="38">
        <v>0.23</v>
      </c>
      <c r="H32" s="9" t="str">
        <f t="shared" si="1"/>
        <v>AH = (-4,0121184$ 40,5448155)</v>
      </c>
      <c r="I32" t="s">
        <v>52</v>
      </c>
      <c r="J32" t="str">
        <f t="shared" si="2"/>
        <v>30 = (40,5448155, -4,0121184)</v>
      </c>
    </row>
    <row r="33" spans="1:10" ht="16.5" thickTop="1" thickBot="1" x14ac:dyDescent="0.3">
      <c r="A33" s="73">
        <v>31</v>
      </c>
      <c r="E33" s="67">
        <v>40.5448114</v>
      </c>
      <c r="F33" s="70">
        <v>-4.0121206000000003</v>
      </c>
      <c r="G33" s="38">
        <v>0.19</v>
      </c>
      <c r="H33" s="9" t="str">
        <f t="shared" si="1"/>
        <v>AI = (-4,0121206$ 40,5448114)</v>
      </c>
      <c r="I33" t="s">
        <v>53</v>
      </c>
      <c r="J33" t="str">
        <f t="shared" si="2"/>
        <v>31 = (40,5448114, -4,0121206)</v>
      </c>
    </row>
    <row r="34" spans="1:10" ht="16.5" thickTop="1" thickBot="1" x14ac:dyDescent="0.3">
      <c r="A34" s="30">
        <v>32</v>
      </c>
      <c r="E34" s="67">
        <v>40.544815100000001</v>
      </c>
      <c r="F34" s="70">
        <v>-4.0121279999999997</v>
      </c>
      <c r="G34" s="38">
        <v>0.2</v>
      </c>
      <c r="H34" s="9" t="str">
        <f t="shared" si="1"/>
        <v>AJ = (-4,012128$ 40,5448151)</v>
      </c>
      <c r="I34" t="s">
        <v>54</v>
      </c>
      <c r="J34" t="str">
        <f t="shared" si="2"/>
        <v>32 = (40,5448151, -4,012128)</v>
      </c>
    </row>
    <row r="35" spans="1:10" ht="16.5" thickTop="1" thickBot="1" x14ac:dyDescent="0.3">
      <c r="A35" s="73">
        <v>33</v>
      </c>
      <c r="E35" s="67">
        <v>40.544819199999999</v>
      </c>
      <c r="F35" s="70">
        <v>-4.0121169999999999</v>
      </c>
      <c r="G35" s="38">
        <v>-0.14000000000000001</v>
      </c>
      <c r="H35" s="9" t="str">
        <f t="shared" si="1"/>
        <v>AL = (-4,012117$ 40,5448192)</v>
      </c>
      <c r="I35" t="s">
        <v>55</v>
      </c>
      <c r="J35" t="str">
        <f t="shared" si="2"/>
        <v>33 = (40,5448192, -4,012117)</v>
      </c>
    </row>
    <row r="36" spans="1:10" ht="16.5" thickTop="1" thickBot="1" x14ac:dyDescent="0.3">
      <c r="A36" s="73">
        <v>34</v>
      </c>
      <c r="E36" s="67">
        <v>40.5448114</v>
      </c>
      <c r="F36" s="70">
        <v>-4.0121200999999997</v>
      </c>
      <c r="G36" s="38">
        <v>-0.13</v>
      </c>
      <c r="H36" s="9" t="str">
        <f t="shared" si="1"/>
        <v>AM = (-4,0121201$ 40,5448114)</v>
      </c>
      <c r="I36" t="s">
        <v>56</v>
      </c>
      <c r="J36" t="str">
        <f t="shared" si="2"/>
        <v>34 = (40,5448114, -4,0121201)</v>
      </c>
    </row>
    <row r="37" spans="1:10" ht="16.5" thickTop="1" thickBot="1" x14ac:dyDescent="0.3">
      <c r="A37" s="73">
        <v>35</v>
      </c>
      <c r="E37" s="67">
        <v>40.544815100000001</v>
      </c>
      <c r="F37" s="70">
        <v>-4.0121146000000003</v>
      </c>
      <c r="G37" s="38">
        <v>0.21</v>
      </c>
      <c r="H37" s="9" t="str">
        <f t="shared" si="1"/>
        <v>AN = (-4,0121146$ 40,5448151)</v>
      </c>
      <c r="I37" t="s">
        <v>57</v>
      </c>
      <c r="J37" t="str">
        <f t="shared" si="2"/>
        <v>35 = (40,5448151, -4,0121146)</v>
      </c>
    </row>
    <row r="38" spans="1:10" ht="16.5" thickTop="1" thickBot="1" x14ac:dyDescent="0.3">
      <c r="A38" s="30">
        <v>36</v>
      </c>
      <c r="E38" s="67">
        <v>40.544811000000003</v>
      </c>
      <c r="F38" s="70">
        <v>-4.0121126</v>
      </c>
      <c r="G38" s="38">
        <v>-0.15</v>
      </c>
      <c r="H38" s="9" t="str">
        <f>_xlfn.CONCAT(I38&amp;" = (")&amp;F38&amp;""&amp;"$ "&amp;E38&amp;")"</f>
        <v>AP = (-4,0121126$ 40,544811)</v>
      </c>
      <c r="I38" t="s">
        <v>58</v>
      </c>
      <c r="J38" t="str">
        <f t="shared" si="2"/>
        <v>36 = (40,544811, -4,0121126)</v>
      </c>
    </row>
    <row r="39" spans="1:10" ht="16.5" thickTop="1" thickBot="1" x14ac:dyDescent="0.3">
      <c r="A39" s="73">
        <v>37</v>
      </c>
      <c r="E39" s="67">
        <v>40.544815200000002</v>
      </c>
      <c r="F39" s="70">
        <v>-4.0121207999999999</v>
      </c>
      <c r="G39" s="38">
        <v>0.22</v>
      </c>
      <c r="H39" s="9" t="str">
        <f>_xlfn.CONCAT(I39&amp;" = (")&amp;F39&amp;""&amp;"$ "&amp;E39&amp;")"</f>
        <v>AQ = (-4,0121208$ 40,5448152)</v>
      </c>
      <c r="I39" t="s">
        <v>59</v>
      </c>
      <c r="J39" t="str">
        <f t="shared" si="2"/>
        <v>37 = (40,5448152, -4,0121208)</v>
      </c>
    </row>
    <row r="40" spans="1:10" ht="16.5" thickTop="1" thickBot="1" x14ac:dyDescent="0.3">
      <c r="A40" s="73">
        <v>38</v>
      </c>
      <c r="E40" s="67">
        <v>40.5448156</v>
      </c>
      <c r="F40" s="70">
        <v>-4.0121221</v>
      </c>
      <c r="G40" s="38">
        <v>-0.02</v>
      </c>
      <c r="H40" s="9" t="str">
        <f>_xlfn.CONCAT(I40&amp;" = (")&amp;F40&amp;""&amp;"$ "&amp;E40&amp;")"</f>
        <v>AR = (-4,0121221$ 40,5448156)</v>
      </c>
      <c r="I40" t="s">
        <v>60</v>
      </c>
      <c r="J40" t="str">
        <f t="shared" si="2"/>
        <v>38 = (40,5448156, -4,0121221)</v>
      </c>
    </row>
    <row r="41" spans="1:10" ht="16.5" thickTop="1" thickBot="1" x14ac:dyDescent="0.3">
      <c r="A41" s="73">
        <v>39</v>
      </c>
      <c r="E41" s="67">
        <v>40.544819199999999</v>
      </c>
      <c r="F41" s="70">
        <v>-4.0121155999999996</v>
      </c>
      <c r="G41" s="38">
        <v>0.21</v>
      </c>
      <c r="H41" s="9" t="str">
        <f>_xlfn.CONCAT(I41&amp;" = (")&amp;F41&amp;""&amp;"$ "&amp;E41&amp;")"</f>
        <v>AS = (-4,0121156$ 40,5448192)</v>
      </c>
      <c r="I41" t="s">
        <v>61</v>
      </c>
      <c r="J41" t="str">
        <f t="shared" si="2"/>
        <v>39 = (40,5448192, -4,0121156)</v>
      </c>
    </row>
    <row r="42" spans="1:10" ht="16.5" thickTop="1" thickBot="1" x14ac:dyDescent="0.3">
      <c r="A42" s="73">
        <v>40</v>
      </c>
      <c r="E42" s="67">
        <v>40.544818999999997</v>
      </c>
      <c r="F42" s="70">
        <v>-4.0121181000000004</v>
      </c>
      <c r="G42" s="38">
        <v>0.01</v>
      </c>
      <c r="H42" s="9" t="str">
        <f t="shared" si="1"/>
        <v>AT = (-4,0121181$ 40,544819)</v>
      </c>
      <c r="I42" t="s">
        <v>62</v>
      </c>
      <c r="J42" t="str">
        <f t="shared" si="2"/>
        <v>40 = (40,544819, -4,0121181)</v>
      </c>
    </row>
    <row r="43" spans="1:10" ht="16.5" thickTop="1" thickBot="1" x14ac:dyDescent="0.3">
      <c r="A43" s="73">
        <v>41</v>
      </c>
      <c r="E43" s="67">
        <v>40.544815100000001</v>
      </c>
      <c r="F43" s="70">
        <v>-4.0121162999999997</v>
      </c>
      <c r="G43" s="38">
        <v>-0.09</v>
      </c>
      <c r="H43" s="9" t="str">
        <f>_xlfn.CONCAT(I43&amp;" = (")&amp;F43&amp;""&amp;"$ "&amp;E43&amp;")"</f>
        <v>AU = (-4,0121163$ 40,5448151)</v>
      </c>
      <c r="I43" t="s">
        <v>63</v>
      </c>
      <c r="J43" t="str">
        <f t="shared" si="2"/>
        <v>41 = (40,5448151, -4,0121163)</v>
      </c>
    </row>
    <row r="44" spans="1:10" ht="16.5" thickTop="1" thickBot="1" x14ac:dyDescent="0.3">
      <c r="A44" s="73">
        <v>42</v>
      </c>
      <c r="E44" s="67">
        <v>40.544811600000003</v>
      </c>
      <c r="F44" s="70">
        <v>-4.0121178999999998</v>
      </c>
      <c r="G44" s="38">
        <v>-0.13</v>
      </c>
      <c r="H44" s="9" t="str">
        <f t="shared" si="1"/>
        <v>AV = (-4,0121179$ 40,5448116)</v>
      </c>
      <c r="I44" t="s">
        <v>64</v>
      </c>
      <c r="J44" t="str">
        <f t="shared" si="2"/>
        <v>42 = (40,5448116, -4,0121179)</v>
      </c>
    </row>
    <row r="45" spans="1:10" ht="16.5" thickTop="1" thickBot="1" x14ac:dyDescent="0.3">
      <c r="A45" s="73">
        <v>43</v>
      </c>
      <c r="E45" s="67">
        <v>40.544815200000002</v>
      </c>
      <c r="F45" s="70">
        <v>-4.0121174999999996</v>
      </c>
      <c r="G45" s="38">
        <v>-0.13</v>
      </c>
      <c r="H45" s="9" t="str">
        <f t="shared" si="1"/>
        <v>AW = (-4,0121175$ 40,5448152)</v>
      </c>
      <c r="I45" t="s">
        <v>65</v>
      </c>
      <c r="J45" t="str">
        <f t="shared" si="2"/>
        <v>43 = (40,5448152, -4,0121175)</v>
      </c>
    </row>
    <row r="46" spans="1:10" ht="16.5" thickTop="1" thickBot="1" x14ac:dyDescent="0.3">
      <c r="A46" s="30">
        <v>44</v>
      </c>
      <c r="E46" s="67">
        <v>40.544815100000001</v>
      </c>
      <c r="F46" s="70">
        <v>-4.0121134999999999</v>
      </c>
      <c r="G46" s="38">
        <v>0.21</v>
      </c>
      <c r="H46" s="9" t="str">
        <f t="shared" si="1"/>
        <v>AX = (-4,0121135$ 40,5448151)</v>
      </c>
      <c r="I46" t="s">
        <v>66</v>
      </c>
      <c r="J46" t="str">
        <f t="shared" si="2"/>
        <v>44 = (40,5448151, -4,0121135)</v>
      </c>
    </row>
    <row r="47" spans="1:10" ht="16.5" thickTop="1" thickBot="1" x14ac:dyDescent="0.3">
      <c r="A47" s="73">
        <v>45</v>
      </c>
      <c r="E47" s="67">
        <v>40.544811199999998</v>
      </c>
      <c r="F47" s="70">
        <v>-4.0121180000000001</v>
      </c>
      <c r="G47" s="38">
        <v>-0.11</v>
      </c>
      <c r="H47" s="9" t="str">
        <f t="shared" si="1"/>
        <v>AY = (-4,012118$ 40,5448112)</v>
      </c>
      <c r="I47" t="s">
        <v>67</v>
      </c>
      <c r="J47" t="str">
        <f>_xlfn.CONCAT(A47&amp;" = (")&amp;E47&amp;", "&amp;F47&amp;")"</f>
        <v>45 = (40,5448112, -4,012118)</v>
      </c>
    </row>
    <row r="48" spans="1:10" ht="16.5" thickTop="1" thickBot="1" x14ac:dyDescent="0.3">
      <c r="A48" s="30">
        <v>46</v>
      </c>
      <c r="E48" s="67">
        <v>40.544811500000002</v>
      </c>
      <c r="F48" s="70">
        <v>-4.0121120000000001</v>
      </c>
      <c r="G48" s="38">
        <v>0.19</v>
      </c>
      <c r="H48" s="9" t="str">
        <f t="shared" si="1"/>
        <v>AZ = (-4,012112$ 40,5448115)</v>
      </c>
      <c r="I48" t="s">
        <v>68</v>
      </c>
      <c r="J48" t="str">
        <f>_xlfn.CONCAT(A48&amp;" = (")&amp;E48&amp;", "&amp;F48&amp;")"</f>
        <v>46 = (40,5448115, -4,012112)</v>
      </c>
    </row>
    <row r="49" spans="1:10" ht="16.5" thickTop="1" thickBot="1" x14ac:dyDescent="0.3">
      <c r="A49" s="73">
        <v>47</v>
      </c>
      <c r="E49" s="67">
        <v>40.544814899999999</v>
      </c>
      <c r="F49" s="70">
        <v>-4.0121152000000002</v>
      </c>
      <c r="G49" s="38">
        <v>0.15</v>
      </c>
      <c r="H49" s="9" t="str">
        <f t="shared" si="1"/>
        <v>BA = (-4,0121152$ 40,5448149)</v>
      </c>
      <c r="I49" t="s">
        <v>69</v>
      </c>
      <c r="J49" t="str">
        <f t="shared" si="2"/>
        <v>47 = (40,5448149, -4,0121152)</v>
      </c>
    </row>
    <row r="50" spans="1:10" ht="16.5" thickTop="1" thickBot="1" x14ac:dyDescent="0.3">
      <c r="A50" s="73">
        <v>48</v>
      </c>
      <c r="E50" s="67">
        <v>40.544811199999998</v>
      </c>
      <c r="F50" s="70">
        <v>-4.0121190000000002</v>
      </c>
      <c r="G50" s="38">
        <v>-0.14000000000000001</v>
      </c>
      <c r="H50" s="9" t="str">
        <f t="shared" si="1"/>
        <v>BB = (-4,012119$ 40,5448112)</v>
      </c>
      <c r="I50" t="s">
        <v>70</v>
      </c>
      <c r="J50" t="str">
        <f t="shared" si="2"/>
        <v>48 = (40,5448112, -4,012119)</v>
      </c>
    </row>
    <row r="51" spans="1:10" ht="16.5" thickTop="1" thickBot="1" x14ac:dyDescent="0.3">
      <c r="A51" s="73">
        <v>49</v>
      </c>
      <c r="E51" s="67">
        <v>40.5448114</v>
      </c>
      <c r="F51" s="70">
        <v>-4.0121193000000002</v>
      </c>
      <c r="G51" s="38">
        <v>-0.1</v>
      </c>
      <c r="H51" s="9" t="str">
        <f t="shared" si="1"/>
        <v>BC = (-4,0121193$ 40,5448114)</v>
      </c>
      <c r="I51" t="s">
        <v>71</v>
      </c>
      <c r="J51" t="str">
        <f t="shared" si="2"/>
        <v>49 = (40,5448114, -4,0121193)</v>
      </c>
    </row>
    <row r="52" spans="1:10" ht="16.5" thickTop="1" thickBot="1" x14ac:dyDescent="0.3">
      <c r="A52" s="73">
        <v>50</v>
      </c>
      <c r="E52" s="67">
        <v>40.544811099999997</v>
      </c>
      <c r="F52" s="70">
        <v>-4.0121193000000002</v>
      </c>
      <c r="G52" s="38">
        <v>0.09</v>
      </c>
      <c r="H52" s="9" t="str">
        <f t="shared" si="1"/>
        <v>BD = (-4,0121193$ 40,5448111)</v>
      </c>
      <c r="I52" t="s">
        <v>72</v>
      </c>
      <c r="J52" t="str">
        <f t="shared" si="2"/>
        <v>50 = (40,5448111, -4,0121193)</v>
      </c>
    </row>
    <row r="53" spans="1:10" ht="16.5" thickTop="1" thickBot="1" x14ac:dyDescent="0.3">
      <c r="A53" s="73">
        <v>51</v>
      </c>
      <c r="E53" s="67">
        <v>40.544815300000003</v>
      </c>
      <c r="F53" s="70">
        <v>-4.0121152000000002</v>
      </c>
      <c r="G53" s="38">
        <v>0.22</v>
      </c>
      <c r="H53" s="9" t="str">
        <f t="shared" si="1"/>
        <v>BE = (-4,0121152$ 40,5448153)</v>
      </c>
      <c r="I53" t="s">
        <v>73</v>
      </c>
      <c r="J53" t="str">
        <f t="shared" si="2"/>
        <v>51 = (40,5448153, -4,0121152)</v>
      </c>
    </row>
    <row r="54" spans="1:10" ht="16.5" thickTop="1" thickBot="1" x14ac:dyDescent="0.3">
      <c r="A54" s="30">
        <v>52</v>
      </c>
      <c r="E54" s="67">
        <v>40.544807300000002</v>
      </c>
      <c r="F54" s="70">
        <v>-4.0121134999999999</v>
      </c>
      <c r="G54" s="38">
        <v>0.22</v>
      </c>
      <c r="H54" s="9" t="str">
        <f t="shared" si="1"/>
        <v>BF = (-4,0121135$ 40,5448073)</v>
      </c>
      <c r="I54" t="s">
        <v>74</v>
      </c>
      <c r="J54" t="str">
        <f t="shared" si="2"/>
        <v>52 = (40,5448073, -4,0121135)</v>
      </c>
    </row>
    <row r="55" spans="1:10" ht="16.5" thickTop="1" thickBot="1" x14ac:dyDescent="0.3">
      <c r="A55" s="73">
        <v>53</v>
      </c>
      <c r="E55" s="67">
        <v>40.544815100000001</v>
      </c>
      <c r="F55" s="70">
        <v>-4.0121181999999997</v>
      </c>
      <c r="G55" s="38">
        <v>0.23</v>
      </c>
      <c r="H55" s="9" t="str">
        <f t="shared" si="1"/>
        <v>BG = (-4,0121182$ 40,5448151)</v>
      </c>
      <c r="I55" t="s">
        <v>75</v>
      </c>
      <c r="J55" t="str">
        <f>_xlfn.CONCAT(A55&amp;" = (")&amp;E55&amp;", "&amp;F55&amp;")"</f>
        <v>53 = (40,5448151, -4,0121182)</v>
      </c>
    </row>
    <row r="56" spans="1:10" ht="16.5" thickTop="1" thickBot="1" x14ac:dyDescent="0.3">
      <c r="A56" s="73">
        <v>54</v>
      </c>
      <c r="E56" s="67">
        <v>40.544811099999997</v>
      </c>
      <c r="F56" s="70">
        <v>-4.0121199000000001</v>
      </c>
      <c r="G56" s="38">
        <v>0.14000000000000001</v>
      </c>
      <c r="H56" s="9" t="str">
        <f t="shared" si="1"/>
        <v>BH = (-4,0121199$ 40,5448111)</v>
      </c>
      <c r="I56" t="s">
        <v>76</v>
      </c>
      <c r="J56" t="str">
        <f>_xlfn.CONCAT(A56&amp;" = (")&amp;E56&amp;", "&amp;F56&amp;")"</f>
        <v>54 = (40,5448111, -4,0121199)</v>
      </c>
    </row>
    <row r="57" spans="1:10" ht="16.5" thickTop="1" thickBot="1" x14ac:dyDescent="0.3">
      <c r="A57" s="73">
        <v>55</v>
      </c>
      <c r="E57" s="67">
        <v>40.544815399999997</v>
      </c>
      <c r="F57" s="70">
        <v>-4.0121146000000003</v>
      </c>
      <c r="G57" s="38">
        <v>-0.13</v>
      </c>
      <c r="H57" s="9" t="str">
        <f t="shared" si="1"/>
        <v>BI = (-4,0121146$ 40,5448154)</v>
      </c>
      <c r="I57" t="s">
        <v>77</v>
      </c>
      <c r="J57" t="str">
        <f>_xlfn.CONCAT(A57&amp;" = (")&amp;E57&amp;", "&amp;F57&amp;")"</f>
        <v>55 = (40,5448154, -4,0121146)</v>
      </c>
    </row>
    <row r="58" spans="1:10" ht="16.5" thickTop="1" thickBot="1" x14ac:dyDescent="0.3">
      <c r="A58" s="73">
        <v>56</v>
      </c>
      <c r="E58" s="68">
        <v>40.544815</v>
      </c>
      <c r="F58" s="72">
        <v>-4.0121225999999997</v>
      </c>
      <c r="G58" s="36">
        <v>0.23</v>
      </c>
      <c r="H58" s="9" t="str">
        <f t="shared" si="1"/>
        <v>BJ = (-4,0121226$ 40,544815)</v>
      </c>
      <c r="I58" t="s">
        <v>78</v>
      </c>
      <c r="J58" t="str">
        <f t="shared" si="2"/>
        <v>56 = (40,544815, -4,0121226)</v>
      </c>
    </row>
    <row r="59" spans="1:10" ht="15.75" thickTop="1" x14ac:dyDescent="0.25">
      <c r="E59"/>
      <c r="F59"/>
      <c r="G59"/>
    </row>
    <row r="60" spans="1:10" x14ac:dyDescent="0.25">
      <c r="E60"/>
      <c r="F60"/>
      <c r="G60"/>
    </row>
    <row r="61" spans="1:10" x14ac:dyDescent="0.25">
      <c r="E61"/>
      <c r="F61"/>
      <c r="G61"/>
    </row>
    <row r="62" spans="1:10" x14ac:dyDescent="0.25">
      <c r="E62"/>
      <c r="F62"/>
      <c r="G62"/>
    </row>
    <row r="63" spans="1:10" x14ac:dyDescent="0.25">
      <c r="E63"/>
      <c r="F63"/>
      <c r="G63"/>
    </row>
    <row r="64" spans="1:10" x14ac:dyDescent="0.25">
      <c r="E64"/>
      <c r="F64"/>
      <c r="G64"/>
    </row>
    <row r="65" customFormat="1" x14ac:dyDescent="0.25"/>
    <row r="66" customFormat="1" x14ac:dyDescent="0.25"/>
  </sheetData>
  <mergeCells count="6">
    <mergeCell ref="L11:M11"/>
    <mergeCell ref="B1:D1"/>
    <mergeCell ref="E1:G1"/>
    <mergeCell ref="L8:M8"/>
    <mergeCell ref="L9:M9"/>
    <mergeCell ref="L10:M10"/>
  </mergeCells>
  <conditionalFormatting sqref="E3:E58">
    <cfRule type="cellIs" dxfId="20" priority="7" operator="between">
      <formula>$M$6</formula>
      <formula>"41$M$4"</formula>
    </cfRule>
  </conditionalFormatting>
  <conditionalFormatting sqref="F3:F58">
    <cfRule type="cellIs" dxfId="19" priority="8" operator="between">
      <formula>$N$3</formula>
      <formula>$N$4</formula>
    </cfRule>
  </conditionalFormatting>
  <conditionalFormatting sqref="E3:E8">
    <cfRule type="cellIs" dxfId="18" priority="3" operator="between">
      <formula>$M$6</formula>
      <formula>"41$M$4"</formula>
    </cfRule>
  </conditionalFormatting>
  <conditionalFormatting sqref="F3:F8">
    <cfRule type="cellIs" dxfId="17" priority="4" operator="between">
      <formula>$N$3</formula>
      <formula>$N$4</formula>
    </cfRule>
  </conditionalFormatting>
  <conditionalFormatting sqref="E61">
    <cfRule type="cellIs" dxfId="16" priority="1" operator="between">
      <formula>$M$6</formula>
      <formula>"41$M$4"</formula>
    </cfRule>
  </conditionalFormatting>
  <conditionalFormatting sqref="F61">
    <cfRule type="cellIs" dxfId="15" priority="2" operator="between">
      <formula>$N$3</formula>
      <formula>$N$4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8ACD-455C-41DB-BED2-2331A41FDA4D}">
  <sheetPr codeName="Hoja1"/>
  <dimension ref="A1:M62"/>
  <sheetViews>
    <sheetView workbookViewId="0">
      <selection activeCell="E16" sqref="E16"/>
    </sheetView>
  </sheetViews>
  <sheetFormatPr baseColWidth="10" defaultRowHeight="15" x14ac:dyDescent="0.25"/>
  <cols>
    <col min="1" max="1" width="10.140625" bestFit="1" customWidth="1"/>
    <col min="2" max="2" width="12.5703125" style="6" customWidth="1"/>
    <col min="3" max="3" width="13.140625" style="6" customWidth="1"/>
    <col min="4" max="4" width="12.5703125" customWidth="1"/>
    <col min="5" max="5" width="13.5703125" customWidth="1"/>
    <col min="6" max="6" width="15.140625" customWidth="1"/>
    <col min="7" max="7" width="16.5703125" bestFit="1" customWidth="1"/>
    <col min="8" max="8" width="17.140625" bestFit="1" customWidth="1"/>
    <col min="9" max="9" width="16.5703125" bestFit="1" customWidth="1"/>
    <col min="10" max="10" width="17.85546875" bestFit="1" customWidth="1"/>
    <col min="11" max="11" width="25.42578125" bestFit="1" customWidth="1"/>
    <col min="12" max="12" width="0" style="34" hidden="1" customWidth="1"/>
  </cols>
  <sheetData>
    <row r="1" spans="1:13" x14ac:dyDescent="0.25">
      <c r="A1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16</v>
      </c>
      <c r="H1" t="s">
        <v>135</v>
      </c>
      <c r="I1" t="s">
        <v>136</v>
      </c>
      <c r="J1" t="s">
        <v>137</v>
      </c>
      <c r="K1" t="s">
        <v>138</v>
      </c>
      <c r="L1" s="34" t="s">
        <v>134</v>
      </c>
    </row>
    <row r="2" spans="1:13" x14ac:dyDescent="0.25">
      <c r="A2">
        <v>1</v>
      </c>
      <c r="B2" s="6">
        <v>-6.9999999965375537E-6</v>
      </c>
      <c r="C2" s="6">
        <v>-5.6000000006051209E-6</v>
      </c>
      <c r="D2" s="21">
        <v>0.15</v>
      </c>
      <c r="E2" s="1">
        <v>0</v>
      </c>
      <c r="F2" s="7">
        <f>SQRT(SUMSQ(Tabla1[[#This Row],[ERROR LAT]:[ERROR ALT]]))</f>
        <v>0.15000000026786667</v>
      </c>
      <c r="G2" s="20">
        <f>ABS(Tabla1[[#This Row],[ERROR LAT]])</f>
        <v>6.9999999965375537E-6</v>
      </c>
      <c r="H2">
        <f>ABS(Tabla1[[#This Row],[ERROR LON]])</f>
        <v>5.6000000006051209E-6</v>
      </c>
      <c r="I2">
        <f>ABS(Tabla1[[#This Row],[ERROR ALT]])</f>
        <v>0.15</v>
      </c>
      <c r="J2" s="1">
        <f>ABS(Tabla1[[#This Row],[ERROR YAW]])</f>
        <v>0</v>
      </c>
      <c r="K2" s="6">
        <f>SQRT(SUMSQ(Tabla1[[#This Row],[ERROR LAT ABS]:[ERROR ALT ABS]]))</f>
        <v>0.15000000026786667</v>
      </c>
      <c r="L2" s="34">
        <f>SQRT(SUMSQ(Tabla1[[#This Row],[ERROR LAT ABS]:[ERROR LON ABS]]))</f>
        <v>8.9643739300802887E-6</v>
      </c>
      <c r="M2" s="51"/>
    </row>
    <row r="3" spans="1:13" x14ac:dyDescent="0.25">
      <c r="A3">
        <v>2</v>
      </c>
      <c r="B3" s="6">
        <v>-3.200000001868375E-6</v>
      </c>
      <c r="C3" s="6">
        <v>-2.8000000007466497E-6</v>
      </c>
      <c r="D3" s="21">
        <v>-0.11</v>
      </c>
      <c r="E3" s="1">
        <v>-1.7188733853924696</v>
      </c>
      <c r="F3" s="7">
        <f>SQRT(SUMSQ(Tabla1[[#This Row],[ERROR LAT]:[ERROR ALT]]))</f>
        <v>0.11000000008218182</v>
      </c>
      <c r="G3" s="20">
        <f>ABS(Tabla1[[#This Row],[ERROR LAT]])</f>
        <v>3.200000001868375E-6</v>
      </c>
      <c r="H3">
        <f>ABS(Tabla1[[#This Row],[ERROR LON]])</f>
        <v>2.8000000007466497E-6</v>
      </c>
      <c r="I3">
        <f>ABS(Tabla1[[#This Row],[ERROR ALT]])</f>
        <v>0.11</v>
      </c>
      <c r="J3" s="1">
        <f>ABS(Tabla1[[#This Row],[ERROR YAW]])</f>
        <v>1.7188733853924696</v>
      </c>
      <c r="K3" s="6">
        <f>SQRT(SUMSQ(Tabla1[[#This Row],[ERROR LAT ABS]:[ERROR ALT ABS]]))</f>
        <v>0.11000000008218182</v>
      </c>
      <c r="L3" s="34">
        <f>SQRT(SUMSQ(Tabla1[[#This Row],[ERROR LAT ABS]:[ERROR LON ABS]]))</f>
        <v>4.2520583269916275E-6</v>
      </c>
      <c r="M3" s="51"/>
    </row>
    <row r="4" spans="1:13" x14ac:dyDescent="0.25">
      <c r="A4">
        <v>3</v>
      </c>
      <c r="B4" s="6">
        <v>1.0999999986438525E-6</v>
      </c>
      <c r="C4" s="6">
        <v>2.1999999999522402E-6</v>
      </c>
      <c r="D4" s="21">
        <v>0.18</v>
      </c>
      <c r="E4" s="1">
        <v>-1.1459155902616465</v>
      </c>
      <c r="F4" s="7">
        <f>SQRT(SUMSQ(Tabla1[[#This Row],[ERROR LAT]:[ERROR ALT]]))</f>
        <v>0.18000000001680555</v>
      </c>
      <c r="G4" s="20">
        <f>ABS(Tabla1[[#This Row],[ERROR LAT]])</f>
        <v>1.0999999986438525E-6</v>
      </c>
      <c r="H4">
        <f>ABS(Tabla1[[#This Row],[ERROR LON]])</f>
        <v>2.1999999999522402E-6</v>
      </c>
      <c r="I4">
        <f>ABS(Tabla1[[#This Row],[ERROR ALT]])</f>
        <v>0.18</v>
      </c>
      <c r="J4" s="1">
        <f>ABS(Tabla1[[#This Row],[ERROR YAW]])</f>
        <v>1.1459155902616465</v>
      </c>
      <c r="K4" s="6">
        <f>SQRT(SUMSQ(Tabla1[[#This Row],[ERROR LAT ABS]:[ERROR ALT ABS]]))</f>
        <v>0.18000000001680555</v>
      </c>
      <c r="L4" s="44">
        <f>SQRT(SUMSQ(Tabla1[[#This Row],[ERROR LAT ABS]:[ERROR LON ABS]]))</f>
        <v>2.4596747746005634E-6</v>
      </c>
      <c r="M4" s="51"/>
    </row>
    <row r="5" spans="1:13" x14ac:dyDescent="0.25">
      <c r="A5">
        <v>4</v>
      </c>
      <c r="B5" s="6">
        <v>-3.1000000006997652E-6</v>
      </c>
      <c r="C5" s="6">
        <v>3.299999999484271E-6</v>
      </c>
      <c r="D5" s="21">
        <v>0.15</v>
      </c>
      <c r="E5" s="1">
        <v>0.57295779513082323</v>
      </c>
      <c r="F5" s="7">
        <f>SQRT(SUMSQ(Tabla1[[#This Row],[ERROR LAT]:[ERROR ALT]]))</f>
        <v>0.15000000006833333</v>
      </c>
      <c r="G5" s="20">
        <f>ABS(Tabla1[[#This Row],[ERROR LAT]])</f>
        <v>3.1000000006997652E-6</v>
      </c>
      <c r="H5">
        <f>ABS(Tabla1[[#This Row],[ERROR LON]])</f>
        <v>3.299999999484271E-6</v>
      </c>
      <c r="I5">
        <f>ABS(Tabla1[[#This Row],[ERROR ALT]])</f>
        <v>0.15</v>
      </c>
      <c r="J5" s="1">
        <f>ABS(Tabla1[[#This Row],[ERROR YAW]])</f>
        <v>0.57295779513082323</v>
      </c>
      <c r="K5" s="6">
        <f>SQRT(SUMSQ(Tabla1[[#This Row],[ERROR LAT ABS]:[ERROR ALT ABS]]))</f>
        <v>0.15000000006833333</v>
      </c>
      <c r="L5" s="34">
        <f>SQRT(SUMSQ(Tabla1[[#This Row],[ERROR LAT ABS]:[ERROR LON ABS]]))</f>
        <v>4.5276925691719328E-6</v>
      </c>
      <c r="M5" s="51"/>
    </row>
    <row r="6" spans="1:13" x14ac:dyDescent="0.25">
      <c r="A6">
        <v>5</v>
      </c>
      <c r="B6" s="6">
        <v>-6.8000000013057615E-6</v>
      </c>
      <c r="C6" s="6">
        <v>2.1999999999522402E-6</v>
      </c>
      <c r="D6" s="21">
        <v>0.22</v>
      </c>
      <c r="E6" s="1">
        <v>0</v>
      </c>
      <c r="F6" s="7">
        <f>SQRT(SUMSQ(Tabla1[[#This Row],[ERROR LAT]:[ERROR ALT]]))</f>
        <v>0.22000000011609092</v>
      </c>
      <c r="G6" s="20">
        <f>ABS(Tabla1[[#This Row],[ERROR LAT]])</f>
        <v>6.8000000013057615E-6</v>
      </c>
      <c r="H6">
        <f>ABS(Tabla1[[#This Row],[ERROR LON]])</f>
        <v>2.1999999999522402E-6</v>
      </c>
      <c r="I6">
        <f>ABS(Tabla1[[#This Row],[ERROR ALT]])</f>
        <v>0.22</v>
      </c>
      <c r="J6" s="1">
        <f>ABS(Tabla1[[#This Row],[ERROR YAW]])</f>
        <v>0</v>
      </c>
      <c r="K6" s="6">
        <f>SQRT(SUMSQ(Tabla1[[#This Row],[ERROR LAT ABS]:[ERROR ALT ABS]]))</f>
        <v>0.22000000011609092</v>
      </c>
      <c r="L6" s="34">
        <f>SQRT(SUMSQ(Tabla1[[#This Row],[ERROR LAT ABS]:[ERROR LON ABS]]))</f>
        <v>7.1470273553099138E-6</v>
      </c>
      <c r="M6" s="51"/>
    </row>
    <row r="7" spans="1:13" x14ac:dyDescent="0.25">
      <c r="A7">
        <v>6</v>
      </c>
      <c r="B7" s="6">
        <v>-3.200000001868375E-6</v>
      </c>
      <c r="C7" s="6">
        <v>0</v>
      </c>
      <c r="D7" s="21">
        <v>-0.11</v>
      </c>
      <c r="E7" s="1">
        <v>-0.57295779513082323</v>
      </c>
      <c r="F7" s="7">
        <f>SQRT(SUMSQ(Tabla1[[#This Row],[ERROR LAT]:[ERROR ALT]]))</f>
        <v>0.11000000004654545</v>
      </c>
      <c r="G7" s="20">
        <f>ABS(Tabla1[[#This Row],[ERROR LAT]])</f>
        <v>3.200000001868375E-6</v>
      </c>
      <c r="H7">
        <f>ABS(Tabla1[[#This Row],[ERROR LON]])</f>
        <v>0</v>
      </c>
      <c r="I7">
        <f>ABS(Tabla1[[#This Row],[ERROR ALT]])</f>
        <v>0.11</v>
      </c>
      <c r="J7" s="1">
        <f>ABS(Tabla1[[#This Row],[ERROR YAW]])</f>
        <v>0.57295779513082323</v>
      </c>
      <c r="K7" s="6">
        <f>SQRT(SUMSQ(Tabla1[[#This Row],[ERROR LAT ABS]:[ERROR ALT ABS]]))</f>
        <v>0.11000000004654545</v>
      </c>
      <c r="L7" s="34">
        <f>SQRT(SUMSQ(Tabla1[[#This Row],[ERROR LAT ABS]:[ERROR LON ABS]]))</f>
        <v>3.200000001868375E-6</v>
      </c>
      <c r="M7" s="51"/>
    </row>
    <row r="8" spans="1:13" x14ac:dyDescent="0.25">
      <c r="A8">
        <v>7</v>
      </c>
      <c r="B8" s="6">
        <v>4.5999999969126293E-6</v>
      </c>
      <c r="C8" s="6">
        <v>5.7999999993896267E-6</v>
      </c>
      <c r="D8" s="21">
        <v>0.18</v>
      </c>
      <c r="E8" s="1">
        <v>-0.56999999999999995</v>
      </c>
      <c r="F8" s="7">
        <f>SQRT(SUMSQ(Tabla1[[#This Row],[ERROR LAT]:[ERROR ALT]]))</f>
        <v>0.1800000001522222</v>
      </c>
      <c r="G8" s="20">
        <f>ABS(Tabla1[[#This Row],[ERROR LAT]])</f>
        <v>4.5999999969126293E-6</v>
      </c>
      <c r="H8">
        <f>ABS(Tabla1[[#This Row],[ERROR LON]])</f>
        <v>5.7999999993896267E-6</v>
      </c>
      <c r="I8">
        <f>ABS(Tabla1[[#This Row],[ERROR ALT]])</f>
        <v>0.18</v>
      </c>
      <c r="J8" s="1">
        <f>ABS(Tabla1[[#This Row],[ERROR YAW]])</f>
        <v>0.56999999999999995</v>
      </c>
      <c r="K8" s="6">
        <f>SQRT(SUMSQ(Tabla1[[#This Row],[ERROR LAT ABS]:[ERROR ALT ABS]]))</f>
        <v>0.1800000001522222</v>
      </c>
      <c r="L8" s="34">
        <f>SQRT(SUMSQ(Tabla1[[#This Row],[ERROR LAT ABS]:[ERROR LON ABS]]))</f>
        <v>7.4027022069319972E-6</v>
      </c>
      <c r="M8" s="51"/>
    </row>
    <row r="9" spans="1:13" x14ac:dyDescent="0.25">
      <c r="A9">
        <v>8</v>
      </c>
      <c r="B9" s="6">
        <v>5.999999999062311E-7</v>
      </c>
      <c r="C9" s="6">
        <v>7.9999999957891532E-7</v>
      </c>
      <c r="D9" s="21">
        <v>-0.12</v>
      </c>
      <c r="E9" s="21">
        <v>-1.0900000000000001</v>
      </c>
      <c r="F9" s="7">
        <f>SQRT(SUMSQ(Tabla1[[#This Row],[ERROR LAT]:[ERROR ALT]]))</f>
        <v>0.12000000000416666</v>
      </c>
      <c r="G9" s="20">
        <f>ABS(Tabla1[[#This Row],[ERROR LAT]])</f>
        <v>5.999999999062311E-7</v>
      </c>
      <c r="H9">
        <f>ABS(Tabla1[[#This Row],[ERROR LON]])</f>
        <v>7.9999999957891532E-7</v>
      </c>
      <c r="I9">
        <f>ABS(Tabla1[[#This Row],[ERROR ALT]])</f>
        <v>0.12</v>
      </c>
      <c r="J9" s="1">
        <f>ABS(Tabla1[[#This Row],[ERROR YAW]])</f>
        <v>1.0900000000000001</v>
      </c>
      <c r="K9" s="6">
        <f>SQRT(SUMSQ(Tabla1[[#This Row],[ERROR LAT ABS]:[ERROR ALT ABS]]))</f>
        <v>0.12000000000416666</v>
      </c>
      <c r="L9" s="34">
        <f>SQRT(SUMSQ(Tabla1[[#This Row],[ERROR LAT ABS]:[ERROR LON ABS]]))</f>
        <v>9.9999999960687079E-7</v>
      </c>
      <c r="M9" s="51"/>
    </row>
    <row r="10" spans="1:13" x14ac:dyDescent="0.25">
      <c r="A10">
        <v>9</v>
      </c>
      <c r="B10" s="6">
        <v>-3.3999999971001671E-6</v>
      </c>
      <c r="C10" s="6">
        <v>-2.0000000056086265E-7</v>
      </c>
      <c r="D10" s="21">
        <v>0.27</v>
      </c>
      <c r="E10" s="1">
        <v>-0.69</v>
      </c>
      <c r="F10" s="7">
        <f>SQRT(SUMSQ(Tabla1[[#This Row],[ERROR LAT]:[ERROR ALT]]))</f>
        <v>0.2700000000214815</v>
      </c>
      <c r="G10" s="20">
        <f>ABS(Tabla1[[#This Row],[ERROR LAT]])</f>
        <v>3.3999999971001671E-6</v>
      </c>
      <c r="H10">
        <f>ABS(Tabla1[[#This Row],[ERROR LON]])</f>
        <v>2.0000000056086265E-7</v>
      </c>
      <c r="I10">
        <f>ABS(Tabla1[[#This Row],[ERROR ALT]])</f>
        <v>0.27</v>
      </c>
      <c r="J10" s="1">
        <f>ABS(Tabla1[[#This Row],[ERROR YAW]])</f>
        <v>0.69</v>
      </c>
      <c r="K10" s="6">
        <f>SQRT(SUMSQ(Tabla1[[#This Row],[ERROR LAT ABS]:[ERROR ALT ABS]]))</f>
        <v>0.2700000000214815</v>
      </c>
      <c r="L10" s="34">
        <f>SQRT(SUMSQ(Tabla1[[#This Row],[ERROR LAT ABS]:[ERROR LON ABS]]))</f>
        <v>3.405877270323386E-6</v>
      </c>
      <c r="M10" s="51"/>
    </row>
    <row r="11" spans="1:13" x14ac:dyDescent="0.25">
      <c r="A11">
        <v>10</v>
      </c>
      <c r="B11" s="6">
        <v>-7.4000000012119926E-6</v>
      </c>
      <c r="C11" s="6">
        <v>7.9999999957891532E-7</v>
      </c>
      <c r="D11" s="21">
        <v>0.16</v>
      </c>
      <c r="E11" s="1">
        <v>-0.17</v>
      </c>
      <c r="F11" s="7">
        <f>SQRT(SUMSQ(Tabla1[[#This Row],[ERROR LAT]:[ERROR ALT]]))</f>
        <v>0.16000000017312502</v>
      </c>
      <c r="G11" s="20">
        <f>ABS(Tabla1[[#This Row],[ERROR LAT]])</f>
        <v>7.4000000012119926E-6</v>
      </c>
      <c r="H11">
        <f>ABS(Tabla1[[#This Row],[ERROR LON]])</f>
        <v>7.9999999957891532E-7</v>
      </c>
      <c r="I11">
        <f>ABS(Tabla1[[#This Row],[ERROR ALT]])</f>
        <v>0.16</v>
      </c>
      <c r="J11" s="1">
        <f>ABS(Tabla1[[#This Row],[ERROR YAW]])</f>
        <v>0.17</v>
      </c>
      <c r="K11" s="6">
        <f>SQRT(SUMSQ(Tabla1[[#This Row],[ERROR LAT ABS]:[ERROR ALT ABS]]))</f>
        <v>0.16000000017312502</v>
      </c>
      <c r="L11" s="34">
        <f>SQRT(SUMSQ(Tabla1[[#This Row],[ERROR LAT ABS]:[ERROR LON ABS]]))</f>
        <v>7.4431176275310706E-6</v>
      </c>
      <c r="M11" s="51"/>
    </row>
    <row r="12" spans="1:13" x14ac:dyDescent="0.25">
      <c r="A12">
        <v>11</v>
      </c>
      <c r="B12" s="6">
        <v>-3.3999999971001671E-6</v>
      </c>
      <c r="C12" s="6">
        <v>3.7999999999982492E-6</v>
      </c>
      <c r="D12" s="21">
        <v>0.24</v>
      </c>
      <c r="E12" s="1">
        <v>-0.28999999999999998</v>
      </c>
      <c r="F12" s="7">
        <f>SQRT(SUMSQ(Tabla1[[#This Row],[ERROR LAT]:[ERROR ALT]]))</f>
        <v>0.24000000005416666</v>
      </c>
      <c r="G12" s="20">
        <f>ABS(Tabla1[[#This Row],[ERROR LAT]])</f>
        <v>3.3999999971001671E-6</v>
      </c>
      <c r="H12">
        <f>ABS(Tabla1[[#This Row],[ERROR LON]])</f>
        <v>3.7999999999982492E-6</v>
      </c>
      <c r="I12">
        <f>ABS(Tabla1[[#This Row],[ERROR ALT]])</f>
        <v>0.24</v>
      </c>
      <c r="J12" s="1">
        <f>ABS(Tabla1[[#This Row],[ERROR YAW]])</f>
        <v>0.28999999999999998</v>
      </c>
      <c r="K12" s="6">
        <f>SQRT(SUMSQ(Tabla1[[#This Row],[ERROR LAT ABS]:[ERROR ALT ABS]]))</f>
        <v>0.24000000005416666</v>
      </c>
      <c r="L12" s="34">
        <f>SQRT(SUMSQ(Tabla1[[#This Row],[ERROR LAT ABS]:[ERROR LON ABS]]))</f>
        <v>5.0990195116578862E-6</v>
      </c>
      <c r="M12" s="51"/>
    </row>
    <row r="13" spans="1:13" x14ac:dyDescent="0.25">
      <c r="A13">
        <v>12</v>
      </c>
      <c r="B13" s="6">
        <v>5.999999999062311E-7</v>
      </c>
      <c r="C13" s="6">
        <v>-4.2000000002317961E-6</v>
      </c>
      <c r="D13" s="21">
        <v>-0.14000000000000001</v>
      </c>
      <c r="E13" s="1">
        <v>-1.05</v>
      </c>
      <c r="F13" s="7">
        <f>SQRT(SUMSQ(Tabla1[[#This Row],[ERROR LAT]:[ERROR ALT]]))</f>
        <v>0.14000000006428573</v>
      </c>
      <c r="G13" s="20">
        <f>ABS(Tabla1[[#This Row],[ERROR LAT]])</f>
        <v>5.999999999062311E-7</v>
      </c>
      <c r="H13">
        <f>ABS(Tabla1[[#This Row],[ERROR LON]])</f>
        <v>4.2000000002317961E-6</v>
      </c>
      <c r="I13">
        <f>ABS(Tabla1[[#This Row],[ERROR ALT]])</f>
        <v>0.14000000000000001</v>
      </c>
      <c r="J13" s="1">
        <f>ABS(Tabla1[[#This Row],[ERROR YAW]])</f>
        <v>1.05</v>
      </c>
      <c r="K13" s="6">
        <f>SQRT(SUMSQ(Tabla1[[#This Row],[ERROR LAT ABS]:[ERROR ALT ABS]]))</f>
        <v>0.14000000006428573</v>
      </c>
      <c r="L13" s="34">
        <f>SQRT(SUMSQ(Tabla1[[#This Row],[ERROR LAT ABS]:[ERROR LON ABS]]))</f>
        <v>4.2426406873354908E-6</v>
      </c>
      <c r="M13" s="51"/>
    </row>
    <row r="14" spans="1:13" x14ac:dyDescent="0.25">
      <c r="A14">
        <v>13</v>
      </c>
      <c r="B14" s="6">
        <v>4.5999999969126293E-6</v>
      </c>
      <c r="C14" s="6">
        <v>7.9999999957891532E-7</v>
      </c>
      <c r="D14" s="21">
        <v>0.22</v>
      </c>
      <c r="E14" s="1">
        <v>-2.77</v>
      </c>
      <c r="F14" s="7">
        <f>SQRT(SUMSQ(Tabla1[[#This Row],[ERROR LAT]:[ERROR ALT]]))</f>
        <v>0.22000000004954545</v>
      </c>
      <c r="G14" s="20">
        <f>ABS(Tabla1[[#This Row],[ERROR LAT]])</f>
        <v>4.5999999969126293E-6</v>
      </c>
      <c r="H14">
        <f>ABS(Tabla1[[#This Row],[ERROR LON]])</f>
        <v>7.9999999957891532E-7</v>
      </c>
      <c r="I14">
        <f>ABS(Tabla1[[#This Row],[ERROR ALT]])</f>
        <v>0.22</v>
      </c>
      <c r="J14" s="1">
        <f>ABS(Tabla1[[#This Row],[ERROR YAW]])</f>
        <v>2.77</v>
      </c>
      <c r="K14" s="6">
        <f>SQRT(SUMSQ(Tabla1[[#This Row],[ERROR LAT ABS]:[ERROR ALT ABS]]))</f>
        <v>0.22000000004954545</v>
      </c>
      <c r="L14" s="34">
        <f>SQRT(SUMSQ(Tabla1[[#This Row],[ERROR LAT ABS]:[ERROR LON ABS]]))</f>
        <v>4.6690470088576377E-6</v>
      </c>
      <c r="M14" s="51"/>
    </row>
    <row r="15" spans="1:13" x14ac:dyDescent="0.25">
      <c r="A15">
        <v>14</v>
      </c>
      <c r="B15" s="6">
        <v>5.999999999062311E-7</v>
      </c>
      <c r="C15" s="6">
        <v>3.7999999999982492E-6</v>
      </c>
      <c r="D15" s="21">
        <v>-0.14000000000000001</v>
      </c>
      <c r="E15" s="1">
        <v>-1.07</v>
      </c>
      <c r="F15" s="7">
        <f>SQRT(SUMSQ(Tabla1[[#This Row],[ERROR LAT]:[ERROR ALT]]))</f>
        <v>0.14000000005285715</v>
      </c>
      <c r="G15" s="20">
        <f>ABS(Tabla1[[#This Row],[ERROR LAT]])</f>
        <v>5.999999999062311E-7</v>
      </c>
      <c r="H15">
        <f>ABS(Tabla1[[#This Row],[ERROR LON]])</f>
        <v>3.7999999999982492E-6</v>
      </c>
      <c r="I15">
        <f>ABS(Tabla1[[#This Row],[ERROR ALT]])</f>
        <v>0.14000000000000001</v>
      </c>
      <c r="J15" s="1">
        <f>ABS(Tabla1[[#This Row],[ERROR YAW]])</f>
        <v>1.07</v>
      </c>
      <c r="K15" s="6">
        <f>SQRT(SUMSQ(Tabla1[[#This Row],[ERROR LAT ABS]:[ERROR ALT ABS]]))</f>
        <v>0.14000000005285715</v>
      </c>
      <c r="L15" s="34">
        <f>SQRT(SUMSQ(Tabla1[[#This Row],[ERROR LAT ABS]:[ERROR LON ABS]]))</f>
        <v>3.8470768123179153E-6</v>
      </c>
      <c r="M15" s="51"/>
    </row>
    <row r="16" spans="1:13" x14ac:dyDescent="0.25">
      <c r="A16">
        <v>15</v>
      </c>
      <c r="B16" s="6">
        <v>5.999999999062311E-7</v>
      </c>
      <c r="C16" s="6">
        <v>1.7999999997186933E-6</v>
      </c>
      <c r="D16" s="21">
        <v>0.01</v>
      </c>
      <c r="E16" s="1">
        <v>-1.23</v>
      </c>
      <c r="F16" s="7">
        <f>SQRT(SUMSQ(Tabla1[[#This Row],[ERROR LAT]:[ERROR ALT]]))</f>
        <v>1.0000000179999999E-2</v>
      </c>
      <c r="G16" s="20">
        <f>ABS(Tabla1[[#This Row],[ERROR LAT]])</f>
        <v>5.999999999062311E-7</v>
      </c>
      <c r="H16">
        <f>ABS(Tabla1[[#This Row],[ERROR LON]])</f>
        <v>1.7999999997186933E-6</v>
      </c>
      <c r="I16">
        <f>ABS(Tabla1[[#This Row],[ERROR ALT]])</f>
        <v>0.01</v>
      </c>
      <c r="J16" s="1">
        <f>ABS(Tabla1[[#This Row],[ERROR YAW]])</f>
        <v>1.23</v>
      </c>
      <c r="K16" s="6">
        <f>SQRT(SUMSQ(Tabla1[[#This Row],[ERROR LAT ABS]:[ERROR ALT ABS]]))</f>
        <v>1.0000000179999999E-2</v>
      </c>
      <c r="L16" s="34">
        <f>SQRT(SUMSQ(Tabla1[[#This Row],[ERROR LAT ABS]:[ERROR LON ABS]]))</f>
        <v>1.8973665958045044E-6</v>
      </c>
      <c r="M16" s="51"/>
    </row>
    <row r="17" spans="1:13" x14ac:dyDescent="0.25">
      <c r="A17">
        <v>16</v>
      </c>
      <c r="B17" s="6">
        <v>-3.3999999971001671E-6</v>
      </c>
      <c r="C17" s="6">
        <v>3.7999999999982492E-6</v>
      </c>
      <c r="D17" s="21">
        <v>0.2</v>
      </c>
      <c r="E17" s="1">
        <v>-0.51</v>
      </c>
      <c r="F17" s="7">
        <f>SQRT(SUMSQ(Tabla1[[#This Row],[ERROR LAT]:[ERROR ALT]]))</f>
        <v>0.20000000006500002</v>
      </c>
      <c r="G17" s="20">
        <f>ABS(Tabla1[[#This Row],[ERROR LAT]])</f>
        <v>3.3999999971001671E-6</v>
      </c>
      <c r="H17">
        <f>ABS(Tabla1[[#This Row],[ERROR LON]])</f>
        <v>3.7999999999982492E-6</v>
      </c>
      <c r="I17">
        <f>ABS(Tabla1[[#This Row],[ERROR ALT]])</f>
        <v>0.2</v>
      </c>
      <c r="J17" s="1">
        <f>ABS(Tabla1[[#This Row],[ERROR YAW]])</f>
        <v>0.51</v>
      </c>
      <c r="K17" s="6">
        <f>SQRT(SUMSQ(Tabla1[[#This Row],[ERROR LAT ABS]:[ERROR ALT ABS]]))</f>
        <v>0.20000000006500002</v>
      </c>
      <c r="L17" s="34">
        <f>SQRT(SUMSQ(Tabla1[[#This Row],[ERROR LAT ABS]:[ERROR LON ABS]]))</f>
        <v>5.0990195116578862E-6</v>
      </c>
      <c r="M17" s="51"/>
    </row>
    <row r="18" spans="1:13" x14ac:dyDescent="0.25">
      <c r="A18">
        <v>17</v>
      </c>
      <c r="B18" s="6">
        <v>-6.3999999966313226E-6</v>
      </c>
      <c r="C18" s="6">
        <v>-2.1999999999522402E-6</v>
      </c>
      <c r="D18" s="21">
        <v>-0.05</v>
      </c>
      <c r="E18" s="1">
        <v>-0.49</v>
      </c>
      <c r="F18" s="7">
        <f>SQRT(SUMSQ(Tabla1[[#This Row],[ERROR LAT]:[ERROR ALT]]))</f>
        <v>5.0000000458000002E-2</v>
      </c>
      <c r="G18" s="20">
        <f>ABS(Tabla1[[#This Row],[ERROR LAT]])</f>
        <v>6.3999999966313226E-6</v>
      </c>
      <c r="H18">
        <f>ABS(Tabla1[[#This Row],[ERROR LON]])</f>
        <v>2.1999999999522402E-6</v>
      </c>
      <c r="I18">
        <f>ABS(Tabla1[[#This Row],[ERROR ALT]])</f>
        <v>0.05</v>
      </c>
      <c r="J18" s="1">
        <f>ABS(Tabla1[[#This Row],[ERROR YAW]])</f>
        <v>0.49</v>
      </c>
      <c r="K18" s="6">
        <f>SQRT(SUMSQ(Tabla1[[#This Row],[ERROR LAT ABS]:[ERROR ALT ABS]]))</f>
        <v>5.0000000458000002E-2</v>
      </c>
      <c r="L18" s="34">
        <f>SQRT(SUMSQ(Tabla1[[#This Row],[ERROR LAT ABS]:[ERROR LON ABS]]))</f>
        <v>6.7675697230742134E-6</v>
      </c>
      <c r="M18" s="51"/>
    </row>
    <row r="19" spans="1:13" x14ac:dyDescent="0.25">
      <c r="A19">
        <v>18</v>
      </c>
      <c r="B19" s="6">
        <v>5.999999999062311E-7</v>
      </c>
      <c r="C19" s="6">
        <v>6.7999999995294047E-6</v>
      </c>
      <c r="D19" s="21">
        <v>-0.14000000000000001</v>
      </c>
      <c r="E19" s="1">
        <v>-0.77</v>
      </c>
      <c r="F19" s="7">
        <f>SQRT(SUMSQ(Tabla1[[#This Row],[ERROR LAT]:[ERROR ALT]]))</f>
        <v>0.14000000016642858</v>
      </c>
      <c r="G19" s="20">
        <f>ABS(Tabla1[[#This Row],[ERROR LAT]])</f>
        <v>5.999999999062311E-7</v>
      </c>
      <c r="H19">
        <f>ABS(Tabla1[[#This Row],[ERROR LON]])</f>
        <v>6.7999999995294047E-6</v>
      </c>
      <c r="I19">
        <f>ABS(Tabla1[[#This Row],[ERROR ALT]])</f>
        <v>0.14000000000000001</v>
      </c>
      <c r="J19" s="1">
        <f>ABS(Tabla1[[#This Row],[ERROR YAW]])</f>
        <v>0.77</v>
      </c>
      <c r="K19" s="6">
        <f>SQRT(SUMSQ(Tabla1[[#This Row],[ERROR LAT ABS]:[ERROR ALT ABS]]))</f>
        <v>0.14000000016642858</v>
      </c>
      <c r="L19" s="34">
        <f>SQRT(SUMSQ(Tabla1[[#This Row],[ERROR LAT ABS]:[ERROR LON ABS]]))</f>
        <v>6.8264192658733887E-6</v>
      </c>
      <c r="M19" s="51"/>
    </row>
    <row r="20" spans="1:13" x14ac:dyDescent="0.25">
      <c r="A20">
        <v>19</v>
      </c>
      <c r="B20" s="6">
        <v>-7.4000000012119926E-6</v>
      </c>
      <c r="C20" s="6">
        <v>1.7999999997186933E-6</v>
      </c>
      <c r="D20" s="21">
        <v>-0.13</v>
      </c>
      <c r="E20" s="1">
        <v>-0.31</v>
      </c>
      <c r="F20" s="7">
        <f>SQRT(SUMSQ(Tabla1[[#This Row],[ERROR LAT]:[ERROR ALT]]))</f>
        <v>0.13000000022307692</v>
      </c>
      <c r="G20" s="20">
        <f>ABS(Tabla1[[#This Row],[ERROR LAT]])</f>
        <v>7.4000000012119926E-6</v>
      </c>
      <c r="H20">
        <f>ABS(Tabla1[[#This Row],[ERROR LON]])</f>
        <v>1.7999999997186933E-6</v>
      </c>
      <c r="I20">
        <f>ABS(Tabla1[[#This Row],[ERROR ALT]])</f>
        <v>0.13</v>
      </c>
      <c r="J20" s="1">
        <f>ABS(Tabla1[[#This Row],[ERROR YAW]])</f>
        <v>0.31</v>
      </c>
      <c r="K20" s="6">
        <f>SQRT(SUMSQ(Tabla1[[#This Row],[ERROR LAT ABS]:[ERROR ALT ABS]]))</f>
        <v>0.13000000022307692</v>
      </c>
      <c r="L20" s="34">
        <f>SQRT(SUMSQ(Tabla1[[#This Row],[ERROR LAT ABS]:[ERROR LON ABS]]))</f>
        <v>7.6157731069750752E-6</v>
      </c>
      <c r="M20" s="51"/>
    </row>
    <row r="21" spans="1:13" x14ac:dyDescent="0.25">
      <c r="A21">
        <v>20</v>
      </c>
      <c r="B21" s="6">
        <v>-7.4000000012119926E-6</v>
      </c>
      <c r="C21" s="6">
        <v>4.7999999992498488E-6</v>
      </c>
      <c r="D21" s="21">
        <v>0.21</v>
      </c>
      <c r="E21" s="1">
        <v>-0.18</v>
      </c>
      <c r="F21" s="7">
        <f>SQRT(SUMSQ(Tabla1[[#This Row],[ERROR LAT]:[ERROR ALT]]))</f>
        <v>0.21000000018523809</v>
      </c>
      <c r="G21" s="20">
        <f>ABS(Tabla1[[#This Row],[ERROR LAT]])</f>
        <v>7.4000000012119926E-6</v>
      </c>
      <c r="H21">
        <f>ABS(Tabla1[[#This Row],[ERROR LON]])</f>
        <v>4.7999999992498488E-6</v>
      </c>
      <c r="I21">
        <f>ABS(Tabla1[[#This Row],[ERROR ALT]])</f>
        <v>0.21</v>
      </c>
      <c r="J21" s="1">
        <f>ABS(Tabla1[[#This Row],[ERROR YAW]])</f>
        <v>0.18</v>
      </c>
      <c r="K21" s="6">
        <f>SQRT(SUMSQ(Tabla1[[#This Row],[ERROR LAT ABS]:[ERROR ALT ABS]]))</f>
        <v>0.21000000018523809</v>
      </c>
      <c r="L21" s="34">
        <f>SQRT(SUMSQ(Tabla1[[#This Row],[ERROR LAT ABS]:[ERROR LON ABS]]))</f>
        <v>8.8204308290885677E-6</v>
      </c>
      <c r="M21" s="51"/>
    </row>
    <row r="22" spans="1:13" x14ac:dyDescent="0.25">
      <c r="A22">
        <v>21</v>
      </c>
      <c r="B22" s="6">
        <v>-3.3999999971001671E-6</v>
      </c>
      <c r="C22" s="6">
        <v>7.7999999996691827E-6</v>
      </c>
      <c r="D22" s="21">
        <v>0.2</v>
      </c>
      <c r="E22" s="1">
        <v>-0.6</v>
      </c>
      <c r="F22" s="7">
        <f>SQRT(SUMSQ(Tabla1[[#This Row],[ERROR LAT]:[ERROR ALT]]))</f>
        <v>0.20000000018100003</v>
      </c>
      <c r="G22" s="20">
        <f>ABS(Tabla1[[#This Row],[ERROR LAT]])</f>
        <v>3.3999999971001671E-6</v>
      </c>
      <c r="H22">
        <f>ABS(Tabla1[[#This Row],[ERROR LON]])</f>
        <v>7.7999999996691827E-6</v>
      </c>
      <c r="I22">
        <f>ABS(Tabla1[[#This Row],[ERROR ALT]])</f>
        <v>0.2</v>
      </c>
      <c r="J22" s="1">
        <f>ABS(Tabla1[[#This Row],[ERROR YAW]])</f>
        <v>0.6</v>
      </c>
      <c r="K22" s="6">
        <f>SQRT(SUMSQ(Tabla1[[#This Row],[ERROR LAT ABS]:[ERROR ALT ABS]]))</f>
        <v>0.20000000018100003</v>
      </c>
      <c r="L22" s="34">
        <f>SQRT(SUMSQ(Tabla1[[#This Row],[ERROR LAT ABS]:[ERROR LON ABS]]))</f>
        <v>8.5088189530110684E-6</v>
      </c>
      <c r="M22" s="51"/>
    </row>
    <row r="23" spans="1:13" x14ac:dyDescent="0.25">
      <c r="A23">
        <v>22</v>
      </c>
      <c r="B23" s="6">
        <v>-3.3999999971001671E-6</v>
      </c>
      <c r="C23" s="6">
        <v>3.7999999999982492E-6</v>
      </c>
      <c r="D23" s="21">
        <v>0.01</v>
      </c>
      <c r="E23" s="1">
        <v>-0.22</v>
      </c>
      <c r="F23" s="7">
        <f>SQRT(SUMSQ(Tabla1[[#This Row],[ERROR LAT]:[ERROR ALT]]))</f>
        <v>1.0000001299999915E-2</v>
      </c>
      <c r="G23" s="20">
        <f>ABS(Tabla1[[#This Row],[ERROR LAT]])</f>
        <v>3.3999999971001671E-6</v>
      </c>
      <c r="H23">
        <f>ABS(Tabla1[[#This Row],[ERROR LON]])</f>
        <v>3.7999999999982492E-6</v>
      </c>
      <c r="I23">
        <f>ABS(Tabla1[[#This Row],[ERROR ALT]])</f>
        <v>0.01</v>
      </c>
      <c r="J23" s="1">
        <f>ABS(Tabla1[[#This Row],[ERROR YAW]])</f>
        <v>0.22</v>
      </c>
      <c r="K23" s="6">
        <f>SQRT(SUMSQ(Tabla1[[#This Row],[ERROR LAT ABS]:[ERROR ALT ABS]]))</f>
        <v>1.0000001299999915E-2</v>
      </c>
      <c r="L23" s="34">
        <f>SQRT(SUMSQ(Tabla1[[#This Row],[ERROR LAT ABS]:[ERROR LON ABS]]))</f>
        <v>5.0990195116578862E-6</v>
      </c>
      <c r="M23" s="51"/>
    </row>
    <row r="24" spans="1:13" x14ac:dyDescent="0.25">
      <c r="A24">
        <v>23</v>
      </c>
      <c r="B24" s="6">
        <v>-6.3999999966313226E-6</v>
      </c>
      <c r="C24" s="6">
        <v>-2.1999999999522402E-6</v>
      </c>
      <c r="D24" s="21">
        <v>0.2</v>
      </c>
      <c r="E24" s="1">
        <v>-0.46</v>
      </c>
      <c r="F24" s="7">
        <f>SQRT(SUMSQ(Tabla1[[#This Row],[ERROR LAT]:[ERROR ALT]]))</f>
        <v>0.20000000011450003</v>
      </c>
      <c r="G24" s="20">
        <f>ABS(Tabla1[[#This Row],[ERROR LAT]])</f>
        <v>6.3999999966313226E-6</v>
      </c>
      <c r="H24">
        <f>ABS(Tabla1[[#This Row],[ERROR LON]])</f>
        <v>2.1999999999522402E-6</v>
      </c>
      <c r="I24">
        <f>ABS(Tabla1[[#This Row],[ERROR ALT]])</f>
        <v>0.2</v>
      </c>
      <c r="J24" s="1">
        <f>ABS(Tabla1[[#This Row],[ERROR YAW]])</f>
        <v>0.46</v>
      </c>
      <c r="K24" s="6">
        <f>SQRT(SUMSQ(Tabla1[[#This Row],[ERROR LAT ABS]:[ERROR ALT ABS]]))</f>
        <v>0.20000000011450003</v>
      </c>
      <c r="L24" s="34">
        <f>SQRT(SUMSQ(Tabla1[[#This Row],[ERROR LAT ABS]:[ERROR LON ABS]]))</f>
        <v>6.7675697230742134E-6</v>
      </c>
      <c r="M24" s="51"/>
    </row>
    <row r="25" spans="1:13" x14ac:dyDescent="0.25">
      <c r="A25">
        <v>24</v>
      </c>
      <c r="B25" s="6">
        <v>5.999999999062311E-7</v>
      </c>
      <c r="C25" s="6">
        <v>-2.1999999999522402E-6</v>
      </c>
      <c r="D25" s="21">
        <v>0.24</v>
      </c>
      <c r="E25" s="1">
        <v>-0.46</v>
      </c>
      <c r="F25" s="7">
        <f>SQRT(SUMSQ(Tabla1[[#This Row],[ERROR LAT]:[ERROR ALT]]))</f>
        <v>0.24000000001083333</v>
      </c>
      <c r="G25" s="20">
        <f>ABS(Tabla1[[#This Row],[ERROR LAT]])</f>
        <v>5.999999999062311E-7</v>
      </c>
      <c r="H25">
        <f>ABS(Tabla1[[#This Row],[ERROR LON]])</f>
        <v>2.1999999999522402E-6</v>
      </c>
      <c r="I25">
        <f>ABS(Tabla1[[#This Row],[ERROR ALT]])</f>
        <v>0.24</v>
      </c>
      <c r="J25" s="1">
        <f>ABS(Tabla1[[#This Row],[ERROR YAW]])</f>
        <v>0.46</v>
      </c>
      <c r="K25" s="6">
        <f>SQRT(SUMSQ(Tabla1[[#This Row],[ERROR LAT ABS]:[ERROR ALT ABS]]))</f>
        <v>0.24000000001083333</v>
      </c>
      <c r="L25" s="34">
        <f>SQRT(SUMSQ(Tabla1[[#This Row],[ERROR LAT ABS]:[ERROR LON ABS]]))</f>
        <v>2.2803508501275268E-6</v>
      </c>
      <c r="M25" s="51"/>
    </row>
    <row r="26" spans="1:13" x14ac:dyDescent="0.25">
      <c r="A26">
        <v>25</v>
      </c>
      <c r="B26" s="6">
        <v>-3.3999999971001671E-6</v>
      </c>
      <c r="C26" s="6">
        <v>3.7999999999982492E-6</v>
      </c>
      <c r="D26" s="21">
        <v>-0.12</v>
      </c>
      <c r="E26" s="1">
        <v>-0.6</v>
      </c>
      <c r="F26" s="7">
        <f>SQRT(SUMSQ(Tabla1[[#This Row],[ERROR LAT]:[ERROR ALT]]))</f>
        <v>0.12000000010833334</v>
      </c>
      <c r="G26" s="20">
        <f>ABS(Tabla1[[#This Row],[ERROR LAT]])</f>
        <v>3.3999999971001671E-6</v>
      </c>
      <c r="H26">
        <f>ABS(Tabla1[[#This Row],[ERROR LON]])</f>
        <v>3.7999999999982492E-6</v>
      </c>
      <c r="I26">
        <f>ABS(Tabla1[[#This Row],[ERROR ALT]])</f>
        <v>0.12</v>
      </c>
      <c r="J26" s="1">
        <f>ABS(Tabla1[[#This Row],[ERROR YAW]])</f>
        <v>0.6</v>
      </c>
      <c r="K26" s="6">
        <f>SQRT(SUMSQ(Tabla1[[#This Row],[ERROR LAT ABS]:[ERROR ALT ABS]]))</f>
        <v>0.12000000010833334</v>
      </c>
      <c r="L26" s="34">
        <f>SQRT(SUMSQ(Tabla1[[#This Row],[ERROR LAT ABS]:[ERROR LON ABS]]))</f>
        <v>5.0990195116578862E-6</v>
      </c>
      <c r="M26" s="51"/>
    </row>
    <row r="27" spans="1:13" x14ac:dyDescent="0.25">
      <c r="A27">
        <v>26</v>
      </c>
      <c r="B27" s="6">
        <v>5.999999999062311E-7</v>
      </c>
      <c r="C27" s="6">
        <v>7.9999999957891532E-7</v>
      </c>
      <c r="D27" s="21">
        <v>0.19</v>
      </c>
      <c r="E27" s="1">
        <v>-0.22</v>
      </c>
      <c r="F27" s="7">
        <f>SQRT(SUMSQ(Tabla1[[#This Row],[ERROR LAT]:[ERROR ALT]]))</f>
        <v>0.19000000000263156</v>
      </c>
      <c r="G27" s="20">
        <f>ABS(Tabla1[[#This Row],[ERROR LAT]])</f>
        <v>5.999999999062311E-7</v>
      </c>
      <c r="H27">
        <f>ABS(Tabla1[[#This Row],[ERROR LON]])</f>
        <v>7.9999999957891532E-7</v>
      </c>
      <c r="I27">
        <f>ABS(Tabla1[[#This Row],[ERROR ALT]])</f>
        <v>0.19</v>
      </c>
      <c r="J27" s="1">
        <f>ABS(Tabla1[[#This Row],[ERROR YAW]])</f>
        <v>0.22</v>
      </c>
      <c r="K27" s="6">
        <f>SQRT(SUMSQ(Tabla1[[#This Row],[ERROR LAT ABS]:[ERROR ALT ABS]]))</f>
        <v>0.19000000000263156</v>
      </c>
      <c r="L27" s="34">
        <f>SQRT(SUMSQ(Tabla1[[#This Row],[ERROR LAT ABS]:[ERROR LON ABS]]))</f>
        <v>9.9999999960687079E-7</v>
      </c>
      <c r="M27" s="51"/>
    </row>
    <row r="28" spans="1:13" x14ac:dyDescent="0.25">
      <c r="A28">
        <v>27</v>
      </c>
      <c r="B28" s="6">
        <v>5.999999999062311E-7</v>
      </c>
      <c r="C28" s="6">
        <v>1.7999999997186933E-6</v>
      </c>
      <c r="D28" s="21">
        <v>-0.01</v>
      </c>
      <c r="E28" s="1">
        <v>-0.59</v>
      </c>
      <c r="F28" s="7">
        <f>SQRT(SUMSQ(Tabla1[[#This Row],[ERROR LAT]:[ERROR ALT]]))</f>
        <v>1.0000000179999999E-2</v>
      </c>
      <c r="G28" s="20">
        <f>ABS(Tabla1[[#This Row],[ERROR LAT]])</f>
        <v>5.999999999062311E-7</v>
      </c>
      <c r="H28">
        <f>ABS(Tabla1[[#This Row],[ERROR LON]])</f>
        <v>1.7999999997186933E-6</v>
      </c>
      <c r="I28">
        <f>ABS(Tabla1[[#This Row],[ERROR ALT]])</f>
        <v>0.01</v>
      </c>
      <c r="J28" s="1">
        <f>ABS(Tabla1[[#This Row],[ERROR YAW]])</f>
        <v>0.59</v>
      </c>
      <c r="K28" s="6">
        <f>SQRT(SUMSQ(Tabla1[[#This Row],[ERROR LAT ABS]:[ERROR ALT ABS]]))</f>
        <v>1.0000000179999999E-2</v>
      </c>
      <c r="L28" s="34">
        <f>SQRT(SUMSQ(Tabla1[[#This Row],[ERROR LAT ABS]:[ERROR LON ABS]]))</f>
        <v>1.8973665958045044E-6</v>
      </c>
      <c r="M28" s="51"/>
    </row>
    <row r="29" spans="1:13" x14ac:dyDescent="0.25">
      <c r="A29">
        <v>28</v>
      </c>
      <c r="B29" s="6">
        <v>-3.3999999971001671E-6</v>
      </c>
      <c r="C29" s="6">
        <v>-2.1999999999522402E-6</v>
      </c>
      <c r="D29" s="21">
        <v>-0.16</v>
      </c>
      <c r="E29" s="1">
        <v>-0.32</v>
      </c>
      <c r="F29" s="7">
        <f>SQRT(SUMSQ(Tabla1[[#This Row],[ERROR LAT]:[ERROR ALT]]))</f>
        <v>0.16000000005125001</v>
      </c>
      <c r="G29" s="20">
        <f>ABS(Tabla1[[#This Row],[ERROR LAT]])</f>
        <v>3.3999999971001671E-6</v>
      </c>
      <c r="H29">
        <f>ABS(Tabla1[[#This Row],[ERROR LON]])</f>
        <v>2.1999999999522402E-6</v>
      </c>
      <c r="I29">
        <f>ABS(Tabla1[[#This Row],[ERROR ALT]])</f>
        <v>0.16</v>
      </c>
      <c r="J29" s="1">
        <f>ABS(Tabla1[[#This Row],[ERROR YAW]])</f>
        <v>0.32</v>
      </c>
      <c r="K29" s="6">
        <f>SQRT(SUMSQ(Tabla1[[#This Row],[ERROR LAT ABS]:[ERROR ALT ABS]]))</f>
        <v>0.16000000005125001</v>
      </c>
      <c r="L29" s="34">
        <f>SQRT(SUMSQ(Tabla1[[#This Row],[ERROR LAT ABS]:[ERROR LON ABS]]))</f>
        <v>4.0496913438027585E-6</v>
      </c>
      <c r="M29" s="51"/>
    </row>
    <row r="30" spans="1:13" x14ac:dyDescent="0.25">
      <c r="A30">
        <v>29</v>
      </c>
      <c r="B30" s="6">
        <v>-2.3999999996249244E-6</v>
      </c>
      <c r="C30" s="6">
        <v>7.9999999957891532E-7</v>
      </c>
      <c r="D30" s="21">
        <v>0.01</v>
      </c>
      <c r="E30" s="1">
        <v>-0.22</v>
      </c>
      <c r="F30" s="7">
        <f>SQRT(SUMSQ(Tabla1[[#This Row],[ERROR LAT]:[ERROR ALT]]))</f>
        <v>1.0000000319999995E-2</v>
      </c>
      <c r="G30" s="20">
        <f>ABS(Tabla1[[#This Row],[ERROR LAT]])</f>
        <v>2.3999999996249244E-6</v>
      </c>
      <c r="H30">
        <f>ABS(Tabla1[[#This Row],[ERROR LON]])</f>
        <v>7.9999999957891532E-7</v>
      </c>
      <c r="I30">
        <f>ABS(Tabla1[[#This Row],[ERROR ALT]])</f>
        <v>0.01</v>
      </c>
      <c r="J30" s="1">
        <f>ABS(Tabla1[[#This Row],[ERROR YAW]])</f>
        <v>0.22</v>
      </c>
      <c r="K30" s="6">
        <f>SQRT(SUMSQ(Tabla1[[#This Row],[ERROR LAT ABS]:[ERROR ALT ABS]]))</f>
        <v>1.0000000319999995E-2</v>
      </c>
      <c r="L30" s="34">
        <f>SQRT(SUMSQ(Tabla1[[#This Row],[ERROR LAT ABS]:[ERROR LON ABS]]))</f>
        <v>2.5298221276457167E-6</v>
      </c>
      <c r="M30" s="51"/>
    </row>
    <row r="31" spans="1:13" x14ac:dyDescent="0.25">
      <c r="A31">
        <v>30</v>
      </c>
      <c r="B31" s="6">
        <v>5.999999999062311E-7</v>
      </c>
      <c r="C31" s="6">
        <v>7.9999999957891532E-7</v>
      </c>
      <c r="D31" s="21">
        <v>0.23</v>
      </c>
      <c r="E31" s="1">
        <v>-0.72</v>
      </c>
      <c r="F31" s="7">
        <f>SQRT(SUMSQ(Tabla1[[#This Row],[ERROR LAT]:[ERROR ALT]]))</f>
        <v>0.23000000000217391</v>
      </c>
      <c r="G31" s="20">
        <f>ABS(Tabla1[[#This Row],[ERROR LAT]])</f>
        <v>5.999999999062311E-7</v>
      </c>
      <c r="H31">
        <f>ABS(Tabla1[[#This Row],[ERROR LON]])</f>
        <v>7.9999999957891532E-7</v>
      </c>
      <c r="I31">
        <f>ABS(Tabla1[[#This Row],[ERROR ALT]])</f>
        <v>0.23</v>
      </c>
      <c r="J31" s="1">
        <f>ABS(Tabla1[[#This Row],[ERROR YAW]])</f>
        <v>0.72</v>
      </c>
      <c r="K31" s="6">
        <f>SQRT(SUMSQ(Tabla1[[#This Row],[ERROR LAT ABS]:[ERROR ALT ABS]]))</f>
        <v>0.23000000000217391</v>
      </c>
      <c r="L31" s="34">
        <f>SQRT(SUMSQ(Tabla1[[#This Row],[ERROR LAT ABS]:[ERROR LON ABS]]))</f>
        <v>9.9999999960687079E-7</v>
      </c>
      <c r="M31" s="51"/>
    </row>
    <row r="32" spans="1:13" x14ac:dyDescent="0.25">
      <c r="A32">
        <v>31</v>
      </c>
      <c r="B32" s="6">
        <v>-3.3999999971001671E-6</v>
      </c>
      <c r="C32" s="6">
        <v>-2.1999999999522402E-6</v>
      </c>
      <c r="D32" s="21">
        <v>0.19</v>
      </c>
      <c r="E32" s="1">
        <v>-3.19</v>
      </c>
      <c r="F32" s="7">
        <f>SQRT(SUMSQ(Tabla1[[#This Row],[ERROR LAT]:[ERROR ALT]]))</f>
        <v>0.1900000000431579</v>
      </c>
      <c r="G32" s="20">
        <f>ABS(Tabla1[[#This Row],[ERROR LAT]])</f>
        <v>3.3999999971001671E-6</v>
      </c>
      <c r="H32">
        <f>ABS(Tabla1[[#This Row],[ERROR LON]])</f>
        <v>2.1999999999522402E-6</v>
      </c>
      <c r="I32">
        <f>ABS(Tabla1[[#This Row],[ERROR ALT]])</f>
        <v>0.19</v>
      </c>
      <c r="J32" s="1">
        <f>ABS(Tabla1[[#This Row],[ERROR YAW]])</f>
        <v>3.19</v>
      </c>
      <c r="K32" s="6">
        <f>SQRT(SUMSQ(Tabla1[[#This Row],[ERROR LAT ABS]:[ERROR ALT ABS]]))</f>
        <v>0.1900000000431579</v>
      </c>
      <c r="L32" s="34">
        <f>SQRT(SUMSQ(Tabla1[[#This Row],[ERROR LAT ABS]:[ERROR LON ABS]]))</f>
        <v>4.0496913438027585E-6</v>
      </c>
      <c r="M32" s="51"/>
    </row>
    <row r="33" spans="1:13" x14ac:dyDescent="0.25">
      <c r="A33">
        <v>32</v>
      </c>
      <c r="B33" s="6">
        <v>5.999999999062311E-7</v>
      </c>
      <c r="C33" s="6">
        <v>-9.2000000000425075E-6</v>
      </c>
      <c r="D33" s="21">
        <v>0.2</v>
      </c>
      <c r="E33" s="1">
        <v>-0.79</v>
      </c>
      <c r="F33" s="7">
        <f>SQRT(SUMSQ(Tabla1[[#This Row],[ERROR LAT]:[ERROR ALT]]))</f>
        <v>0.20000000021250003</v>
      </c>
      <c r="G33" s="20">
        <f>ABS(Tabla1[[#This Row],[ERROR LAT]])</f>
        <v>5.999999999062311E-7</v>
      </c>
      <c r="H33">
        <f>ABS(Tabla1[[#This Row],[ERROR LON]])</f>
        <v>9.2000000000425075E-6</v>
      </c>
      <c r="I33">
        <f>ABS(Tabla1[[#This Row],[ERROR ALT]])</f>
        <v>0.2</v>
      </c>
      <c r="J33" s="1">
        <f>ABS(Tabla1[[#This Row],[ERROR YAW]])</f>
        <v>0.79</v>
      </c>
      <c r="K33" s="6">
        <f>SQRT(SUMSQ(Tabla1[[#This Row],[ERROR LAT ABS]:[ERROR ALT ABS]]))</f>
        <v>0.20000000021250003</v>
      </c>
      <c r="L33" s="34">
        <f>SQRT(SUMSQ(Tabla1[[#This Row],[ERROR LAT ABS]:[ERROR LON ABS]]))</f>
        <v>9.219544457329203E-6</v>
      </c>
      <c r="M33" s="51"/>
    </row>
    <row r="34" spans="1:13" x14ac:dyDescent="0.25">
      <c r="A34">
        <v>33</v>
      </c>
      <c r="B34" s="6">
        <v>4.5999999969126293E-6</v>
      </c>
      <c r="C34" s="6">
        <v>1.7999999997186933E-6</v>
      </c>
      <c r="D34" s="21">
        <v>-0.14000000000000001</v>
      </c>
      <c r="E34" s="1">
        <v>-0.66</v>
      </c>
      <c r="F34" s="7">
        <f>SQRT(SUMSQ(Tabla1[[#This Row],[ERROR LAT]:[ERROR ALT]]))</f>
        <v>0.14000000008714286</v>
      </c>
      <c r="G34" s="20">
        <f>ABS(Tabla1[[#This Row],[ERROR LAT]])</f>
        <v>4.5999999969126293E-6</v>
      </c>
      <c r="H34">
        <f>ABS(Tabla1[[#This Row],[ERROR LON]])</f>
        <v>1.7999999997186933E-6</v>
      </c>
      <c r="I34">
        <f>ABS(Tabla1[[#This Row],[ERROR ALT]])</f>
        <v>0.14000000000000001</v>
      </c>
      <c r="J34" s="1">
        <f>ABS(Tabla1[[#This Row],[ERROR YAW]])</f>
        <v>0.66</v>
      </c>
      <c r="K34" s="6">
        <f>SQRT(SUMSQ(Tabla1[[#This Row],[ERROR LAT ABS]:[ERROR ALT ABS]]))</f>
        <v>0.14000000008714286</v>
      </c>
      <c r="L34" s="34">
        <f>SQRT(SUMSQ(Tabla1[[#This Row],[ERROR LAT ABS]:[ERROR LON ABS]]))</f>
        <v>4.9396356111137877E-6</v>
      </c>
      <c r="M34" s="51"/>
    </row>
    <row r="35" spans="1:13" x14ac:dyDescent="0.25">
      <c r="A35">
        <v>34</v>
      </c>
      <c r="B35" s="6">
        <v>-3.3999999971001671E-6</v>
      </c>
      <c r="C35" s="6">
        <v>-1.2000000007006406E-6</v>
      </c>
      <c r="D35" s="21">
        <v>-0.13</v>
      </c>
      <c r="E35" s="1">
        <v>-0.32</v>
      </c>
      <c r="F35" s="7">
        <f>SQRT(SUMSQ(Tabla1[[#This Row],[ERROR LAT]:[ERROR ALT]]))</f>
        <v>0.13000000005000001</v>
      </c>
      <c r="G35" s="20">
        <f>ABS(Tabla1[[#This Row],[ERROR LAT]])</f>
        <v>3.3999999971001671E-6</v>
      </c>
      <c r="H35">
        <f>ABS(Tabla1[[#This Row],[ERROR LON]])</f>
        <v>1.2000000007006406E-6</v>
      </c>
      <c r="I35">
        <f>ABS(Tabla1[[#This Row],[ERROR ALT]])</f>
        <v>0.13</v>
      </c>
      <c r="J35" s="1">
        <f>ABS(Tabla1[[#This Row],[ERROR YAW]])</f>
        <v>0.32</v>
      </c>
      <c r="K35" s="6">
        <f>SQRT(SUMSQ(Tabla1[[#This Row],[ERROR LAT ABS]:[ERROR ALT ABS]]))</f>
        <v>0.13000000005000001</v>
      </c>
      <c r="L35" s="34">
        <f>SQRT(SUMSQ(Tabla1[[#This Row],[ERROR LAT ABS]:[ERROR LON ABS]]))</f>
        <v>3.6055512729626619E-6</v>
      </c>
      <c r="M35" s="51"/>
    </row>
    <row r="36" spans="1:13" x14ac:dyDescent="0.25">
      <c r="A36">
        <v>35</v>
      </c>
      <c r="B36" s="6">
        <v>5.999999999062311E-7</v>
      </c>
      <c r="C36" s="6">
        <v>3.7999999999982492E-6</v>
      </c>
      <c r="D36" s="21">
        <v>0.21</v>
      </c>
      <c r="E36" s="1">
        <v>-0.6</v>
      </c>
      <c r="F36" s="7">
        <f>SQRT(SUMSQ(Tabla1[[#This Row],[ERROR LAT]:[ERROR ALT]]))</f>
        <v>0.21000000003523808</v>
      </c>
      <c r="G36" s="20">
        <f>ABS(Tabla1[[#This Row],[ERROR LAT]])</f>
        <v>5.999999999062311E-7</v>
      </c>
      <c r="H36">
        <f>ABS(Tabla1[[#This Row],[ERROR LON]])</f>
        <v>3.7999999999982492E-6</v>
      </c>
      <c r="I36">
        <f>ABS(Tabla1[[#This Row],[ERROR ALT]])</f>
        <v>0.21</v>
      </c>
      <c r="J36" s="1">
        <f>ABS(Tabla1[[#This Row],[ERROR YAW]])</f>
        <v>0.6</v>
      </c>
      <c r="K36" s="6">
        <f>SQRT(SUMSQ(Tabla1[[#This Row],[ERROR LAT ABS]:[ERROR ALT ABS]]))</f>
        <v>0.21000000003523808</v>
      </c>
      <c r="L36" s="34">
        <f>SQRT(SUMSQ(Tabla1[[#This Row],[ERROR LAT ABS]:[ERROR LON ABS]]))</f>
        <v>3.8470768123179153E-6</v>
      </c>
      <c r="M36" s="51"/>
    </row>
    <row r="37" spans="1:13" x14ac:dyDescent="0.25">
      <c r="A37">
        <v>36</v>
      </c>
      <c r="B37" s="6">
        <v>-3.3999999971001671E-6</v>
      </c>
      <c r="C37" s="6">
        <v>5.7999999993896267E-6</v>
      </c>
      <c r="D37" s="21">
        <v>-0.15</v>
      </c>
      <c r="E37" s="1">
        <v>-0.45</v>
      </c>
      <c r="F37" s="7">
        <f>SQRT(SUMSQ(Tabla1[[#This Row],[ERROR LAT]:[ERROR ALT]]))</f>
        <v>0.15000000015066667</v>
      </c>
      <c r="G37" s="20">
        <f>ABS(Tabla1[[#This Row],[ERROR LAT]])</f>
        <v>3.3999999971001671E-6</v>
      </c>
      <c r="H37">
        <f>ABS(Tabla1[[#This Row],[ERROR LON]])</f>
        <v>5.7999999993896267E-6</v>
      </c>
      <c r="I37">
        <f>ABS(Tabla1[[#This Row],[ERROR ALT]])</f>
        <v>0.15</v>
      </c>
      <c r="J37" s="1">
        <f>ABS(Tabla1[[#This Row],[ERROR YAW]])</f>
        <v>0.45</v>
      </c>
      <c r="K37" s="6">
        <f>SQRT(SUMSQ(Tabla1[[#This Row],[ERROR LAT ABS]:[ERROR ALT ABS]]))</f>
        <v>0.15000000015066667</v>
      </c>
      <c r="L37" s="34">
        <f>SQRT(SUMSQ(Tabla1[[#This Row],[ERROR LAT ABS]:[ERROR LON ABS]]))</f>
        <v>6.7230945235955749E-6</v>
      </c>
      <c r="M37" s="51"/>
    </row>
    <row r="38" spans="1:13" x14ac:dyDescent="0.25">
      <c r="A38">
        <v>37</v>
      </c>
      <c r="B38" s="6">
        <v>5.999999999062311E-7</v>
      </c>
      <c r="C38" s="6">
        <v>-2.1999999999522402E-6</v>
      </c>
      <c r="D38" s="21">
        <v>0.22</v>
      </c>
      <c r="E38" s="1">
        <v>-0.85</v>
      </c>
      <c r="F38" s="7">
        <f>SQRT(SUMSQ(Tabla1[[#This Row],[ERROR LAT]:[ERROR ALT]]))</f>
        <v>0.22000000001181819</v>
      </c>
      <c r="G38" s="20">
        <f>ABS(Tabla1[[#This Row],[ERROR LAT]])</f>
        <v>5.999999999062311E-7</v>
      </c>
      <c r="H38">
        <f>ABS(Tabla1[[#This Row],[ERROR LON]])</f>
        <v>2.1999999999522402E-6</v>
      </c>
      <c r="I38">
        <f>ABS(Tabla1[[#This Row],[ERROR ALT]])</f>
        <v>0.22</v>
      </c>
      <c r="J38" s="1">
        <f>ABS(Tabla1[[#This Row],[ERROR YAW]])</f>
        <v>0.85</v>
      </c>
      <c r="K38" s="6">
        <f>SQRT(SUMSQ(Tabla1[[#This Row],[ERROR LAT ABS]:[ERROR ALT ABS]]))</f>
        <v>0.22000000001181819</v>
      </c>
      <c r="L38" s="34">
        <f>SQRT(SUMSQ(Tabla1[[#This Row],[ERROR LAT ABS]:[ERROR LON ABS]]))</f>
        <v>2.2803508501275268E-6</v>
      </c>
      <c r="M38" s="51"/>
    </row>
    <row r="39" spans="1:13" x14ac:dyDescent="0.25">
      <c r="A39">
        <v>38</v>
      </c>
      <c r="B39" s="6">
        <v>1.5999999973814738E-6</v>
      </c>
      <c r="C39" s="6">
        <v>-3.2000000000920181E-6</v>
      </c>
      <c r="D39" s="21">
        <v>-0.02</v>
      </c>
      <c r="E39" s="1">
        <v>-0.79</v>
      </c>
      <c r="F39" s="7">
        <f>SQRT(SUMSQ(Tabla1[[#This Row],[ERROR LAT]:[ERROR ALT]]))</f>
        <v>2.0000000319999999E-2</v>
      </c>
      <c r="G39" s="20">
        <f>ABS(Tabla1[[#This Row],[ERROR LAT]])</f>
        <v>1.5999999973814738E-6</v>
      </c>
      <c r="H39">
        <f>ABS(Tabla1[[#This Row],[ERROR LON]])</f>
        <v>3.2000000000920181E-6</v>
      </c>
      <c r="I39">
        <f>ABS(Tabla1[[#This Row],[ERROR ALT]])</f>
        <v>0.02</v>
      </c>
      <c r="J39" s="1">
        <f>ABS(Tabla1[[#This Row],[ERROR YAW]])</f>
        <v>0.79</v>
      </c>
      <c r="K39" s="6">
        <f>SQRT(SUMSQ(Tabla1[[#This Row],[ERROR LAT ABS]:[ERROR ALT ABS]]))</f>
        <v>2.0000000319999999E-2</v>
      </c>
      <c r="L39" s="34">
        <f>SQRT(SUMSQ(Tabla1[[#This Row],[ERROR LAT ABS]:[ERROR LON ABS]]))</f>
        <v>3.5777087629109262E-6</v>
      </c>
      <c r="M39" s="51"/>
    </row>
    <row r="40" spans="1:13" x14ac:dyDescent="0.25">
      <c r="A40">
        <v>39</v>
      </c>
      <c r="B40" s="6">
        <v>4.5999999969126293E-6</v>
      </c>
      <c r="C40" s="6">
        <v>2.7999999998584713E-6</v>
      </c>
      <c r="D40" s="21">
        <v>0.21</v>
      </c>
      <c r="E40" s="1">
        <v>-0.74</v>
      </c>
      <c r="F40" s="7">
        <f>SQRT(SUMSQ(Tabla1[[#This Row],[ERROR LAT]:[ERROR ALT]]))</f>
        <v>0.21000000006904759</v>
      </c>
      <c r="G40" s="20">
        <f>ABS(Tabla1[[#This Row],[ERROR LAT]])</f>
        <v>4.5999999969126293E-6</v>
      </c>
      <c r="H40">
        <f>ABS(Tabla1[[#This Row],[ERROR LON]])</f>
        <v>2.7999999998584713E-6</v>
      </c>
      <c r="I40">
        <f>ABS(Tabla1[[#This Row],[ERROR ALT]])</f>
        <v>0.21</v>
      </c>
      <c r="J40" s="1">
        <f>ABS(Tabla1[[#This Row],[ERROR YAW]])</f>
        <v>0.74</v>
      </c>
      <c r="K40" s="6">
        <f>SQRT(SUMSQ(Tabla1[[#This Row],[ERROR LAT ABS]:[ERROR ALT ABS]]))</f>
        <v>0.21000000006904759</v>
      </c>
      <c r="L40" s="34">
        <f>SQRT(SUMSQ(Tabla1[[#This Row],[ERROR LAT ABS]:[ERROR LON ABS]]))</f>
        <v>5.3851648044236888E-6</v>
      </c>
      <c r="M40" s="51"/>
    </row>
    <row r="41" spans="1:13" x14ac:dyDescent="0.25">
      <c r="A41">
        <v>40</v>
      </c>
      <c r="B41" s="6">
        <v>4.5999999969126293E-6</v>
      </c>
      <c r="C41" s="6">
        <v>7.9999999957891532E-7</v>
      </c>
      <c r="D41" s="21">
        <v>0.01</v>
      </c>
      <c r="E41" s="1">
        <v>-0.36</v>
      </c>
      <c r="F41" s="7">
        <f>SQRT(SUMSQ(Tabla1[[#This Row],[ERROR LAT]:[ERROR ALT]]))</f>
        <v>1.0000001089999939E-2</v>
      </c>
      <c r="G41" s="20">
        <f>ABS(Tabla1[[#This Row],[ERROR LAT]])</f>
        <v>4.5999999969126293E-6</v>
      </c>
      <c r="H41">
        <f>ABS(Tabla1[[#This Row],[ERROR LON]])</f>
        <v>7.9999999957891532E-7</v>
      </c>
      <c r="I41">
        <f>ABS(Tabla1[[#This Row],[ERROR ALT]])</f>
        <v>0.01</v>
      </c>
      <c r="J41" s="1">
        <f>ABS(Tabla1[[#This Row],[ERROR YAW]])</f>
        <v>0.36</v>
      </c>
      <c r="K41" s="6">
        <f>SQRT(SUMSQ(Tabla1[[#This Row],[ERROR LAT ABS]:[ERROR ALT ABS]]))</f>
        <v>1.0000001089999939E-2</v>
      </c>
      <c r="L41" s="34">
        <f>SQRT(SUMSQ(Tabla1[[#This Row],[ERROR LAT ABS]:[ERROR LON ABS]]))</f>
        <v>4.6690470088576377E-6</v>
      </c>
      <c r="M41" s="51"/>
    </row>
    <row r="42" spans="1:13" x14ac:dyDescent="0.25">
      <c r="A42">
        <v>41</v>
      </c>
      <c r="B42" s="6">
        <v>5.999999999062311E-7</v>
      </c>
      <c r="C42" s="6">
        <v>2.7999999998584713E-6</v>
      </c>
      <c r="D42" s="21">
        <v>-0.09</v>
      </c>
      <c r="E42" s="1">
        <v>-0.75</v>
      </c>
      <c r="F42" s="7">
        <f>SQRT(SUMSQ(Tabla1[[#This Row],[ERROR LAT]:[ERROR ALT]]))</f>
        <v>9.0000000045555556E-2</v>
      </c>
      <c r="G42" s="20">
        <f>ABS(Tabla1[[#This Row],[ERROR LAT]])</f>
        <v>5.999999999062311E-7</v>
      </c>
      <c r="H42">
        <f>ABS(Tabla1[[#This Row],[ERROR LON]])</f>
        <v>2.7999999998584713E-6</v>
      </c>
      <c r="I42">
        <f>ABS(Tabla1[[#This Row],[ERROR ALT]])</f>
        <v>0.09</v>
      </c>
      <c r="J42" s="1">
        <f>ABS(Tabla1[[#This Row],[ERROR YAW]])</f>
        <v>0.75</v>
      </c>
      <c r="K42" s="6">
        <f>SQRT(SUMSQ(Tabla1[[#This Row],[ERROR LAT ABS]:[ERROR ALT ABS]]))</f>
        <v>9.0000000045555556E-2</v>
      </c>
      <c r="L42" s="34">
        <f>SQRT(SUMSQ(Tabla1[[#This Row],[ERROR LAT ABS]:[ERROR LON ABS]]))</f>
        <v>2.8635642124972361E-6</v>
      </c>
      <c r="M42" s="51"/>
    </row>
    <row r="43" spans="1:13" x14ac:dyDescent="0.25">
      <c r="A43">
        <v>42</v>
      </c>
      <c r="B43" s="6">
        <v>-2.3999999996249244E-6</v>
      </c>
      <c r="C43" s="6">
        <v>7.9999999957891532E-7</v>
      </c>
      <c r="D43" s="21">
        <v>-0.13</v>
      </c>
      <c r="E43" s="1">
        <v>-0.4</v>
      </c>
      <c r="F43" s="7">
        <f>SQRT(SUMSQ(Tabla1[[#This Row],[ERROR LAT]:[ERROR ALT]]))</f>
        <v>0.1300000000246154</v>
      </c>
      <c r="G43" s="20">
        <f>ABS(Tabla1[[#This Row],[ERROR LAT]])</f>
        <v>2.3999999996249244E-6</v>
      </c>
      <c r="H43">
        <f>ABS(Tabla1[[#This Row],[ERROR LON]])</f>
        <v>7.9999999957891532E-7</v>
      </c>
      <c r="I43">
        <f>ABS(Tabla1[[#This Row],[ERROR ALT]])</f>
        <v>0.13</v>
      </c>
      <c r="J43" s="1">
        <f>ABS(Tabla1[[#This Row],[ERROR YAW]])</f>
        <v>0.4</v>
      </c>
      <c r="K43" s="6">
        <f>SQRT(SUMSQ(Tabla1[[#This Row],[ERROR LAT ABS]:[ERROR ALT ABS]]))</f>
        <v>0.1300000000246154</v>
      </c>
      <c r="L43" s="34">
        <f>SQRT(SUMSQ(Tabla1[[#This Row],[ERROR LAT ABS]:[ERROR LON ABS]]))</f>
        <v>2.5298221276457167E-6</v>
      </c>
      <c r="M43" s="51"/>
    </row>
    <row r="44" spans="1:13" x14ac:dyDescent="0.25">
      <c r="A44">
        <v>43</v>
      </c>
      <c r="B44" s="6">
        <v>5.999999999062311E-7</v>
      </c>
      <c r="C44" s="6">
        <v>1.7999999997186933E-6</v>
      </c>
      <c r="D44" s="21">
        <v>-0.13</v>
      </c>
      <c r="E44" s="1">
        <v>-0.78</v>
      </c>
      <c r="F44" s="7">
        <f>SQRT(SUMSQ(Tabla1[[#This Row],[ERROR LAT]:[ERROR ALT]]))</f>
        <v>0.13000000001384615</v>
      </c>
      <c r="G44" s="20">
        <f>ABS(Tabla1[[#This Row],[ERROR LAT]])</f>
        <v>5.999999999062311E-7</v>
      </c>
      <c r="H44">
        <f>ABS(Tabla1[[#This Row],[ERROR LON]])</f>
        <v>1.7999999997186933E-6</v>
      </c>
      <c r="I44">
        <f>ABS(Tabla1[[#This Row],[ERROR ALT]])</f>
        <v>0.13</v>
      </c>
      <c r="J44" s="1">
        <f>ABS(Tabla1[[#This Row],[ERROR YAW]])</f>
        <v>0.78</v>
      </c>
      <c r="K44" s="6">
        <f>SQRT(SUMSQ(Tabla1[[#This Row],[ERROR LAT ABS]:[ERROR ALT ABS]]))</f>
        <v>0.13000000001384615</v>
      </c>
      <c r="L44" s="34">
        <f>SQRT(SUMSQ(Tabla1[[#This Row],[ERROR LAT ABS]:[ERROR LON ABS]]))</f>
        <v>1.8973665958045044E-6</v>
      </c>
      <c r="M44" s="51"/>
    </row>
    <row r="45" spans="1:13" x14ac:dyDescent="0.25">
      <c r="A45">
        <v>44</v>
      </c>
      <c r="B45" s="6">
        <v>5.999999999062311E-7</v>
      </c>
      <c r="C45" s="6">
        <v>5.7999999993896267E-6</v>
      </c>
      <c r="D45" s="21">
        <v>0.21</v>
      </c>
      <c r="E45" s="1">
        <v>-1.39</v>
      </c>
      <c r="F45" s="7">
        <f>SQRT(SUMSQ(Tabla1[[#This Row],[ERROR LAT]:[ERROR ALT]]))</f>
        <v>0.21000000008095235</v>
      </c>
      <c r="G45" s="20">
        <f>ABS(Tabla1[[#This Row],[ERROR LAT]])</f>
        <v>5.999999999062311E-7</v>
      </c>
      <c r="H45">
        <f>ABS(Tabla1[[#This Row],[ERROR LON]])</f>
        <v>5.7999999993896267E-6</v>
      </c>
      <c r="I45">
        <f>ABS(Tabla1[[#This Row],[ERROR ALT]])</f>
        <v>0.21</v>
      </c>
      <c r="J45" s="1">
        <f>ABS(Tabla1[[#This Row],[ERROR YAW]])</f>
        <v>1.39</v>
      </c>
      <c r="K45" s="6">
        <f>SQRT(SUMSQ(Tabla1[[#This Row],[ERROR LAT ABS]:[ERROR ALT ABS]]))</f>
        <v>0.21000000008095235</v>
      </c>
      <c r="L45" s="34">
        <f>SQRT(SUMSQ(Tabla1[[#This Row],[ERROR LAT ABS]:[ERROR LON ABS]]))</f>
        <v>5.8309518942285184E-6</v>
      </c>
      <c r="M45" s="51"/>
    </row>
    <row r="46" spans="1:13" x14ac:dyDescent="0.25">
      <c r="A46">
        <v>45</v>
      </c>
      <c r="B46" s="6">
        <v>-3.3999999971001671E-6</v>
      </c>
      <c r="C46" s="6">
        <v>7.9999999957891532E-7</v>
      </c>
      <c r="D46" s="21">
        <v>-0.11</v>
      </c>
      <c r="E46" s="1">
        <v>-0.81</v>
      </c>
      <c r="F46" s="7">
        <f>SQRT(SUMSQ(Tabla1[[#This Row],[ERROR LAT]:[ERROR ALT]]))</f>
        <v>0.11000000005545454</v>
      </c>
      <c r="G46" s="20">
        <f>ABS(Tabla1[[#This Row],[ERROR LAT]])</f>
        <v>3.3999999971001671E-6</v>
      </c>
      <c r="H46">
        <f>ABS(Tabla1[[#This Row],[ERROR LON]])</f>
        <v>7.9999999957891532E-7</v>
      </c>
      <c r="I46">
        <f>ABS(Tabla1[[#This Row],[ERROR ALT]])</f>
        <v>0.11</v>
      </c>
      <c r="J46" s="1">
        <f>ABS(Tabla1[[#This Row],[ERROR YAW]])</f>
        <v>0.81</v>
      </c>
      <c r="K46" s="6">
        <f>SQRT(SUMSQ(Tabla1[[#This Row],[ERROR LAT ABS]:[ERROR ALT ABS]]))</f>
        <v>0.11000000005545454</v>
      </c>
      <c r="L46" s="34">
        <f>SQRT(SUMSQ(Tabla1[[#This Row],[ERROR LAT ABS]:[ERROR LON ABS]]))</f>
        <v>3.4928498363954041E-6</v>
      </c>
      <c r="M46" s="51"/>
    </row>
    <row r="47" spans="1:13" x14ac:dyDescent="0.25">
      <c r="A47">
        <v>46</v>
      </c>
      <c r="B47" s="6">
        <v>-2.3999999996249244E-6</v>
      </c>
      <c r="C47" s="6">
        <v>6.7999999995294047E-6</v>
      </c>
      <c r="D47" s="21">
        <v>0.19</v>
      </c>
      <c r="E47" s="1">
        <v>-0.41</v>
      </c>
      <c r="F47" s="7">
        <f>SQRT(SUMSQ(Tabla1[[#This Row],[ERROR LAT]:[ERROR ALT]]))</f>
        <v>0.19000000013684212</v>
      </c>
      <c r="G47" s="20">
        <f>ABS(Tabla1[[#This Row],[ERROR LAT]])</f>
        <v>2.3999999996249244E-6</v>
      </c>
      <c r="H47">
        <f>ABS(Tabla1[[#This Row],[ERROR LON]])</f>
        <v>6.7999999995294047E-6</v>
      </c>
      <c r="I47">
        <f>ABS(Tabla1[[#This Row],[ERROR ALT]])</f>
        <v>0.19</v>
      </c>
      <c r="J47" s="1">
        <f>ABS(Tabla1[[#This Row],[ERROR YAW]])</f>
        <v>0.41</v>
      </c>
      <c r="K47" s="6">
        <f>SQRT(SUMSQ(Tabla1[[#This Row],[ERROR LAT ABS]:[ERROR ALT ABS]]))</f>
        <v>0.19000000013684212</v>
      </c>
      <c r="L47" s="34">
        <f>SQRT(SUMSQ(Tabla1[[#This Row],[ERROR LAT ABS]:[ERROR LON ABS]]))</f>
        <v>7.2111025503593787E-6</v>
      </c>
      <c r="M47" s="51"/>
    </row>
    <row r="48" spans="1:13" x14ac:dyDescent="0.25">
      <c r="A48">
        <v>47</v>
      </c>
      <c r="B48" s="6">
        <v>5.999999999062311E-7</v>
      </c>
      <c r="C48" s="6">
        <v>3.7999999999982492E-6</v>
      </c>
      <c r="D48" s="21">
        <v>0.15</v>
      </c>
      <c r="E48" s="1">
        <v>-0.97</v>
      </c>
      <c r="F48" s="7">
        <f>SQRT(SUMSQ(Tabla1[[#This Row],[ERROR LAT]:[ERROR ALT]]))</f>
        <v>0.15000000004933334</v>
      </c>
      <c r="G48" s="20">
        <f>ABS(Tabla1[[#This Row],[ERROR LAT]])</f>
        <v>5.999999999062311E-7</v>
      </c>
      <c r="H48">
        <f>ABS(Tabla1[[#This Row],[ERROR LON]])</f>
        <v>3.7999999999982492E-6</v>
      </c>
      <c r="I48">
        <f>ABS(Tabla1[[#This Row],[ERROR ALT]])</f>
        <v>0.15</v>
      </c>
      <c r="J48" s="1">
        <f>ABS(Tabla1[[#This Row],[ERROR YAW]])</f>
        <v>0.97</v>
      </c>
      <c r="K48" s="6">
        <f>SQRT(SUMSQ(Tabla1[[#This Row],[ERROR LAT ABS]:[ERROR ALT ABS]]))</f>
        <v>0.15000000004933334</v>
      </c>
      <c r="L48" s="34">
        <f>SQRT(SUMSQ(Tabla1[[#This Row],[ERROR LAT ABS]:[ERROR LON ABS]]))</f>
        <v>3.8470768123179153E-6</v>
      </c>
      <c r="M48" s="51"/>
    </row>
    <row r="49" spans="1:13" x14ac:dyDescent="0.25">
      <c r="A49">
        <v>48</v>
      </c>
      <c r="B49" s="6">
        <v>-3.3999999971001671E-6</v>
      </c>
      <c r="C49" s="6">
        <v>-2.0000000056086265E-7</v>
      </c>
      <c r="D49" s="21">
        <v>-0.14000000000000001</v>
      </c>
      <c r="E49" s="1">
        <v>-0.35</v>
      </c>
      <c r="F49" s="7">
        <f>SQRT(SUMSQ(Tabla1[[#This Row],[ERROR LAT]:[ERROR ALT]]))</f>
        <v>0.14000000004142857</v>
      </c>
      <c r="G49" s="20">
        <f>ABS(Tabla1[[#This Row],[ERROR LAT]])</f>
        <v>3.3999999971001671E-6</v>
      </c>
      <c r="H49">
        <f>ABS(Tabla1[[#This Row],[ERROR LON]])</f>
        <v>2.0000000056086265E-7</v>
      </c>
      <c r="I49">
        <f>ABS(Tabla1[[#This Row],[ERROR ALT]])</f>
        <v>0.14000000000000001</v>
      </c>
      <c r="J49" s="1">
        <f>ABS(Tabla1[[#This Row],[ERROR YAW]])</f>
        <v>0.35</v>
      </c>
      <c r="K49" s="6">
        <f>SQRT(SUMSQ(Tabla1[[#This Row],[ERROR LAT ABS]:[ERROR ALT ABS]]))</f>
        <v>0.14000000004142857</v>
      </c>
      <c r="L49" s="34">
        <f>SQRT(SUMSQ(Tabla1[[#This Row],[ERROR LAT ABS]:[ERROR LON ABS]]))</f>
        <v>3.405877270323386E-6</v>
      </c>
      <c r="M49" s="51"/>
    </row>
    <row r="50" spans="1:13" x14ac:dyDescent="0.25">
      <c r="A50">
        <v>49</v>
      </c>
      <c r="B50" s="6">
        <v>-3.3999999971001671E-6</v>
      </c>
      <c r="C50" s="6">
        <v>-2.0000000056086265E-7</v>
      </c>
      <c r="D50" s="21">
        <v>-0.1</v>
      </c>
      <c r="E50" s="1">
        <v>-0.57999999999999996</v>
      </c>
      <c r="F50" s="7">
        <f>SQRT(SUMSQ(Tabla1[[#This Row],[ERROR LAT]:[ERROR ALT]]))</f>
        <v>0.10000000005800001</v>
      </c>
      <c r="G50" s="20">
        <f>ABS(Tabla1[[#This Row],[ERROR LAT]])</f>
        <v>3.3999999971001671E-6</v>
      </c>
      <c r="H50">
        <f>ABS(Tabla1[[#This Row],[ERROR LON]])</f>
        <v>2.0000000056086265E-7</v>
      </c>
      <c r="I50">
        <f>ABS(Tabla1[[#This Row],[ERROR ALT]])</f>
        <v>0.1</v>
      </c>
      <c r="J50" s="1">
        <f>ABS(Tabla1[[#This Row],[ERROR YAW]])</f>
        <v>0.57999999999999996</v>
      </c>
      <c r="K50" s="6">
        <f>SQRT(SUMSQ(Tabla1[[#This Row],[ERROR LAT ABS]:[ERROR ALT ABS]]))</f>
        <v>0.10000000005800001</v>
      </c>
      <c r="L50" s="34">
        <f>SQRT(SUMSQ(Tabla1[[#This Row],[ERROR LAT ABS]:[ERROR LON ABS]]))</f>
        <v>3.405877270323386E-6</v>
      </c>
      <c r="M50" s="51"/>
    </row>
    <row r="51" spans="1:13" x14ac:dyDescent="0.25">
      <c r="A51">
        <v>50</v>
      </c>
      <c r="B51" s="6">
        <v>-3.3999999971001671E-6</v>
      </c>
      <c r="C51" s="6">
        <v>-2.0000000056086265E-7</v>
      </c>
      <c r="D51" s="21">
        <v>0.09</v>
      </c>
      <c r="E51" s="1">
        <v>-0.4</v>
      </c>
      <c r="F51" s="7">
        <f>SQRT(SUMSQ(Tabla1[[#This Row],[ERROR LAT]:[ERROR ALT]]))</f>
        <v>9.0000000064444446E-2</v>
      </c>
      <c r="G51" s="20">
        <f>ABS(Tabla1[[#This Row],[ERROR LAT]])</f>
        <v>3.3999999971001671E-6</v>
      </c>
      <c r="H51">
        <f>ABS(Tabla1[[#This Row],[ERROR LON]])</f>
        <v>2.0000000056086265E-7</v>
      </c>
      <c r="I51">
        <f>ABS(Tabla1[[#This Row],[ERROR ALT]])</f>
        <v>0.09</v>
      </c>
      <c r="J51" s="1">
        <f>ABS(Tabla1[[#This Row],[ERROR YAW]])</f>
        <v>0.4</v>
      </c>
      <c r="K51" s="6">
        <f>SQRT(SUMSQ(Tabla1[[#This Row],[ERROR LAT ABS]:[ERROR ALT ABS]]))</f>
        <v>9.0000000064444446E-2</v>
      </c>
      <c r="L51" s="34">
        <f>SQRT(SUMSQ(Tabla1[[#This Row],[ERROR LAT ABS]:[ERROR LON ABS]]))</f>
        <v>3.405877270323386E-6</v>
      </c>
      <c r="M51" s="51"/>
    </row>
    <row r="52" spans="1:13" x14ac:dyDescent="0.25">
      <c r="A52">
        <v>51</v>
      </c>
      <c r="B52" s="6">
        <v>5.999999999062311E-7</v>
      </c>
      <c r="C52" s="6">
        <v>3.7999999999982492E-6</v>
      </c>
      <c r="D52" s="21">
        <v>0.22</v>
      </c>
      <c r="E52" s="1">
        <v>-0.44</v>
      </c>
      <c r="F52" s="7">
        <f>SQRT(SUMSQ(Tabla1[[#This Row],[ERROR LAT]:[ERROR ALT]]))</f>
        <v>0.22000000003363637</v>
      </c>
      <c r="G52" s="20">
        <f>ABS(Tabla1[[#This Row],[ERROR LAT]])</f>
        <v>5.999999999062311E-7</v>
      </c>
      <c r="H52">
        <f>ABS(Tabla1[[#This Row],[ERROR LON]])</f>
        <v>3.7999999999982492E-6</v>
      </c>
      <c r="I52">
        <f>ABS(Tabla1[[#This Row],[ERROR ALT]])</f>
        <v>0.22</v>
      </c>
      <c r="J52" s="1">
        <f>ABS(Tabla1[[#This Row],[ERROR YAW]])</f>
        <v>0.44</v>
      </c>
      <c r="K52" s="6">
        <f>SQRT(SUMSQ(Tabla1[[#This Row],[ERROR LAT ABS]:[ERROR ALT ABS]]))</f>
        <v>0.22000000003363637</v>
      </c>
      <c r="L52" s="34">
        <f>SQRT(SUMSQ(Tabla1[[#This Row],[ERROR LAT ABS]:[ERROR LON ABS]]))</f>
        <v>3.8470768123179153E-6</v>
      </c>
      <c r="M52" s="51"/>
    </row>
    <row r="53" spans="1:13" x14ac:dyDescent="0.25">
      <c r="A53">
        <v>52</v>
      </c>
      <c r="B53" s="6">
        <v>-7.4000000012119926E-6</v>
      </c>
      <c r="C53" s="6">
        <v>5.7999999993896267E-6</v>
      </c>
      <c r="D53" s="21">
        <v>0.22</v>
      </c>
      <c r="E53" s="1">
        <v>-0.54</v>
      </c>
      <c r="F53" s="7">
        <f>SQRT(SUMSQ(Tabla1[[#This Row],[ERROR LAT]:[ERROR ALT]]))</f>
        <v>0.2200000002009091</v>
      </c>
      <c r="G53" s="20">
        <f>ABS(Tabla1[[#This Row],[ERROR LAT]])</f>
        <v>7.4000000012119926E-6</v>
      </c>
      <c r="H53">
        <f>ABS(Tabla1[[#This Row],[ERROR LON]])</f>
        <v>5.7999999993896267E-6</v>
      </c>
      <c r="I53">
        <f>ABS(Tabla1[[#This Row],[ERROR ALT]])</f>
        <v>0.22</v>
      </c>
      <c r="J53" s="1">
        <f>ABS(Tabla1[[#This Row],[ERROR YAW]])</f>
        <v>0.54</v>
      </c>
      <c r="K53" s="6">
        <f>SQRT(SUMSQ(Tabla1[[#This Row],[ERROR LAT ABS]:[ERROR ALT ABS]]))</f>
        <v>0.2200000002009091</v>
      </c>
      <c r="L53" s="34">
        <f>SQRT(SUMSQ(Tabla1[[#This Row],[ERROR LAT ABS]:[ERROR LON ABS]]))</f>
        <v>9.4021274194119043E-6</v>
      </c>
      <c r="M53" s="51"/>
    </row>
    <row r="54" spans="1:13" x14ac:dyDescent="0.25">
      <c r="A54">
        <v>53</v>
      </c>
      <c r="B54" s="6">
        <v>5.999999999062311E-7</v>
      </c>
      <c r="C54" s="6">
        <v>7.9999999957891532E-7</v>
      </c>
      <c r="D54" s="21">
        <v>0.23</v>
      </c>
      <c r="E54" s="1">
        <v>-0.51</v>
      </c>
      <c r="F54" s="7">
        <f>SQRT(SUMSQ(Tabla1[[#This Row],[ERROR LAT]:[ERROR ALT]]))</f>
        <v>0.23000000000217391</v>
      </c>
      <c r="G54" s="20">
        <f>ABS(Tabla1[[#This Row],[ERROR LAT]])</f>
        <v>5.999999999062311E-7</v>
      </c>
      <c r="H54">
        <f>ABS(Tabla1[[#This Row],[ERROR LON]])</f>
        <v>7.9999999957891532E-7</v>
      </c>
      <c r="I54">
        <f>ABS(Tabla1[[#This Row],[ERROR ALT]])</f>
        <v>0.23</v>
      </c>
      <c r="J54" s="1">
        <f>ABS(Tabla1[[#This Row],[ERROR YAW]])</f>
        <v>0.51</v>
      </c>
      <c r="K54" s="6">
        <f>SQRT(SUMSQ(Tabla1[[#This Row],[ERROR LAT ABS]:[ERROR ALT ABS]]))</f>
        <v>0.23000000000217391</v>
      </c>
      <c r="L54" s="34">
        <f>SQRT(SUMSQ(Tabla1[[#This Row],[ERROR LAT ABS]:[ERROR LON ABS]]))</f>
        <v>9.9999999960687079E-7</v>
      </c>
      <c r="M54" s="51"/>
    </row>
    <row r="55" spans="1:13" x14ac:dyDescent="0.25">
      <c r="A55">
        <v>54</v>
      </c>
      <c r="B55" s="6">
        <v>-3.3999999971001671E-6</v>
      </c>
      <c r="C55" s="6">
        <v>-1.2000000007006406E-6</v>
      </c>
      <c r="D55" s="21">
        <v>0.14000000000000001</v>
      </c>
      <c r="E55" s="1">
        <v>-0.6</v>
      </c>
      <c r="F55" s="7">
        <f>SQRT(SUMSQ(Tabla1[[#This Row],[ERROR LAT]:[ERROR ALT]]))</f>
        <v>0.1400000000464286</v>
      </c>
      <c r="G55" s="20">
        <f>ABS(Tabla1[[#This Row],[ERROR LAT]])</f>
        <v>3.3999999971001671E-6</v>
      </c>
      <c r="H55">
        <f>ABS(Tabla1[[#This Row],[ERROR LON]])</f>
        <v>1.2000000007006406E-6</v>
      </c>
      <c r="I55">
        <f>ABS(Tabla1[[#This Row],[ERROR ALT]])</f>
        <v>0.14000000000000001</v>
      </c>
      <c r="J55" s="1">
        <f>ABS(Tabla1[[#This Row],[ERROR YAW]])</f>
        <v>0.6</v>
      </c>
      <c r="K55" s="6">
        <f>SQRT(SUMSQ(Tabla1[[#This Row],[ERROR LAT ABS]:[ERROR ALT ABS]]))</f>
        <v>0.1400000000464286</v>
      </c>
      <c r="L55" s="34">
        <f>SQRT(SUMSQ(Tabla1[[#This Row],[ERROR LAT ABS]:[ERROR LON ABS]]))</f>
        <v>3.6055512729626619E-6</v>
      </c>
      <c r="M55" s="51"/>
    </row>
    <row r="56" spans="1:13" x14ac:dyDescent="0.25">
      <c r="A56">
        <v>55</v>
      </c>
      <c r="B56" s="6">
        <v>5.999999999062311E-7</v>
      </c>
      <c r="C56" s="6">
        <v>3.7999999999982492E-6</v>
      </c>
      <c r="D56" s="21">
        <v>-0.13</v>
      </c>
      <c r="E56" s="1">
        <v>-0.65</v>
      </c>
      <c r="F56" s="7">
        <f>SQRT(SUMSQ(Tabla1[[#This Row],[ERROR LAT]:[ERROR ALT]]))</f>
        <v>0.13000000005692308</v>
      </c>
      <c r="G56" s="20">
        <f>ABS(Tabla1[[#This Row],[ERROR LAT]])</f>
        <v>5.999999999062311E-7</v>
      </c>
      <c r="H56">
        <f>ABS(Tabla1[[#This Row],[ERROR LON]])</f>
        <v>3.7999999999982492E-6</v>
      </c>
      <c r="I56">
        <f>ABS(Tabla1[[#This Row],[ERROR ALT]])</f>
        <v>0.13</v>
      </c>
      <c r="J56" s="1">
        <f>ABS(Tabla1[[#This Row],[ERROR YAW]])</f>
        <v>0.65</v>
      </c>
      <c r="K56" s="6">
        <f>SQRT(SUMSQ(Tabla1[[#This Row],[ERROR LAT ABS]:[ERROR ALT ABS]]))</f>
        <v>0.13000000005692308</v>
      </c>
      <c r="L56" s="34">
        <f>SQRT(SUMSQ(Tabla1[[#This Row],[ERROR LAT ABS]:[ERROR LON ABS]]))</f>
        <v>3.8470768123179153E-6</v>
      </c>
      <c r="M56" s="51"/>
    </row>
    <row r="57" spans="1:13" ht="15.75" thickBot="1" x14ac:dyDescent="0.3">
      <c r="A57">
        <v>56</v>
      </c>
      <c r="B57" s="48">
        <v>5.9999999990623099E-7</v>
      </c>
      <c r="C57" s="48">
        <v>-4.2000000002317961E-6</v>
      </c>
      <c r="D57" s="84">
        <v>0.23</v>
      </c>
      <c r="E57" s="47">
        <v>-0.45</v>
      </c>
      <c r="F57" s="50">
        <f>SQRT(SUMSQ(Tabla1[[#This Row],[ERROR LAT]:[ERROR ALT]]))</f>
        <v>0.23000000003913043</v>
      </c>
      <c r="G57" s="45">
        <f>ABS(Tabla1[[#This Row],[ERROR LAT]])</f>
        <v>5.9999999990623099E-7</v>
      </c>
      <c r="H57" s="46">
        <f>ABS(Tabla1[[#This Row],[ERROR LON]])</f>
        <v>4.2000000002317961E-6</v>
      </c>
      <c r="I57" s="46">
        <f>ABS(Tabla1[[#This Row],[ERROR ALT]])</f>
        <v>0.23</v>
      </c>
      <c r="J57" s="47">
        <f>ABS(Tabla1[[#This Row],[ERROR YAW]])</f>
        <v>0.45</v>
      </c>
      <c r="K57" s="52">
        <f>SQRT(SUMSQ(Tabla1[[#This Row],[ERROR LAT ABS]:[ERROR ALT ABS]]))</f>
        <v>0.23000000003913043</v>
      </c>
      <c r="L57" s="34">
        <f>SQRT(SUMSQ(Tabla1[[#This Row],[ERROR LAT ABS]:[ERROR LON ABS]]))</f>
        <v>4.2426406873354908E-6</v>
      </c>
      <c r="M57" s="51"/>
    </row>
    <row r="58" spans="1:13" ht="15.75" thickTop="1" x14ac:dyDescent="0.25">
      <c r="A58" s="49" t="s">
        <v>79</v>
      </c>
      <c r="B58" s="6">
        <f>SUBTOTAL(104,B8:B57)</f>
        <v>4.5999999969126293E-6</v>
      </c>
      <c r="C58" s="6">
        <f t="shared" ref="C58:L58" si="0">SUBTOTAL(104,C8:C57)</f>
        <v>7.7999999996691827E-6</v>
      </c>
      <c r="D58" s="83">
        <f t="shared" si="0"/>
        <v>0.27</v>
      </c>
      <c r="E58" s="1">
        <f t="shared" si="0"/>
        <v>-0.17</v>
      </c>
      <c r="F58" s="7">
        <f>SQRT(SUMSQ(Tabla1[[#This Row],[ERROR LAT]:[ERROR ALT]]))</f>
        <v>0.27000000015185188</v>
      </c>
      <c r="G58" s="6">
        <f t="shared" si="0"/>
        <v>7.4000000012119926E-6</v>
      </c>
      <c r="H58" s="6">
        <f t="shared" si="0"/>
        <v>9.2000000000425075E-6</v>
      </c>
      <c r="I58" s="6">
        <f t="shared" si="0"/>
        <v>0.27</v>
      </c>
      <c r="J58" s="6">
        <f t="shared" si="0"/>
        <v>3.19</v>
      </c>
      <c r="K58" s="43">
        <f>SQRT(SUMSQ(Tabla1[[#This Row],[ERROR LAT ABS]:[ERROR ALT ABS]]))</f>
        <v>0.27000000025814819</v>
      </c>
      <c r="L58" s="6">
        <f t="shared" si="0"/>
        <v>9.4021274194119043E-6</v>
      </c>
    </row>
    <row r="59" spans="1:13" x14ac:dyDescent="0.25">
      <c r="A59" t="s">
        <v>11</v>
      </c>
      <c r="B59" s="6">
        <f>AVERAGE(B2:B57)</f>
        <v>-1.5392857138759756E-6</v>
      </c>
      <c r="C59" s="6">
        <f t="shared" ref="C59:K59" si="1">AVERAGE(C2:C57)</f>
        <v>1.2196428568518009E-6</v>
      </c>
      <c r="D59" s="21">
        <f t="shared" si="1"/>
        <v>6.2321428571428583E-2</v>
      </c>
      <c r="E59" s="1">
        <f t="shared" si="1"/>
        <v>-0.66508551742239486</v>
      </c>
      <c r="F59" s="6">
        <f t="shared" si="1"/>
        <v>0.15160714299531039</v>
      </c>
      <c r="G59" s="6">
        <f t="shared" si="1"/>
        <v>2.8857142845443003E-6</v>
      </c>
      <c r="H59" s="6">
        <f t="shared" si="1"/>
        <v>2.8482142856128031E-6</v>
      </c>
      <c r="I59" s="6">
        <f t="shared" si="1"/>
        <v>0.15160714285714288</v>
      </c>
      <c r="J59" s="6">
        <f t="shared" si="1"/>
        <v>0.68554829581992416</v>
      </c>
      <c r="K59" s="6">
        <f t="shared" si="1"/>
        <v>0.15160714299531039</v>
      </c>
      <c r="L59" s="34">
        <f>SQRT(SUMSQ(Tabla1[[#This Row],[ERROR LAT ABS]:[ERROR LON ABS]]))</f>
        <v>4.0545864830820753E-6</v>
      </c>
    </row>
    <row r="60" spans="1:13" x14ac:dyDescent="0.25">
      <c r="A60" t="s">
        <v>139</v>
      </c>
      <c r="B60" s="6">
        <f>_xlfn.STDEV.S(B2:B57)</f>
        <v>3.3057898823000162E-6</v>
      </c>
      <c r="C60" s="6">
        <f t="shared" ref="C60:K60" si="2">_xlfn.STDEV.S(C2:C57)</f>
        <v>3.3517116193082094E-6</v>
      </c>
      <c r="D60" s="21">
        <f t="shared" si="2"/>
        <v>0.154848795121723</v>
      </c>
      <c r="E60" s="1">
        <f t="shared" si="2"/>
        <v>0.57948628939552704</v>
      </c>
      <c r="F60" s="6">
        <f t="shared" si="2"/>
        <v>6.7305998143037601E-2</v>
      </c>
      <c r="G60" s="6">
        <f t="shared" si="2"/>
        <v>2.2049884408393953E-6</v>
      </c>
      <c r="H60" s="6">
        <f t="shared" si="2"/>
        <v>2.1186609038788211E-6</v>
      </c>
      <c r="I60" s="6">
        <f t="shared" si="2"/>
        <v>6.7305998266108419E-2</v>
      </c>
      <c r="J60" s="6">
        <f t="shared" si="2"/>
        <v>0.55467480127840185</v>
      </c>
      <c r="K60" s="6">
        <f t="shared" si="2"/>
        <v>6.7305998143037601E-2</v>
      </c>
      <c r="L60" s="34">
        <f>SQRT(SUMSQ(Tabla1[[#This Row],[ERROR LAT ABS]:[ERROR LON ABS]]))</f>
        <v>3.0578911115113259E-6</v>
      </c>
    </row>
    <row r="61" spans="1:13" x14ac:dyDescent="0.25">
      <c r="A61" t="s">
        <v>13</v>
      </c>
      <c r="B61" s="6">
        <f>MEDIAN(B2:B57)</f>
        <v>-2.3999999996249244E-6</v>
      </c>
      <c r="C61" s="6">
        <f t="shared" ref="C61:K61" si="3">MEDIAN(C2:C57)</f>
        <v>7.9999999957891532E-7</v>
      </c>
      <c r="D61" s="21">
        <f t="shared" si="3"/>
        <v>0.14500000000000002</v>
      </c>
      <c r="E61" s="1">
        <f t="shared" si="3"/>
        <v>-0.5764788975654116</v>
      </c>
      <c r="F61" s="6">
        <f t="shared" si="3"/>
        <v>0.15000000010949999</v>
      </c>
      <c r="G61" s="6">
        <f t="shared" si="3"/>
        <v>3.299999999484271E-6</v>
      </c>
      <c r="H61" s="6">
        <f t="shared" si="3"/>
        <v>2.1999999999522402E-6</v>
      </c>
      <c r="I61" s="6">
        <f t="shared" si="3"/>
        <v>0.15</v>
      </c>
      <c r="J61" s="6">
        <f t="shared" si="3"/>
        <v>0.5764788975654116</v>
      </c>
      <c r="K61" s="6">
        <f t="shared" si="3"/>
        <v>0.15000000010949999</v>
      </c>
      <c r="L61" s="34">
        <f>SQRT(SUMSQ(Tabla1[[#This Row],[ERROR LAT ABS]:[ERROR LON ABS]]))</f>
        <v>3.9661064025547839E-6</v>
      </c>
    </row>
    <row r="62" spans="1:13" x14ac:dyDescent="0.25">
      <c r="A62" t="s">
        <v>140</v>
      </c>
      <c r="B62" s="6">
        <f>MIN(B2:B57)</f>
        <v>-7.4000000012119926E-6</v>
      </c>
      <c r="C62" s="6">
        <f t="shared" ref="C62:K62" si="4">MIN(C2:C57)</f>
        <v>-9.2000000000425075E-6</v>
      </c>
      <c r="D62" s="21">
        <f t="shared" si="4"/>
        <v>-0.16</v>
      </c>
      <c r="E62" s="1">
        <f t="shared" si="4"/>
        <v>-3.19</v>
      </c>
      <c r="F62" s="6">
        <f t="shared" si="4"/>
        <v>1.0000000179999999E-2</v>
      </c>
      <c r="G62" s="6">
        <f t="shared" si="4"/>
        <v>5.9999999990623099E-7</v>
      </c>
      <c r="H62" s="6">
        <f t="shared" si="4"/>
        <v>0</v>
      </c>
      <c r="I62" s="6">
        <f t="shared" si="4"/>
        <v>0.01</v>
      </c>
      <c r="J62" s="6">
        <f t="shared" si="4"/>
        <v>0</v>
      </c>
      <c r="K62" s="6">
        <f t="shared" si="4"/>
        <v>1.0000000179999999E-2</v>
      </c>
      <c r="L62" s="34">
        <f>SQRT(SUMSQ(Tabla1[[#This Row],[ERROR LAT ABS]:[ERROR LON ABS]]))</f>
        <v>5.9999999990623099E-7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E381-865C-4A04-A021-D1F172DF7224}">
  <sheetPr codeName="Hoja4"/>
  <dimension ref="A1:DH67"/>
  <sheetViews>
    <sheetView topLeftCell="AV34" workbookViewId="0">
      <selection activeCell="BE11" sqref="BE11:DH11"/>
    </sheetView>
  </sheetViews>
  <sheetFormatPr baseColWidth="10" defaultRowHeight="15" x14ac:dyDescent="0.25"/>
  <cols>
    <col min="1" max="3" width="12.28515625" bestFit="1" customWidth="1"/>
    <col min="14" max="14" width="9.5703125" customWidth="1"/>
  </cols>
  <sheetData>
    <row r="1" spans="1:112" x14ac:dyDescent="0.25">
      <c r="A1" s="56">
        <v>-6.9999999965375537E-6</v>
      </c>
      <c r="B1" s="62">
        <v>-5.6000000006051209E-6</v>
      </c>
      <c r="C1" s="62">
        <v>0.15</v>
      </c>
      <c r="E1" s="56">
        <v>-5.6000000006051209E-6</v>
      </c>
      <c r="H1">
        <v>-5.6000000006051209E-6</v>
      </c>
      <c r="I1">
        <v>-5.6000000006051209E-6</v>
      </c>
      <c r="J1">
        <v>-2.8000000007466497E-6</v>
      </c>
      <c r="K1">
        <v>2.1999999999522402E-6</v>
      </c>
      <c r="L1">
        <v>3.299999999484271E-6</v>
      </c>
      <c r="M1">
        <v>2.1999999999522402E-6</v>
      </c>
      <c r="N1">
        <v>0</v>
      </c>
      <c r="O1">
        <v>5.7999999993896267E-6</v>
      </c>
      <c r="P1">
        <v>7.9999999957891532E-7</v>
      </c>
      <c r="Q1">
        <v>-2.0000000056086265E-7</v>
      </c>
      <c r="R1">
        <v>7.9999999957891532E-7</v>
      </c>
      <c r="S1">
        <v>3.7999999999982492E-6</v>
      </c>
      <c r="T1">
        <v>-4.2000000002317961E-6</v>
      </c>
      <c r="U1">
        <v>7.9999999957891532E-7</v>
      </c>
      <c r="V1">
        <v>3.7999999999982492E-6</v>
      </c>
      <c r="W1">
        <v>1.7999999997186933E-6</v>
      </c>
      <c r="X1">
        <v>3.7999999999982492E-6</v>
      </c>
      <c r="Y1">
        <v>-2.1999999999522402E-6</v>
      </c>
      <c r="Z1">
        <v>6.7999999995294047E-6</v>
      </c>
      <c r="AA1">
        <v>1.7999999997186933E-6</v>
      </c>
      <c r="AB1">
        <v>4.7999999992498488E-6</v>
      </c>
      <c r="AC1">
        <v>7.7999999996691827E-6</v>
      </c>
      <c r="AD1">
        <v>3.7999999999982492E-6</v>
      </c>
      <c r="AE1">
        <v>-2.1999999999522402E-6</v>
      </c>
      <c r="AF1">
        <v>-2.1999999999522402E-6</v>
      </c>
      <c r="AG1">
        <v>3.7999999999982492E-6</v>
      </c>
      <c r="AH1">
        <v>7.9999999957891532E-7</v>
      </c>
      <c r="AI1">
        <v>1.7999999997186933E-6</v>
      </c>
      <c r="AJ1">
        <v>-2.1999999999522402E-6</v>
      </c>
      <c r="AK1">
        <v>7.9999999957891532E-7</v>
      </c>
      <c r="AL1">
        <v>7.9999999957891532E-7</v>
      </c>
      <c r="AM1">
        <v>-2.1999999999522402E-6</v>
      </c>
      <c r="AN1">
        <v>-9.2000000000425075E-6</v>
      </c>
      <c r="AO1">
        <v>1.7999999997186933E-6</v>
      </c>
      <c r="AP1">
        <v>-1.2000000007006406E-6</v>
      </c>
      <c r="AQ1">
        <v>3.7999999999982492E-6</v>
      </c>
      <c r="AR1">
        <v>5.7999999993896267E-6</v>
      </c>
      <c r="AS1">
        <v>-2.1999999999522402E-6</v>
      </c>
      <c r="AT1">
        <v>-3.2000000000920181E-6</v>
      </c>
      <c r="AU1">
        <v>2.7999999998584713E-6</v>
      </c>
      <c r="AV1">
        <v>7.9999999957891532E-7</v>
      </c>
      <c r="AW1">
        <v>2.7999999998584713E-6</v>
      </c>
      <c r="AX1">
        <v>7.9999999957891532E-7</v>
      </c>
      <c r="AY1">
        <v>1.7999999997186933E-6</v>
      </c>
      <c r="AZ1">
        <v>5.7999999993896267E-6</v>
      </c>
      <c r="BA1">
        <v>7.9999999957891532E-7</v>
      </c>
      <c r="BB1">
        <v>6.7999999995294047E-6</v>
      </c>
      <c r="BC1">
        <v>3.7999999999982492E-6</v>
      </c>
      <c r="BD1">
        <v>-2.0000000056086265E-7</v>
      </c>
      <c r="BE1">
        <v>-2.0000000056086265E-7</v>
      </c>
      <c r="BF1">
        <v>-2.0000000056086265E-7</v>
      </c>
      <c r="BG1">
        <v>3.7999999999982492E-6</v>
      </c>
      <c r="BH1">
        <v>5.7999999993896267E-6</v>
      </c>
      <c r="BI1">
        <v>7.9999999957891532E-7</v>
      </c>
      <c r="BJ1">
        <v>-1.2000000007006406E-6</v>
      </c>
      <c r="BK1">
        <v>3.7999999999982492E-6</v>
      </c>
      <c r="BL1">
        <v>-4.2000000002317961E-6</v>
      </c>
    </row>
    <row r="2" spans="1:112" x14ac:dyDescent="0.25">
      <c r="A2" s="57">
        <v>-3.200000001868375E-6</v>
      </c>
      <c r="B2" s="63">
        <v>-2.8000000007466497E-6</v>
      </c>
      <c r="C2" s="63">
        <v>-0.11</v>
      </c>
      <c r="E2" s="57">
        <v>-2.8000000007466497E-6</v>
      </c>
      <c r="H2">
        <v>-2.8000000007466497E-6</v>
      </c>
    </row>
    <row r="3" spans="1:112" x14ac:dyDescent="0.25">
      <c r="A3" s="56">
        <v>1.0999999986438525E-6</v>
      </c>
      <c r="B3" s="62">
        <v>2.1999999999522402E-6</v>
      </c>
      <c r="C3" s="62">
        <v>0.18</v>
      </c>
      <c r="E3" s="56">
        <v>2.1999999999522402E-6</v>
      </c>
      <c r="H3">
        <v>2.1999999999522402E-6</v>
      </c>
    </row>
    <row r="4" spans="1:112" x14ac:dyDescent="0.25">
      <c r="A4" s="57">
        <v>-3.1000000006997652E-6</v>
      </c>
      <c r="B4" s="63">
        <v>3.299999999484271E-6</v>
      </c>
      <c r="C4" s="63">
        <v>0.15</v>
      </c>
      <c r="E4" s="57">
        <v>3.299999999484271E-6</v>
      </c>
      <c r="H4">
        <v>3.299999999484271E-6</v>
      </c>
    </row>
    <row r="5" spans="1:112" x14ac:dyDescent="0.25">
      <c r="A5" s="56">
        <v>-6.8000000013057615E-6</v>
      </c>
      <c r="B5" s="62">
        <v>2.1999999999522402E-6</v>
      </c>
      <c r="C5" s="62">
        <v>0.22</v>
      </c>
      <c r="E5" s="56">
        <v>2.1999999999522402E-6</v>
      </c>
      <c r="H5">
        <v>2.1999999999522402E-6</v>
      </c>
    </row>
    <row r="6" spans="1:112" x14ac:dyDescent="0.25">
      <c r="A6" s="57">
        <v>-3.200000001868375E-6</v>
      </c>
      <c r="B6" s="63">
        <v>0</v>
      </c>
      <c r="C6" s="63">
        <v>-0.11</v>
      </c>
      <c r="E6" s="57">
        <v>0</v>
      </c>
      <c r="H6">
        <v>0</v>
      </c>
    </row>
    <row r="7" spans="1:112" x14ac:dyDescent="0.25">
      <c r="A7" s="56">
        <v>4.5999999969126293E-6</v>
      </c>
      <c r="B7" s="62">
        <v>5.7999999993896267E-6</v>
      </c>
      <c r="C7" s="62">
        <v>0.18</v>
      </c>
      <c r="E7" s="56">
        <v>5.7999999993896267E-6</v>
      </c>
      <c r="H7">
        <v>5.7999999993896267E-6</v>
      </c>
    </row>
    <row r="8" spans="1:112" x14ac:dyDescent="0.25">
      <c r="A8" s="57">
        <v>5.999999999062311E-7</v>
      </c>
      <c r="B8" s="63">
        <v>7.9999999957891532E-7</v>
      </c>
      <c r="C8" s="63">
        <v>-0.12</v>
      </c>
      <c r="E8" s="57">
        <v>7.9999999957891532E-7</v>
      </c>
      <c r="H8">
        <v>7.9999999957891532E-7</v>
      </c>
    </row>
    <row r="9" spans="1:112" x14ac:dyDescent="0.25">
      <c r="A9" s="56">
        <v>-3.3999999971001671E-6</v>
      </c>
      <c r="B9" s="62">
        <v>-2.0000000056086265E-7</v>
      </c>
      <c r="C9" s="62">
        <v>0.27</v>
      </c>
      <c r="E9" s="56">
        <v>-2.0000000056086265E-7</v>
      </c>
      <c r="H9">
        <v>-2.0000000056086265E-7</v>
      </c>
      <c r="AZ9" s="85">
        <v>0.15</v>
      </c>
      <c r="BA9">
        <v>0.15</v>
      </c>
      <c r="BB9">
        <v>0.15</v>
      </c>
      <c r="BC9">
        <v>-0.11</v>
      </c>
      <c r="BD9">
        <v>0.18</v>
      </c>
      <c r="BE9">
        <v>0.15</v>
      </c>
      <c r="BF9">
        <v>0.22</v>
      </c>
      <c r="BG9">
        <v>-0.11</v>
      </c>
      <c r="BH9">
        <v>0.18</v>
      </c>
      <c r="BI9">
        <v>-0.12</v>
      </c>
      <c r="BJ9">
        <v>0.27</v>
      </c>
      <c r="BK9">
        <v>0.16</v>
      </c>
      <c r="BL9">
        <v>0.24</v>
      </c>
      <c r="BM9">
        <v>-0.14000000000000001</v>
      </c>
      <c r="BN9">
        <v>0.22</v>
      </c>
      <c r="BO9">
        <v>-0.14000000000000001</v>
      </c>
      <c r="BP9">
        <v>0.01</v>
      </c>
      <c r="BQ9">
        <v>0.2</v>
      </c>
      <c r="BR9">
        <v>-0.05</v>
      </c>
      <c r="BS9">
        <v>-0.14000000000000001</v>
      </c>
      <c r="BT9">
        <v>-0.13</v>
      </c>
      <c r="BU9">
        <v>0.21</v>
      </c>
      <c r="BV9">
        <v>0.2</v>
      </c>
      <c r="BW9">
        <v>0.01</v>
      </c>
      <c r="BX9">
        <v>0.2</v>
      </c>
      <c r="BY9">
        <v>0.24</v>
      </c>
      <c r="BZ9">
        <v>-0.12</v>
      </c>
      <c r="CA9">
        <v>0.19</v>
      </c>
      <c r="CB9">
        <v>-0.01</v>
      </c>
      <c r="CC9">
        <v>-0.16</v>
      </c>
      <c r="CD9">
        <v>0.01</v>
      </c>
      <c r="CE9">
        <v>0.23</v>
      </c>
      <c r="CF9">
        <v>0.19</v>
      </c>
      <c r="CG9">
        <v>0.2</v>
      </c>
      <c r="CH9">
        <v>-0.14000000000000001</v>
      </c>
      <c r="CI9">
        <v>-0.13</v>
      </c>
      <c r="CJ9">
        <v>0.21</v>
      </c>
      <c r="CK9">
        <v>-0.15</v>
      </c>
      <c r="CL9">
        <v>0.22</v>
      </c>
      <c r="CM9">
        <v>-0.02</v>
      </c>
      <c r="CN9">
        <v>0.21</v>
      </c>
      <c r="CO9">
        <v>0.01</v>
      </c>
      <c r="CP9">
        <v>-0.09</v>
      </c>
      <c r="CQ9">
        <v>-0.13</v>
      </c>
      <c r="CR9">
        <v>-0.13</v>
      </c>
      <c r="CS9">
        <v>0.21</v>
      </c>
      <c r="CT9">
        <v>-0.11</v>
      </c>
      <c r="CU9">
        <v>0.19</v>
      </c>
      <c r="CV9">
        <v>0.15</v>
      </c>
      <c r="CW9">
        <v>-0.14000000000000001</v>
      </c>
      <c r="CX9">
        <v>-0.1</v>
      </c>
      <c r="CY9">
        <v>0.09</v>
      </c>
      <c r="CZ9">
        <v>0.22</v>
      </c>
      <c r="DA9">
        <v>0.22</v>
      </c>
      <c r="DB9">
        <v>0.23</v>
      </c>
      <c r="DC9">
        <v>0.14000000000000001</v>
      </c>
      <c r="DD9">
        <v>-0.13</v>
      </c>
      <c r="DE9">
        <v>0.23</v>
      </c>
    </row>
    <row r="10" spans="1:112" x14ac:dyDescent="0.25">
      <c r="A10" s="57">
        <v>-7.4000000012119926E-6</v>
      </c>
      <c r="B10" s="63">
        <v>7.9999999957891532E-7</v>
      </c>
      <c r="C10" s="63">
        <v>0.16</v>
      </c>
      <c r="E10" s="57">
        <v>7.9999999957891532E-7</v>
      </c>
      <c r="H10">
        <v>7.9999999957891532E-7</v>
      </c>
      <c r="AZ10" s="58">
        <v>-0.11</v>
      </c>
      <c r="BA10">
        <v>-0.11</v>
      </c>
    </row>
    <row r="11" spans="1:112" ht="15.75" thickBot="1" x14ac:dyDescent="0.3">
      <c r="A11" s="56">
        <v>-3.3999999971001671E-6</v>
      </c>
      <c r="B11" s="62">
        <v>3.7999999999982492E-6</v>
      </c>
      <c r="C11" s="62">
        <v>0.24</v>
      </c>
      <c r="E11" s="56">
        <v>3.7999999999982492E-6</v>
      </c>
      <c r="H11">
        <v>3.7999999999982492E-6</v>
      </c>
      <c r="AZ11" s="85">
        <v>0.18</v>
      </c>
      <c r="BA11">
        <v>0.18</v>
      </c>
      <c r="BD11" s="87">
        <v>0</v>
      </c>
      <c r="BE11" s="87">
        <v>0</v>
      </c>
      <c r="BF11" s="88">
        <v>-1.7188733853924696</v>
      </c>
      <c r="BG11" s="87">
        <v>-1.1459155902616465</v>
      </c>
      <c r="BH11" s="88">
        <v>0.57295779513082323</v>
      </c>
      <c r="BI11" s="87">
        <v>0</v>
      </c>
      <c r="BJ11" s="88">
        <v>-0.57295779513082323</v>
      </c>
      <c r="BK11" s="87">
        <v>-0.56999999999999995</v>
      </c>
      <c r="BL11" s="58">
        <v>-1.0900000000000001</v>
      </c>
      <c r="BM11" s="87">
        <v>-0.69</v>
      </c>
      <c r="BN11" s="88">
        <v>-0.17</v>
      </c>
      <c r="BO11" s="87">
        <v>-0.28999999999999998</v>
      </c>
      <c r="BP11" s="88">
        <v>-1.05</v>
      </c>
      <c r="BQ11" s="87">
        <v>-2.77</v>
      </c>
      <c r="BR11" s="88">
        <v>-1.07</v>
      </c>
      <c r="BS11" s="87">
        <v>-1.23</v>
      </c>
      <c r="BT11" s="88">
        <v>-0.51</v>
      </c>
      <c r="BU11" s="87">
        <v>-0.49</v>
      </c>
      <c r="BV11" s="88">
        <v>-0.77</v>
      </c>
      <c r="BW11" s="87">
        <v>-0.31</v>
      </c>
      <c r="BX11" s="88">
        <v>-0.18</v>
      </c>
      <c r="BY11" s="87">
        <v>-0.6</v>
      </c>
      <c r="BZ11" s="88">
        <v>-0.22</v>
      </c>
      <c r="CA11" s="87">
        <v>-0.46</v>
      </c>
      <c r="CB11" s="88">
        <v>-0.46</v>
      </c>
      <c r="CC11" s="87">
        <v>-0.6</v>
      </c>
      <c r="CD11" s="88">
        <v>-0.22</v>
      </c>
      <c r="CE11" s="87">
        <v>-0.59</v>
      </c>
      <c r="CF11" s="88">
        <v>-0.32</v>
      </c>
      <c r="CG11" s="87">
        <v>-0.22</v>
      </c>
      <c r="CH11" s="88">
        <v>-0.72</v>
      </c>
      <c r="CI11" s="87">
        <v>-3.19</v>
      </c>
      <c r="CJ11" s="88">
        <v>-0.79</v>
      </c>
      <c r="CK11" s="87">
        <v>-0.66</v>
      </c>
      <c r="CL11" s="88">
        <v>-0.32</v>
      </c>
      <c r="CM11" s="87">
        <v>-0.6</v>
      </c>
      <c r="CN11" s="88">
        <v>-0.45</v>
      </c>
      <c r="CO11" s="87">
        <v>-0.85</v>
      </c>
      <c r="CP11" s="88">
        <v>-0.79</v>
      </c>
      <c r="CQ11" s="87">
        <v>-0.74</v>
      </c>
      <c r="CR11" s="88">
        <v>-0.36</v>
      </c>
      <c r="CS11" s="87">
        <v>-0.75</v>
      </c>
      <c r="CT11" s="88">
        <v>-0.4</v>
      </c>
      <c r="CU11" s="87">
        <v>-0.78</v>
      </c>
      <c r="CV11" s="88">
        <v>-1.39</v>
      </c>
      <c r="CW11" s="87">
        <v>-0.81</v>
      </c>
      <c r="CX11" s="88">
        <v>-0.41</v>
      </c>
      <c r="CY11" s="87">
        <v>-0.97</v>
      </c>
      <c r="CZ11" s="88">
        <v>-0.35</v>
      </c>
      <c r="DA11" s="87">
        <v>-0.57999999999999996</v>
      </c>
      <c r="DB11" s="88">
        <v>-0.4</v>
      </c>
      <c r="DC11" s="87">
        <v>-0.44</v>
      </c>
      <c r="DD11" s="88">
        <v>-0.54</v>
      </c>
      <c r="DE11" s="87">
        <v>-0.51</v>
      </c>
      <c r="DF11" s="88">
        <v>-0.6</v>
      </c>
      <c r="DG11" s="87">
        <v>-0.65</v>
      </c>
      <c r="DH11" s="89">
        <v>-0.45</v>
      </c>
    </row>
    <row r="12" spans="1:112" ht="15.75" thickTop="1" x14ac:dyDescent="0.25">
      <c r="A12" s="57">
        <v>5.999999999062311E-7</v>
      </c>
      <c r="B12" s="63">
        <v>-4.2000000002317961E-6</v>
      </c>
      <c r="C12" s="63">
        <v>-0.14000000000000001</v>
      </c>
      <c r="E12" s="57">
        <v>-4.2000000002317961E-6</v>
      </c>
      <c r="H12">
        <v>-4.2000000002317961E-6</v>
      </c>
      <c r="AZ12" s="58">
        <v>0.15</v>
      </c>
      <c r="BA12">
        <v>0.15</v>
      </c>
      <c r="BD12" s="88">
        <v>-1.7188733853924696</v>
      </c>
    </row>
    <row r="13" spans="1:112" x14ac:dyDescent="0.25">
      <c r="A13" s="56">
        <v>4.5999999969126293E-6</v>
      </c>
      <c r="B13" s="62">
        <v>7.9999999957891532E-7</v>
      </c>
      <c r="C13" s="62">
        <v>0.22</v>
      </c>
      <c r="E13" s="56">
        <v>7.9999999957891532E-7</v>
      </c>
      <c r="H13">
        <v>7.9999999957891532E-7</v>
      </c>
      <c r="AZ13" s="85">
        <v>0.22</v>
      </c>
      <c r="BA13">
        <v>0.22</v>
      </c>
      <c r="BD13" s="87">
        <v>-1.1459155902616465</v>
      </c>
    </row>
    <row r="14" spans="1:112" x14ac:dyDescent="0.25">
      <c r="A14" s="57">
        <v>5.999999999062311E-7</v>
      </c>
      <c r="B14" s="63">
        <v>3.7999999999982492E-6</v>
      </c>
      <c r="C14" s="63">
        <v>-0.14000000000000001</v>
      </c>
      <c r="E14" s="57">
        <v>3.7999999999982492E-6</v>
      </c>
      <c r="H14">
        <v>3.7999999999982492E-6</v>
      </c>
      <c r="AZ14" s="58">
        <v>-0.11</v>
      </c>
      <c r="BA14">
        <v>-0.11</v>
      </c>
      <c r="BD14" s="88">
        <v>0.57295779513082323</v>
      </c>
    </row>
    <row r="15" spans="1:112" x14ac:dyDescent="0.25">
      <c r="A15" s="56">
        <v>5.999999999062311E-7</v>
      </c>
      <c r="B15" s="62">
        <v>1.7999999997186933E-6</v>
      </c>
      <c r="C15" s="62">
        <v>0.01</v>
      </c>
      <c r="E15" s="56">
        <v>1.7999999997186933E-6</v>
      </c>
      <c r="H15">
        <v>1.7999999997186933E-6</v>
      </c>
      <c r="AZ15" s="85">
        <v>0.18</v>
      </c>
      <c r="BA15">
        <v>0.18</v>
      </c>
      <c r="BD15" s="87">
        <v>0</v>
      </c>
    </row>
    <row r="16" spans="1:112" x14ac:dyDescent="0.25">
      <c r="A16" s="57">
        <v>-3.3999999971001671E-6</v>
      </c>
      <c r="B16" s="63">
        <v>3.7999999999982492E-6</v>
      </c>
      <c r="C16" s="63">
        <v>0.2</v>
      </c>
      <c r="E16" s="57">
        <v>3.7999999999982492E-6</v>
      </c>
      <c r="H16">
        <v>3.7999999999982492E-6</v>
      </c>
      <c r="AZ16" s="58">
        <v>-0.12</v>
      </c>
      <c r="BA16">
        <v>-0.12</v>
      </c>
      <c r="BD16" s="88">
        <v>-0.57295779513082323</v>
      </c>
    </row>
    <row r="17" spans="1:56" x14ac:dyDescent="0.25">
      <c r="A17" s="56">
        <v>-6.3999999966313226E-6</v>
      </c>
      <c r="B17" s="62">
        <v>-2.1999999999522402E-6</v>
      </c>
      <c r="C17" s="62">
        <v>-0.05</v>
      </c>
      <c r="E17" s="56">
        <v>-2.1999999999522402E-6</v>
      </c>
      <c r="H17">
        <v>-2.1999999999522402E-6</v>
      </c>
      <c r="AZ17" s="85">
        <v>0.27</v>
      </c>
      <c r="BA17">
        <v>0.27</v>
      </c>
      <c r="BD17" s="87">
        <v>-0.56999999999999995</v>
      </c>
    </row>
    <row r="18" spans="1:56" x14ac:dyDescent="0.25">
      <c r="A18" s="57">
        <v>5.999999999062311E-7</v>
      </c>
      <c r="B18" s="63">
        <v>6.7999999995294047E-6</v>
      </c>
      <c r="C18" s="63">
        <v>-0.14000000000000001</v>
      </c>
      <c r="E18" s="57">
        <v>6.7999999995294047E-6</v>
      </c>
      <c r="H18">
        <v>6.7999999995294047E-6</v>
      </c>
      <c r="AZ18" s="58">
        <v>0.16</v>
      </c>
      <c r="BA18">
        <v>0.16</v>
      </c>
      <c r="BD18" s="58">
        <v>-1.0900000000000001</v>
      </c>
    </row>
    <row r="19" spans="1:56" x14ac:dyDescent="0.25">
      <c r="A19" s="56">
        <v>-7.4000000012119926E-6</v>
      </c>
      <c r="B19" s="62">
        <v>1.7999999997186933E-6</v>
      </c>
      <c r="C19" s="62">
        <v>-0.13</v>
      </c>
      <c r="E19" s="56">
        <v>1.7999999997186933E-6</v>
      </c>
      <c r="H19">
        <v>1.7999999997186933E-6</v>
      </c>
      <c r="AZ19" s="85">
        <v>0.24</v>
      </c>
      <c r="BA19">
        <v>0.24</v>
      </c>
      <c r="BD19" s="87">
        <v>-0.69</v>
      </c>
    </row>
    <row r="20" spans="1:56" x14ac:dyDescent="0.25">
      <c r="A20" s="57">
        <v>-7.4000000012119926E-6</v>
      </c>
      <c r="B20" s="63">
        <v>4.7999999992498488E-6</v>
      </c>
      <c r="C20" s="63">
        <v>0.21</v>
      </c>
      <c r="E20" s="57">
        <v>4.7999999992498488E-6</v>
      </c>
      <c r="H20">
        <v>4.7999999992498488E-6</v>
      </c>
      <c r="AZ20" s="58">
        <v>-0.14000000000000001</v>
      </c>
      <c r="BA20">
        <v>-0.14000000000000001</v>
      </c>
      <c r="BD20" s="88">
        <v>-0.17</v>
      </c>
    </row>
    <row r="21" spans="1:56" x14ac:dyDescent="0.25">
      <c r="A21" s="56">
        <v>-3.3999999971001671E-6</v>
      </c>
      <c r="B21" s="62">
        <v>7.7999999996691827E-6</v>
      </c>
      <c r="C21" s="62">
        <v>0.2</v>
      </c>
      <c r="E21" s="56">
        <v>7.7999999996691827E-6</v>
      </c>
      <c r="H21">
        <v>7.7999999996691827E-6</v>
      </c>
      <c r="AZ21" s="85">
        <v>0.22</v>
      </c>
      <c r="BA21">
        <v>0.22</v>
      </c>
      <c r="BD21" s="87">
        <v>-0.28999999999999998</v>
      </c>
    </row>
    <row r="22" spans="1:56" x14ac:dyDescent="0.25">
      <c r="A22" s="57">
        <v>-3.3999999971001671E-6</v>
      </c>
      <c r="B22" s="63">
        <v>3.7999999999982492E-6</v>
      </c>
      <c r="C22" s="63">
        <v>0.01</v>
      </c>
      <c r="E22" s="57">
        <v>3.7999999999982492E-6</v>
      </c>
      <c r="H22">
        <v>3.7999999999982492E-6</v>
      </c>
      <c r="AZ22" s="58">
        <v>-0.14000000000000001</v>
      </c>
      <c r="BA22">
        <v>-0.14000000000000001</v>
      </c>
      <c r="BD22" s="88">
        <v>-1.05</v>
      </c>
    </row>
    <row r="23" spans="1:56" x14ac:dyDescent="0.25">
      <c r="A23" s="56">
        <v>-6.3999999966313226E-6</v>
      </c>
      <c r="B23" s="62">
        <v>-2.1999999999522402E-6</v>
      </c>
      <c r="C23" s="62">
        <v>0.2</v>
      </c>
      <c r="E23" s="56">
        <v>-2.1999999999522402E-6</v>
      </c>
      <c r="H23">
        <v>-2.1999999999522402E-6</v>
      </c>
      <c r="AZ23" s="85">
        <v>0.01</v>
      </c>
      <c r="BA23">
        <v>0.01</v>
      </c>
      <c r="BD23" s="87">
        <v>-2.77</v>
      </c>
    </row>
    <row r="24" spans="1:56" x14ac:dyDescent="0.25">
      <c r="A24" s="57">
        <v>5.999999999062311E-7</v>
      </c>
      <c r="B24" s="63">
        <v>-2.1999999999522402E-6</v>
      </c>
      <c r="C24" s="63">
        <v>0.24</v>
      </c>
      <c r="E24" s="57">
        <v>-2.1999999999522402E-6</v>
      </c>
      <c r="H24">
        <v>-2.1999999999522402E-6</v>
      </c>
      <c r="AZ24" s="58">
        <v>0.2</v>
      </c>
      <c r="BA24">
        <v>0.2</v>
      </c>
      <c r="BD24" s="88">
        <v>-1.07</v>
      </c>
    </row>
    <row r="25" spans="1:56" x14ac:dyDescent="0.25">
      <c r="A25" s="56">
        <v>-3.3999999971001671E-6</v>
      </c>
      <c r="B25" s="62">
        <v>3.7999999999982492E-6</v>
      </c>
      <c r="C25" s="62">
        <v>-0.12</v>
      </c>
      <c r="E25" s="56">
        <v>3.7999999999982492E-6</v>
      </c>
      <c r="H25">
        <v>3.7999999999982492E-6</v>
      </c>
      <c r="AZ25" s="85">
        <v>-0.05</v>
      </c>
      <c r="BA25">
        <v>-0.05</v>
      </c>
      <c r="BD25" s="87">
        <v>-1.23</v>
      </c>
    </row>
    <row r="26" spans="1:56" x14ac:dyDescent="0.25">
      <c r="A26" s="57">
        <v>5.999999999062311E-7</v>
      </c>
      <c r="B26" s="63">
        <v>7.9999999957891532E-7</v>
      </c>
      <c r="C26" s="63">
        <v>0.19</v>
      </c>
      <c r="E26" s="57">
        <v>7.9999999957891532E-7</v>
      </c>
      <c r="H26">
        <v>7.9999999957891532E-7</v>
      </c>
      <c r="AZ26" s="58">
        <v>-0.14000000000000001</v>
      </c>
      <c r="BA26">
        <v>-0.14000000000000001</v>
      </c>
      <c r="BD26" s="88">
        <v>-0.51</v>
      </c>
    </row>
    <row r="27" spans="1:56" x14ac:dyDescent="0.25">
      <c r="A27" s="56">
        <v>5.999999999062311E-7</v>
      </c>
      <c r="B27" s="62">
        <v>1.7999999997186933E-6</v>
      </c>
      <c r="C27" s="62">
        <v>-0.01</v>
      </c>
      <c r="E27" s="56">
        <v>1.7999999997186933E-6</v>
      </c>
      <c r="H27">
        <v>1.7999999997186933E-6</v>
      </c>
      <c r="AZ27" s="85">
        <v>-0.13</v>
      </c>
      <c r="BA27">
        <v>-0.13</v>
      </c>
      <c r="BD27" s="87">
        <v>-0.49</v>
      </c>
    </row>
    <row r="28" spans="1:56" x14ac:dyDescent="0.25">
      <c r="A28" s="57">
        <v>-3.3999999971001671E-6</v>
      </c>
      <c r="B28" s="63">
        <v>-2.1999999999522402E-6</v>
      </c>
      <c r="C28" s="63">
        <v>-0.16</v>
      </c>
      <c r="E28" s="57">
        <v>-2.1999999999522402E-6</v>
      </c>
      <c r="H28">
        <v>-2.1999999999522402E-6</v>
      </c>
      <c r="AZ28" s="58">
        <v>0.21</v>
      </c>
      <c r="BA28">
        <v>0.21</v>
      </c>
      <c r="BD28" s="88">
        <v>-0.77</v>
      </c>
    </row>
    <row r="29" spans="1:56" x14ac:dyDescent="0.25">
      <c r="A29" s="56">
        <v>-2.3999999996249244E-6</v>
      </c>
      <c r="B29" s="62">
        <v>7.9999999957891532E-7</v>
      </c>
      <c r="C29" s="62">
        <v>0.01</v>
      </c>
      <c r="E29" s="56">
        <v>7.9999999957891532E-7</v>
      </c>
      <c r="H29">
        <v>7.9999999957891532E-7</v>
      </c>
      <c r="AZ29" s="85">
        <v>0.2</v>
      </c>
      <c r="BA29">
        <v>0.2</v>
      </c>
      <c r="BD29" s="87">
        <v>-0.31</v>
      </c>
    </row>
    <row r="30" spans="1:56" x14ac:dyDescent="0.25">
      <c r="A30" s="57">
        <v>5.999999999062311E-7</v>
      </c>
      <c r="B30" s="63">
        <v>7.9999999957891532E-7</v>
      </c>
      <c r="C30" s="63">
        <v>0.23</v>
      </c>
      <c r="E30" s="57">
        <v>7.9999999957891532E-7</v>
      </c>
      <c r="H30">
        <v>7.9999999957891532E-7</v>
      </c>
      <c r="AZ30" s="58">
        <v>0.01</v>
      </c>
      <c r="BA30">
        <v>0.01</v>
      </c>
      <c r="BD30" s="88">
        <v>-0.18</v>
      </c>
    </row>
    <row r="31" spans="1:56" x14ac:dyDescent="0.25">
      <c r="A31" s="56">
        <v>-3.3999999971001671E-6</v>
      </c>
      <c r="B31" s="62">
        <v>-2.1999999999522402E-6</v>
      </c>
      <c r="C31" s="62">
        <v>0.19</v>
      </c>
      <c r="E31" s="56">
        <v>-2.1999999999522402E-6</v>
      </c>
      <c r="H31">
        <v>-2.1999999999522402E-6</v>
      </c>
      <c r="AZ31" s="85">
        <v>0.2</v>
      </c>
      <c r="BA31">
        <v>0.2</v>
      </c>
      <c r="BD31" s="87">
        <v>-0.6</v>
      </c>
    </row>
    <row r="32" spans="1:56" x14ac:dyDescent="0.25">
      <c r="A32" s="57">
        <v>5.999999999062311E-7</v>
      </c>
      <c r="B32" s="63">
        <v>-9.2000000000425075E-6</v>
      </c>
      <c r="C32" s="63">
        <v>0.2</v>
      </c>
      <c r="E32" s="57">
        <v>-9.2000000000425075E-6</v>
      </c>
      <c r="H32">
        <v>-9.2000000000425075E-6</v>
      </c>
      <c r="AZ32" s="58">
        <v>0.24</v>
      </c>
      <c r="BA32">
        <v>0.24</v>
      </c>
      <c r="BD32" s="88">
        <v>-0.22</v>
      </c>
    </row>
    <row r="33" spans="1:56" x14ac:dyDescent="0.25">
      <c r="A33" s="56">
        <v>4.5999999969126293E-6</v>
      </c>
      <c r="B33" s="62">
        <v>1.7999999997186933E-6</v>
      </c>
      <c r="C33" s="62">
        <v>-0.14000000000000001</v>
      </c>
      <c r="E33" s="56">
        <v>1.7999999997186933E-6</v>
      </c>
      <c r="H33">
        <v>1.7999999997186933E-6</v>
      </c>
      <c r="AZ33" s="85">
        <v>-0.12</v>
      </c>
      <c r="BA33">
        <v>-0.12</v>
      </c>
      <c r="BD33" s="87">
        <v>-0.46</v>
      </c>
    </row>
    <row r="34" spans="1:56" x14ac:dyDescent="0.25">
      <c r="A34" s="57">
        <v>-3.3999999971001671E-6</v>
      </c>
      <c r="B34" s="63">
        <v>-1.2000000007006406E-6</v>
      </c>
      <c r="C34" s="63">
        <v>-0.13</v>
      </c>
      <c r="E34" s="57">
        <v>-1.2000000007006406E-6</v>
      </c>
      <c r="H34">
        <v>-1.2000000007006406E-6</v>
      </c>
      <c r="AZ34" s="58">
        <v>0.19</v>
      </c>
      <c r="BA34">
        <v>0.19</v>
      </c>
      <c r="BD34" s="88">
        <v>-0.46</v>
      </c>
    </row>
    <row r="35" spans="1:56" x14ac:dyDescent="0.25">
      <c r="A35" s="56">
        <v>5.999999999062311E-7</v>
      </c>
      <c r="B35" s="62">
        <v>3.7999999999982492E-6</v>
      </c>
      <c r="C35" s="62">
        <v>0.21</v>
      </c>
      <c r="E35" s="56">
        <v>3.7999999999982492E-6</v>
      </c>
      <c r="H35">
        <v>3.7999999999982492E-6</v>
      </c>
      <c r="AZ35" s="85">
        <v>-0.01</v>
      </c>
      <c r="BA35">
        <v>-0.01</v>
      </c>
      <c r="BD35" s="87">
        <v>-0.6</v>
      </c>
    </row>
    <row r="36" spans="1:56" x14ac:dyDescent="0.25">
      <c r="A36" s="57">
        <v>-3.3999999971001671E-6</v>
      </c>
      <c r="B36" s="63">
        <v>5.7999999993896267E-6</v>
      </c>
      <c r="C36" s="63">
        <v>-0.15</v>
      </c>
      <c r="E36" s="57">
        <v>5.7999999993896267E-6</v>
      </c>
      <c r="H36">
        <v>5.7999999993896267E-6</v>
      </c>
      <c r="AZ36" s="58">
        <v>-0.16</v>
      </c>
      <c r="BA36">
        <v>-0.16</v>
      </c>
      <c r="BD36" s="88">
        <v>-0.22</v>
      </c>
    </row>
    <row r="37" spans="1:56" x14ac:dyDescent="0.25">
      <c r="A37" s="56">
        <v>5.999999999062311E-7</v>
      </c>
      <c r="B37" s="62">
        <v>-2.1999999999522402E-6</v>
      </c>
      <c r="C37" s="62">
        <v>0.22</v>
      </c>
      <c r="E37" s="56">
        <v>-2.1999999999522402E-6</v>
      </c>
      <c r="H37">
        <v>-2.1999999999522402E-6</v>
      </c>
      <c r="AZ37" s="85">
        <v>0.01</v>
      </c>
      <c r="BA37">
        <v>0.01</v>
      </c>
      <c r="BD37" s="87">
        <v>-0.59</v>
      </c>
    </row>
    <row r="38" spans="1:56" x14ac:dyDescent="0.25">
      <c r="A38" s="57">
        <v>1.5999999973814738E-6</v>
      </c>
      <c r="B38" s="63">
        <v>-3.2000000000920181E-6</v>
      </c>
      <c r="C38" s="63">
        <v>-0.02</v>
      </c>
      <c r="E38" s="57">
        <v>-3.2000000000920181E-6</v>
      </c>
      <c r="H38">
        <v>-3.2000000000920181E-6</v>
      </c>
      <c r="AZ38" s="58">
        <v>0.23</v>
      </c>
      <c r="BA38">
        <v>0.23</v>
      </c>
      <c r="BD38" s="88">
        <v>-0.32</v>
      </c>
    </row>
    <row r="39" spans="1:56" x14ac:dyDescent="0.25">
      <c r="A39" s="56">
        <v>4.5999999969126293E-6</v>
      </c>
      <c r="B39" s="62">
        <v>2.7999999998584713E-6</v>
      </c>
      <c r="C39" s="62">
        <v>0.21</v>
      </c>
      <c r="E39" s="56">
        <v>2.7999999998584713E-6</v>
      </c>
      <c r="H39">
        <v>2.7999999998584713E-6</v>
      </c>
      <c r="AZ39" s="85">
        <v>0.19</v>
      </c>
      <c r="BA39">
        <v>0.19</v>
      </c>
      <c r="BD39" s="87">
        <v>-0.22</v>
      </c>
    </row>
    <row r="40" spans="1:56" x14ac:dyDescent="0.25">
      <c r="A40" s="57">
        <v>4.5999999969126293E-6</v>
      </c>
      <c r="B40" s="63">
        <v>7.9999999957891532E-7</v>
      </c>
      <c r="C40" s="63">
        <v>0.01</v>
      </c>
      <c r="E40" s="57">
        <v>7.9999999957891532E-7</v>
      </c>
      <c r="H40">
        <v>7.9999999957891532E-7</v>
      </c>
      <c r="AZ40" s="58">
        <v>0.2</v>
      </c>
      <c r="BA40">
        <v>0.2</v>
      </c>
      <c r="BD40" s="88">
        <v>-0.72</v>
      </c>
    </row>
    <row r="41" spans="1:56" x14ac:dyDescent="0.25">
      <c r="A41" s="56">
        <v>5.999999999062311E-7</v>
      </c>
      <c r="B41" s="62">
        <v>2.7999999998584713E-6</v>
      </c>
      <c r="C41" s="62">
        <v>-0.09</v>
      </c>
      <c r="E41" s="56">
        <v>2.7999999998584713E-6</v>
      </c>
      <c r="H41">
        <v>2.7999999998584713E-6</v>
      </c>
      <c r="AZ41" s="85">
        <v>-0.14000000000000001</v>
      </c>
      <c r="BA41">
        <v>-0.14000000000000001</v>
      </c>
      <c r="BD41" s="87">
        <v>-3.19</v>
      </c>
    </row>
    <row r="42" spans="1:56" x14ac:dyDescent="0.25">
      <c r="A42" s="57">
        <v>-2.3999999996249244E-6</v>
      </c>
      <c r="B42" s="63">
        <v>7.9999999957891532E-7</v>
      </c>
      <c r="C42" s="63">
        <v>-0.13</v>
      </c>
      <c r="E42" s="57">
        <v>7.9999999957891532E-7</v>
      </c>
      <c r="H42">
        <v>7.9999999957891532E-7</v>
      </c>
      <c r="AZ42" s="58">
        <v>-0.13</v>
      </c>
      <c r="BA42">
        <v>-0.13</v>
      </c>
      <c r="BD42" s="88">
        <v>-0.79</v>
      </c>
    </row>
    <row r="43" spans="1:56" x14ac:dyDescent="0.25">
      <c r="A43" s="56">
        <v>5.999999999062311E-7</v>
      </c>
      <c r="B43" s="62">
        <v>1.7999999997186933E-6</v>
      </c>
      <c r="C43" s="62">
        <v>-0.13</v>
      </c>
      <c r="E43" s="56">
        <v>1.7999999997186933E-6</v>
      </c>
      <c r="H43">
        <v>1.7999999997186933E-6</v>
      </c>
      <c r="AZ43" s="85">
        <v>0.21</v>
      </c>
      <c r="BA43">
        <v>0.21</v>
      </c>
      <c r="BD43" s="87">
        <v>-0.66</v>
      </c>
    </row>
    <row r="44" spans="1:56" x14ac:dyDescent="0.25">
      <c r="A44" s="57">
        <v>5.999999999062311E-7</v>
      </c>
      <c r="B44" s="63">
        <v>5.7999999993896267E-6</v>
      </c>
      <c r="C44" s="63">
        <v>0.21</v>
      </c>
      <c r="E44" s="57">
        <v>5.7999999993896267E-6</v>
      </c>
      <c r="H44">
        <v>5.7999999993896267E-6</v>
      </c>
      <c r="AZ44" s="58">
        <v>-0.15</v>
      </c>
      <c r="BA44">
        <v>-0.15</v>
      </c>
      <c r="BD44" s="88">
        <v>-0.32</v>
      </c>
    </row>
    <row r="45" spans="1:56" x14ac:dyDescent="0.25">
      <c r="A45" s="56">
        <v>-3.3999999971001671E-6</v>
      </c>
      <c r="B45" s="62">
        <v>7.9999999957891532E-7</v>
      </c>
      <c r="C45" s="62">
        <v>-0.11</v>
      </c>
      <c r="E45" s="56">
        <v>7.9999999957891532E-7</v>
      </c>
      <c r="H45">
        <v>7.9999999957891532E-7</v>
      </c>
      <c r="AZ45" s="85">
        <v>0.22</v>
      </c>
      <c r="BA45">
        <v>0.22</v>
      </c>
      <c r="BD45" s="87">
        <v>-0.6</v>
      </c>
    </row>
    <row r="46" spans="1:56" x14ac:dyDescent="0.25">
      <c r="A46" s="57">
        <v>-2.3999999996249244E-6</v>
      </c>
      <c r="B46" s="63">
        <v>6.7999999995294047E-6</v>
      </c>
      <c r="C46" s="63">
        <v>0.19</v>
      </c>
      <c r="E46" s="57">
        <v>6.7999999995294047E-6</v>
      </c>
      <c r="H46">
        <v>6.7999999995294047E-6</v>
      </c>
      <c r="AZ46" s="58">
        <v>-0.02</v>
      </c>
      <c r="BA46">
        <v>-0.02</v>
      </c>
      <c r="BD46" s="88">
        <v>-0.45</v>
      </c>
    </row>
    <row r="47" spans="1:56" x14ac:dyDescent="0.25">
      <c r="A47" s="56">
        <v>5.999999999062311E-7</v>
      </c>
      <c r="B47" s="62">
        <v>3.7999999999982492E-6</v>
      </c>
      <c r="C47" s="62">
        <v>0.15</v>
      </c>
      <c r="E47" s="56">
        <v>3.7999999999982492E-6</v>
      </c>
      <c r="H47">
        <v>3.7999999999982492E-6</v>
      </c>
      <c r="AZ47" s="85">
        <v>0.21</v>
      </c>
      <c r="BA47">
        <v>0.21</v>
      </c>
      <c r="BD47" s="87">
        <v>-0.85</v>
      </c>
    </row>
    <row r="48" spans="1:56" x14ac:dyDescent="0.25">
      <c r="A48" s="57">
        <v>-3.3999999971001671E-6</v>
      </c>
      <c r="B48" s="63">
        <v>-2.0000000056086265E-7</v>
      </c>
      <c r="C48" s="63">
        <v>-0.14000000000000001</v>
      </c>
      <c r="E48" s="57">
        <v>-2.0000000056086265E-7</v>
      </c>
      <c r="H48">
        <v>-2.0000000056086265E-7</v>
      </c>
      <c r="AZ48" s="58">
        <v>0.01</v>
      </c>
      <c r="BA48">
        <v>0.01</v>
      </c>
      <c r="BD48" s="88">
        <v>-0.79</v>
      </c>
    </row>
    <row r="49" spans="1:56" x14ac:dyDescent="0.25">
      <c r="A49" s="56">
        <v>-3.3999999971001671E-6</v>
      </c>
      <c r="B49" s="62">
        <v>-2.0000000056086265E-7</v>
      </c>
      <c r="C49" s="62">
        <v>-0.1</v>
      </c>
      <c r="E49" s="56">
        <v>-2.0000000056086265E-7</v>
      </c>
      <c r="H49">
        <v>-2.0000000056086265E-7</v>
      </c>
      <c r="AZ49" s="85">
        <v>-0.09</v>
      </c>
      <c r="BA49">
        <v>-0.09</v>
      </c>
      <c r="BD49" s="87">
        <v>-0.74</v>
      </c>
    </row>
    <row r="50" spans="1:56" x14ac:dyDescent="0.25">
      <c r="A50" s="57">
        <v>-3.3999999971001671E-6</v>
      </c>
      <c r="B50" s="63">
        <v>-2.0000000056086265E-7</v>
      </c>
      <c r="C50" s="63">
        <v>0.09</v>
      </c>
      <c r="E50" s="57">
        <v>-2.0000000056086265E-7</v>
      </c>
      <c r="H50">
        <v>-2.0000000056086265E-7</v>
      </c>
      <c r="AZ50" s="58">
        <v>-0.13</v>
      </c>
      <c r="BA50">
        <v>-0.13</v>
      </c>
      <c r="BD50" s="88">
        <v>-0.36</v>
      </c>
    </row>
    <row r="51" spans="1:56" x14ac:dyDescent="0.25">
      <c r="A51" s="56">
        <v>5.999999999062311E-7</v>
      </c>
      <c r="B51" s="62">
        <v>3.7999999999982492E-6</v>
      </c>
      <c r="C51" s="62">
        <v>0.22</v>
      </c>
      <c r="E51" s="56">
        <v>3.7999999999982492E-6</v>
      </c>
      <c r="H51">
        <v>3.7999999999982492E-6</v>
      </c>
      <c r="AZ51" s="85">
        <v>-0.13</v>
      </c>
      <c r="BA51">
        <v>-0.13</v>
      </c>
      <c r="BD51" s="87">
        <v>-0.75</v>
      </c>
    </row>
    <row r="52" spans="1:56" x14ac:dyDescent="0.25">
      <c r="A52" s="57">
        <v>-7.4000000012119926E-6</v>
      </c>
      <c r="B52" s="63">
        <v>5.7999999993896267E-6</v>
      </c>
      <c r="C52" s="63">
        <v>0.22</v>
      </c>
      <c r="E52" s="57">
        <v>5.7999999993896267E-6</v>
      </c>
      <c r="H52">
        <v>5.7999999993896267E-6</v>
      </c>
      <c r="AZ52" s="58">
        <v>0.21</v>
      </c>
      <c r="BA52">
        <v>0.21</v>
      </c>
      <c r="BD52" s="88">
        <v>-0.4</v>
      </c>
    </row>
    <row r="53" spans="1:56" x14ac:dyDescent="0.25">
      <c r="A53" s="56">
        <v>5.999999999062311E-7</v>
      </c>
      <c r="B53" s="62">
        <v>7.9999999957891532E-7</v>
      </c>
      <c r="C53" s="62">
        <v>0.23</v>
      </c>
      <c r="E53" s="56">
        <v>7.9999999957891532E-7</v>
      </c>
      <c r="H53">
        <v>7.9999999957891532E-7</v>
      </c>
      <c r="AZ53" s="85">
        <v>-0.11</v>
      </c>
      <c r="BA53">
        <v>-0.11</v>
      </c>
      <c r="BD53" s="87">
        <v>-0.78</v>
      </c>
    </row>
    <row r="54" spans="1:56" x14ac:dyDescent="0.25">
      <c r="A54" s="57">
        <v>-3.3999999971001671E-6</v>
      </c>
      <c r="B54" s="63">
        <v>-1.2000000007006406E-6</v>
      </c>
      <c r="C54" s="63">
        <v>0.14000000000000001</v>
      </c>
      <c r="E54" s="57">
        <v>-1.2000000007006406E-6</v>
      </c>
      <c r="H54">
        <v>-1.2000000007006406E-6</v>
      </c>
      <c r="AZ54" s="58">
        <v>0.19</v>
      </c>
      <c r="BA54">
        <v>0.19</v>
      </c>
      <c r="BD54" s="88">
        <v>-1.39</v>
      </c>
    </row>
    <row r="55" spans="1:56" x14ac:dyDescent="0.25">
      <c r="A55" s="56">
        <v>5.999999999062311E-7</v>
      </c>
      <c r="B55" s="62">
        <v>3.7999999999982492E-6</v>
      </c>
      <c r="C55" s="62">
        <v>-0.13</v>
      </c>
      <c r="E55" s="56">
        <v>3.7999999999982492E-6</v>
      </c>
      <c r="H55">
        <v>3.7999999999982492E-6</v>
      </c>
      <c r="AZ55" s="85">
        <v>0.15</v>
      </c>
      <c r="BA55">
        <v>0.15</v>
      </c>
      <c r="BD55" s="87">
        <v>-0.81</v>
      </c>
    </row>
    <row r="56" spans="1:56" ht="15.75" thickBot="1" x14ac:dyDescent="0.3">
      <c r="A56" s="59">
        <v>5.999999999062311E-7</v>
      </c>
      <c r="B56" s="64">
        <v>-4.2000000002317961E-6</v>
      </c>
      <c r="C56" s="64">
        <v>0.23</v>
      </c>
      <c r="E56" s="59">
        <v>-4.2000000002317961E-6</v>
      </c>
      <c r="H56">
        <v>-4.2000000002317961E-6</v>
      </c>
      <c r="AZ56" s="58">
        <v>-0.14000000000000001</v>
      </c>
      <c r="BA56">
        <v>-0.14000000000000001</v>
      </c>
      <c r="BD56" s="88">
        <v>-0.41</v>
      </c>
    </row>
    <row r="57" spans="1:56" ht="15.75" thickTop="1" x14ac:dyDescent="0.25">
      <c r="AZ57" s="85">
        <v>-0.1</v>
      </c>
      <c r="BA57">
        <v>-0.1</v>
      </c>
      <c r="BD57" s="87">
        <v>-0.97</v>
      </c>
    </row>
    <row r="58" spans="1:56" x14ac:dyDescent="0.25">
      <c r="AZ58" s="58">
        <v>0.09</v>
      </c>
      <c r="BA58">
        <v>0.09</v>
      </c>
      <c r="BD58" s="88">
        <v>-0.35</v>
      </c>
    </row>
    <row r="59" spans="1:56" x14ac:dyDescent="0.25">
      <c r="AZ59" s="85">
        <v>0.22</v>
      </c>
      <c r="BA59">
        <v>0.22</v>
      </c>
      <c r="BD59" s="87">
        <v>-0.57999999999999996</v>
      </c>
    </row>
    <row r="60" spans="1:56" x14ac:dyDescent="0.25">
      <c r="AZ60" s="58">
        <v>0.22</v>
      </c>
      <c r="BA60">
        <v>0.22</v>
      </c>
      <c r="BD60" s="88">
        <v>-0.4</v>
      </c>
    </row>
    <row r="61" spans="1:56" x14ac:dyDescent="0.25">
      <c r="AZ61" s="85">
        <v>0.23</v>
      </c>
      <c r="BA61">
        <v>0.23</v>
      </c>
      <c r="BD61" s="87">
        <v>-0.44</v>
      </c>
    </row>
    <row r="62" spans="1:56" x14ac:dyDescent="0.25">
      <c r="AZ62" s="58">
        <v>0.14000000000000001</v>
      </c>
      <c r="BA62">
        <v>0.14000000000000001</v>
      </c>
      <c r="BD62" s="88">
        <v>-0.54</v>
      </c>
    </row>
    <row r="63" spans="1:56" x14ac:dyDescent="0.25">
      <c r="AZ63" s="85">
        <v>-0.13</v>
      </c>
      <c r="BA63">
        <v>-0.13</v>
      </c>
      <c r="BD63" s="87">
        <v>-0.51</v>
      </c>
    </row>
    <row r="64" spans="1:56" ht="15.75" thickBot="1" x14ac:dyDescent="0.3">
      <c r="AZ64" s="86">
        <v>0.23</v>
      </c>
      <c r="BA64">
        <v>0.23</v>
      </c>
      <c r="BD64" s="88">
        <v>-0.6</v>
      </c>
    </row>
    <row r="65" spans="56:56" ht="15.75" thickTop="1" x14ac:dyDescent="0.25">
      <c r="BD65" s="87">
        <v>-0.65</v>
      </c>
    </row>
    <row r="66" spans="56:56" ht="15.75" thickBot="1" x14ac:dyDescent="0.3">
      <c r="BD66" s="89">
        <v>-0.45</v>
      </c>
    </row>
    <row r="67" spans="56:56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27C5-5AAD-43C2-BA0F-BD9CF5F5C1AA}">
  <sheetPr codeName="Hoja3"/>
  <dimension ref="A1:F9"/>
  <sheetViews>
    <sheetView workbookViewId="0">
      <selection activeCell="B3" sqref="B3:F5"/>
    </sheetView>
  </sheetViews>
  <sheetFormatPr baseColWidth="10" defaultRowHeight="15" x14ac:dyDescent="0.25"/>
  <cols>
    <col min="1" max="1" width="13.85546875" customWidth="1"/>
    <col min="2" max="2" width="20.85546875" customWidth="1"/>
    <col min="3" max="3" width="22.28515625" customWidth="1"/>
    <col min="4" max="4" width="18.85546875" customWidth="1"/>
    <col min="5" max="5" width="19.140625" customWidth="1"/>
    <col min="6" max="6" width="17.5703125" customWidth="1"/>
  </cols>
  <sheetData>
    <row r="1" spans="1:6" x14ac:dyDescent="0.25">
      <c r="A1" s="81" t="s">
        <v>6</v>
      </c>
      <c r="B1" s="82" t="s">
        <v>7</v>
      </c>
      <c r="C1" s="82"/>
      <c r="D1" s="82"/>
      <c r="E1" s="82"/>
      <c r="F1" s="82"/>
    </row>
    <row r="2" spans="1:6" x14ac:dyDescent="0.25">
      <c r="A2" s="81"/>
      <c r="B2" s="5" t="s">
        <v>8</v>
      </c>
      <c r="C2" s="5" t="s">
        <v>9</v>
      </c>
      <c r="D2" s="5" t="s">
        <v>10</v>
      </c>
      <c r="E2" s="5" t="s">
        <v>14</v>
      </c>
      <c r="F2" s="5" t="s">
        <v>15</v>
      </c>
    </row>
    <row r="3" spans="1:6" ht="33" customHeight="1" x14ac:dyDescent="0.25">
      <c r="A3" s="4" t="s">
        <v>11</v>
      </c>
      <c r="B3" s="2">
        <f>AVERAGE(DATOS!G2:G57)</f>
        <v>2.8857142845443003E-6</v>
      </c>
      <c r="C3" s="2">
        <f>AVERAGE(DATOS!H8:H57)</f>
        <v>2.8679999998715287E-6</v>
      </c>
      <c r="D3" s="2">
        <f>AVERAGE(DATOS!I8:I57)</f>
        <v>0.15139999999999998</v>
      </c>
      <c r="E3" s="2">
        <f>AVERAGE(DATOS!J8:J57)</f>
        <v>0.6876000000000001</v>
      </c>
      <c r="F3" s="2">
        <f>AVERAGE(DATOS!K8:K57)</f>
        <v>0.15140000014279117</v>
      </c>
    </row>
    <row r="4" spans="1:6" ht="36" customHeight="1" x14ac:dyDescent="0.25">
      <c r="A4" s="4" t="s">
        <v>12</v>
      </c>
      <c r="B4" s="2">
        <f>VAR(DATOS!G8:G57)</f>
        <v>4.7086367325779063E-12</v>
      </c>
      <c r="C4" s="2">
        <f>VAR(DATOS!H8:H57)</f>
        <v>4.696506122002467E-12</v>
      </c>
      <c r="D4" s="2">
        <f>VAR(DATOS!I8:I57)</f>
        <v>4.9020816326530619E-3</v>
      </c>
      <c r="E4" s="2">
        <f>VAR(DATOS!J8:J57)</f>
        <v>0.29951657142857119</v>
      </c>
      <c r="F4" s="2">
        <f>VAR(DATOS!K8:K57)</f>
        <v>4.9020816140151408E-3</v>
      </c>
    </row>
    <row r="5" spans="1:6" ht="41.25" customHeight="1" x14ac:dyDescent="0.25">
      <c r="A5" s="4" t="s">
        <v>13</v>
      </c>
      <c r="B5" s="3">
        <f>MEDIAN(DATOS!G8:G57)</f>
        <v>3.3999999971001671E-6</v>
      </c>
      <c r="C5" s="3">
        <f>MEDIAN(DATOS!H8:H57)</f>
        <v>2.1999999999522402E-6</v>
      </c>
      <c r="D5" s="3">
        <f>MEDIAN(DATOS!I8:I57)</f>
        <v>0.15</v>
      </c>
      <c r="E5" s="3">
        <f>MEDIAN(DATOS!J8:J57)</f>
        <v>0.58499999999999996</v>
      </c>
      <c r="F5" s="3">
        <f>MEDIAN(DATOS!K8:K57)</f>
        <v>0.1500000001</v>
      </c>
    </row>
    <row r="9" spans="1:6" x14ac:dyDescent="0.25">
      <c r="B9" s="6"/>
    </row>
  </sheetData>
  <mergeCells count="2">
    <mergeCell ref="A1:A2"/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2845-35F9-4B0A-BD15-11EA85BF2D4C}">
  <sheetPr codeName="Hoja5"/>
  <dimension ref="C2:BS191"/>
  <sheetViews>
    <sheetView workbookViewId="0">
      <selection activeCell="K6" sqref="K6:K61"/>
    </sheetView>
  </sheetViews>
  <sheetFormatPr baseColWidth="10" defaultRowHeight="15" x14ac:dyDescent="0.25"/>
  <cols>
    <col min="3" max="3" width="26" bestFit="1" customWidth="1"/>
    <col min="4" max="4" width="12.28515625" bestFit="1" customWidth="1"/>
    <col min="5" max="5" width="11.85546875" bestFit="1" customWidth="1"/>
  </cols>
  <sheetData>
    <row r="2" spans="3:64" ht="15.75" thickBot="1" x14ac:dyDescent="0.3">
      <c r="H2" s="56">
        <v>-6.9999999965375537E-6</v>
      </c>
      <c r="I2" s="56">
        <v>-6.9999999965375537E-6</v>
      </c>
      <c r="J2" s="57">
        <v>-3.200000001868375E-6</v>
      </c>
      <c r="K2" s="56">
        <v>1.0999999986438525E-6</v>
      </c>
      <c r="L2" s="57">
        <v>-3.1000000006997652E-6</v>
      </c>
      <c r="M2" s="56">
        <v>-6.8000000013057615E-6</v>
      </c>
      <c r="N2" s="57">
        <v>-3.200000001868375E-6</v>
      </c>
      <c r="O2" s="56">
        <v>4.5999999969126293E-6</v>
      </c>
      <c r="P2" s="57">
        <v>5.999999999062311E-7</v>
      </c>
      <c r="Q2" s="56">
        <v>-3.3999999971001671E-6</v>
      </c>
      <c r="R2" s="57">
        <v>-7.4000000012119926E-6</v>
      </c>
      <c r="S2" s="56">
        <v>-3.3999999971001671E-6</v>
      </c>
      <c r="T2" s="57">
        <v>5.999999999062311E-7</v>
      </c>
      <c r="U2" s="56">
        <v>4.5999999969126293E-6</v>
      </c>
      <c r="V2" s="57">
        <v>5.999999999062311E-7</v>
      </c>
      <c r="W2" s="56">
        <v>5.999999999062311E-7</v>
      </c>
      <c r="X2" s="57">
        <v>-3.3999999971001671E-6</v>
      </c>
      <c r="Y2" s="56">
        <v>-6.3999999966313226E-6</v>
      </c>
      <c r="Z2" s="57">
        <v>5.999999999062311E-7</v>
      </c>
      <c r="AA2" s="56">
        <v>-7.4000000012119926E-6</v>
      </c>
      <c r="AB2" s="57">
        <v>-7.4000000012119926E-6</v>
      </c>
      <c r="AC2" s="56">
        <v>-3.3999999971001671E-6</v>
      </c>
      <c r="AD2" s="57">
        <v>-3.3999999971001671E-6</v>
      </c>
      <c r="AE2" s="56">
        <v>-6.3999999966313226E-6</v>
      </c>
      <c r="AF2" s="57">
        <v>5.999999999062311E-7</v>
      </c>
      <c r="AG2" s="56">
        <v>-3.3999999971001671E-6</v>
      </c>
      <c r="AH2" s="57">
        <v>5.999999999062311E-7</v>
      </c>
      <c r="AI2" s="56">
        <v>5.999999999062311E-7</v>
      </c>
      <c r="AJ2" s="57">
        <v>-3.3999999971001671E-6</v>
      </c>
      <c r="AK2" s="56">
        <v>-2.3999999996249244E-6</v>
      </c>
      <c r="AL2" s="57">
        <v>5.999999999062311E-7</v>
      </c>
      <c r="AM2" s="56">
        <v>-3.3999999971001671E-6</v>
      </c>
      <c r="AN2" s="57">
        <v>5.999999999062311E-7</v>
      </c>
      <c r="AO2" s="56">
        <v>4.5999999969126293E-6</v>
      </c>
      <c r="AP2" s="57">
        <v>-3.3999999971001671E-6</v>
      </c>
      <c r="AQ2" s="56">
        <v>5.999999999062311E-7</v>
      </c>
      <c r="AR2" s="57">
        <v>-3.3999999971001671E-6</v>
      </c>
      <c r="AS2" s="56">
        <v>5.999999999062311E-7</v>
      </c>
      <c r="AT2" s="57">
        <v>1.5999999973814738E-6</v>
      </c>
      <c r="AU2" s="56">
        <v>4.5999999969126293E-6</v>
      </c>
      <c r="AV2" s="57">
        <v>4.5999999969126293E-6</v>
      </c>
      <c r="AW2" s="56">
        <v>5.999999999062311E-7</v>
      </c>
      <c r="AX2" s="57">
        <v>-2.3999999996249244E-6</v>
      </c>
      <c r="AY2" s="56">
        <v>5.999999999062311E-7</v>
      </c>
      <c r="AZ2" s="57">
        <v>5.999999999062311E-7</v>
      </c>
      <c r="BA2" s="56">
        <v>-3.3999999971001671E-6</v>
      </c>
      <c r="BB2" s="57">
        <v>-2.3999999996249244E-6</v>
      </c>
      <c r="BC2" s="56">
        <v>5.999999999062311E-7</v>
      </c>
      <c r="BD2" s="57">
        <v>-3.3999999971001671E-6</v>
      </c>
      <c r="BE2" s="56">
        <v>-3.3999999971001671E-6</v>
      </c>
      <c r="BF2" s="57">
        <v>-3.3999999971001671E-6</v>
      </c>
      <c r="BG2" s="56">
        <v>5.999999999062311E-7</v>
      </c>
      <c r="BH2" s="57">
        <v>-7.4000000012119926E-6</v>
      </c>
      <c r="BI2" s="56">
        <v>5.999999999062311E-7</v>
      </c>
      <c r="BJ2" s="57">
        <v>-3.3999999971001671E-6</v>
      </c>
      <c r="BK2" s="56">
        <v>5.999999999062311E-7</v>
      </c>
      <c r="BL2" s="59">
        <v>5.9999999990623099E-7</v>
      </c>
    </row>
    <row r="3" spans="3:64" ht="15.75" thickTop="1" x14ac:dyDescent="0.25">
      <c r="H3" s="57">
        <v>-3.200000001868375E-6</v>
      </c>
    </row>
    <row r="4" spans="3:64" x14ac:dyDescent="0.25">
      <c r="H4" s="56">
        <v>1.0999999986438525E-6</v>
      </c>
    </row>
    <row r="5" spans="3:64" x14ac:dyDescent="0.25">
      <c r="C5" s="9" t="s">
        <v>84</v>
      </c>
      <c r="D5">
        <v>14</v>
      </c>
      <c r="H5" s="57">
        <v>-3.1000000006997652E-6</v>
      </c>
    </row>
    <row r="6" spans="3:64" x14ac:dyDescent="0.25">
      <c r="C6" s="9" t="s">
        <v>85</v>
      </c>
      <c r="D6">
        <v>15</v>
      </c>
      <c r="H6" s="56">
        <v>-6.8000000013057615E-6</v>
      </c>
      <c r="K6">
        <v>-6.9999999965375537E-6</v>
      </c>
    </row>
    <row r="7" spans="3:64" x14ac:dyDescent="0.25">
      <c r="C7" s="9" t="s">
        <v>86</v>
      </c>
      <c r="D7">
        <v>16</v>
      </c>
      <c r="H7" s="57">
        <v>-3.200000001868375E-6</v>
      </c>
      <c r="K7">
        <v>-3.200000001868375E-6</v>
      </c>
    </row>
    <row r="8" spans="3:64" x14ac:dyDescent="0.25">
      <c r="C8" s="9" t="s">
        <v>87</v>
      </c>
      <c r="D8">
        <v>17</v>
      </c>
      <c r="H8" s="56">
        <v>4.5999999969126293E-6</v>
      </c>
      <c r="K8">
        <v>1.0999999986438525E-6</v>
      </c>
    </row>
    <row r="9" spans="3:64" x14ac:dyDescent="0.25">
      <c r="C9" s="9" t="s">
        <v>88</v>
      </c>
      <c r="D9">
        <v>18</v>
      </c>
      <c r="H9" s="57">
        <v>5.999999999062311E-7</v>
      </c>
      <c r="K9">
        <v>-3.1000000006997652E-6</v>
      </c>
    </row>
    <row r="10" spans="3:64" x14ac:dyDescent="0.25">
      <c r="C10" s="9" t="s">
        <v>89</v>
      </c>
      <c r="D10">
        <v>19</v>
      </c>
      <c r="H10" s="56">
        <v>-3.3999999971001671E-6</v>
      </c>
      <c r="K10">
        <v>-6.8000000013057615E-6</v>
      </c>
    </row>
    <row r="11" spans="3:64" x14ac:dyDescent="0.25">
      <c r="C11" s="9" t="s">
        <v>90</v>
      </c>
      <c r="D11">
        <v>20</v>
      </c>
      <c r="H11" s="57">
        <v>-7.4000000012119926E-6</v>
      </c>
      <c r="K11">
        <v>-3.200000001868375E-6</v>
      </c>
    </row>
    <row r="12" spans="3:64" x14ac:dyDescent="0.25">
      <c r="C12" s="9" t="s">
        <v>91</v>
      </c>
      <c r="D12">
        <v>21</v>
      </c>
      <c r="H12" s="56">
        <v>-3.3999999971001671E-6</v>
      </c>
      <c r="K12">
        <v>4.5999999969126293E-6</v>
      </c>
    </row>
    <row r="13" spans="3:64" x14ac:dyDescent="0.25">
      <c r="C13" s="9" t="s">
        <v>92</v>
      </c>
      <c r="D13">
        <v>22</v>
      </c>
      <c r="H13" s="57">
        <v>5.999999999062311E-7</v>
      </c>
      <c r="K13">
        <v>5.999999999062311E-7</v>
      </c>
    </row>
    <row r="14" spans="3:64" x14ac:dyDescent="0.25">
      <c r="C14" s="9" t="s">
        <v>93</v>
      </c>
      <c r="D14">
        <v>23</v>
      </c>
      <c r="H14" s="56">
        <v>4.5999999969126293E-6</v>
      </c>
      <c r="K14">
        <v>-3.3999999971001671E-6</v>
      </c>
    </row>
    <row r="15" spans="3:64" x14ac:dyDescent="0.25">
      <c r="C15" s="9" t="s">
        <v>94</v>
      </c>
      <c r="D15">
        <v>24</v>
      </c>
      <c r="H15" s="57">
        <v>5.999999999062311E-7</v>
      </c>
      <c r="K15">
        <v>-7.4000000012119926E-6</v>
      </c>
    </row>
    <row r="16" spans="3:64" x14ac:dyDescent="0.25">
      <c r="C16" s="9" t="s">
        <v>95</v>
      </c>
      <c r="D16">
        <v>25</v>
      </c>
      <c r="H16" s="56">
        <v>5.999999999062311E-7</v>
      </c>
      <c r="K16">
        <v>-3.3999999971001671E-6</v>
      </c>
    </row>
    <row r="17" spans="3:11" x14ac:dyDescent="0.25">
      <c r="C17" s="9" t="s">
        <v>96</v>
      </c>
      <c r="D17">
        <v>26</v>
      </c>
      <c r="H17" s="57">
        <v>-3.3999999971001671E-6</v>
      </c>
      <c r="K17">
        <v>5.999999999062311E-7</v>
      </c>
    </row>
    <row r="18" spans="3:11" x14ac:dyDescent="0.25">
      <c r="C18" s="9" t="s">
        <v>97</v>
      </c>
      <c r="D18">
        <v>28</v>
      </c>
      <c r="H18" s="56">
        <v>-6.3999999966313226E-6</v>
      </c>
      <c r="K18">
        <v>4.5999999969126293E-6</v>
      </c>
    </row>
    <row r="19" spans="3:11" x14ac:dyDescent="0.25">
      <c r="C19" s="9" t="s">
        <v>98</v>
      </c>
      <c r="D19">
        <v>29</v>
      </c>
      <c r="H19" s="57">
        <v>5.999999999062311E-7</v>
      </c>
      <c r="K19">
        <v>5.999999999062311E-7</v>
      </c>
    </row>
    <row r="20" spans="3:11" x14ac:dyDescent="0.25">
      <c r="C20" s="9" t="s">
        <v>99</v>
      </c>
      <c r="D20">
        <v>30</v>
      </c>
      <c r="H20" s="56">
        <v>-7.4000000012119926E-6</v>
      </c>
      <c r="K20">
        <v>5.999999999062311E-7</v>
      </c>
    </row>
    <row r="21" spans="3:11" x14ac:dyDescent="0.25">
      <c r="C21" s="9" t="s">
        <v>100</v>
      </c>
      <c r="D21">
        <v>32</v>
      </c>
      <c r="H21" s="57">
        <v>-7.4000000012119926E-6</v>
      </c>
      <c r="K21">
        <v>-3.3999999971001671E-6</v>
      </c>
    </row>
    <row r="22" spans="3:11" x14ac:dyDescent="0.25">
      <c r="C22" s="9" t="s">
        <v>101</v>
      </c>
      <c r="D22">
        <v>33</v>
      </c>
      <c r="H22" s="56">
        <v>-3.3999999971001671E-6</v>
      </c>
      <c r="K22">
        <v>-6.3999999966313226E-6</v>
      </c>
    </row>
    <row r="23" spans="3:11" x14ac:dyDescent="0.25">
      <c r="C23" s="9" t="s">
        <v>102</v>
      </c>
      <c r="D23">
        <v>34</v>
      </c>
      <c r="H23" s="57">
        <v>-3.3999999971001671E-6</v>
      </c>
      <c r="K23">
        <v>5.999999999062311E-7</v>
      </c>
    </row>
    <row r="24" spans="3:11" x14ac:dyDescent="0.25">
      <c r="C24" s="9" t="s">
        <v>103</v>
      </c>
      <c r="D24">
        <v>35</v>
      </c>
      <c r="H24" s="56">
        <v>-6.3999999966313226E-6</v>
      </c>
      <c r="K24">
        <v>-7.4000000012119926E-6</v>
      </c>
    </row>
    <row r="25" spans="3:11" x14ac:dyDescent="0.25">
      <c r="C25" s="9" t="s">
        <v>104</v>
      </c>
      <c r="D25">
        <v>36</v>
      </c>
      <c r="H25" s="57">
        <v>5.999999999062311E-7</v>
      </c>
      <c r="K25">
        <v>-7.4000000012119926E-6</v>
      </c>
    </row>
    <row r="26" spans="3:11" x14ac:dyDescent="0.25">
      <c r="C26" s="9" t="s">
        <v>105</v>
      </c>
      <c r="D26">
        <v>37</v>
      </c>
      <c r="H26" s="56">
        <v>-3.3999999971001671E-6</v>
      </c>
      <c r="K26">
        <v>-3.3999999971001671E-6</v>
      </c>
    </row>
    <row r="27" spans="3:11" x14ac:dyDescent="0.25">
      <c r="C27" s="9" t="s">
        <v>106</v>
      </c>
      <c r="D27">
        <v>38</v>
      </c>
      <c r="H27" s="57">
        <v>5.999999999062311E-7</v>
      </c>
      <c r="K27">
        <v>-3.3999999971001671E-6</v>
      </c>
    </row>
    <row r="28" spans="3:11" x14ac:dyDescent="0.25">
      <c r="C28" s="9" t="s">
        <v>107</v>
      </c>
      <c r="D28">
        <v>39</v>
      </c>
      <c r="H28" s="56">
        <v>5.999999999062311E-7</v>
      </c>
      <c r="K28">
        <v>-6.3999999966313226E-6</v>
      </c>
    </row>
    <row r="29" spans="3:11" x14ac:dyDescent="0.25">
      <c r="C29" s="9" t="s">
        <v>108</v>
      </c>
      <c r="D29">
        <v>40</v>
      </c>
      <c r="H29" s="57">
        <v>-3.3999999971001671E-6</v>
      </c>
      <c r="K29">
        <v>5.999999999062311E-7</v>
      </c>
    </row>
    <row r="30" spans="3:11" x14ac:dyDescent="0.25">
      <c r="C30" s="9" t="s">
        <v>109</v>
      </c>
      <c r="D30">
        <v>41</v>
      </c>
      <c r="H30" s="56">
        <v>-2.3999999996249244E-6</v>
      </c>
      <c r="K30">
        <v>-3.3999999971001671E-6</v>
      </c>
    </row>
    <row r="31" spans="3:11" x14ac:dyDescent="0.25">
      <c r="C31" s="9" t="s">
        <v>110</v>
      </c>
      <c r="D31">
        <v>42</v>
      </c>
      <c r="H31" s="57">
        <v>5.999999999062311E-7</v>
      </c>
      <c r="K31">
        <v>5.999999999062311E-7</v>
      </c>
    </row>
    <row r="32" spans="3:11" x14ac:dyDescent="0.25">
      <c r="C32" s="9" t="s">
        <v>111</v>
      </c>
      <c r="D32">
        <v>43</v>
      </c>
      <c r="H32" s="56">
        <v>-3.3999999971001671E-6</v>
      </c>
      <c r="K32">
        <v>5.999999999062311E-7</v>
      </c>
    </row>
    <row r="33" spans="3:11" x14ac:dyDescent="0.25">
      <c r="C33" s="9" t="s">
        <v>112</v>
      </c>
      <c r="D33">
        <v>44</v>
      </c>
      <c r="H33" s="57">
        <v>5.999999999062311E-7</v>
      </c>
      <c r="K33">
        <v>-3.3999999971001671E-6</v>
      </c>
    </row>
    <row r="34" spans="3:11" x14ac:dyDescent="0.25">
      <c r="C34" s="9" t="s">
        <v>113</v>
      </c>
      <c r="D34">
        <v>45</v>
      </c>
      <c r="H34" s="56">
        <v>4.5999999969126293E-6</v>
      </c>
      <c r="K34">
        <v>-2.3999999996249244E-6</v>
      </c>
    </row>
    <row r="35" spans="3:11" x14ac:dyDescent="0.25">
      <c r="C35" s="9" t="s">
        <v>114</v>
      </c>
      <c r="D35">
        <v>46</v>
      </c>
      <c r="H35" s="57">
        <v>-3.3999999971001671E-6</v>
      </c>
      <c r="K35">
        <v>5.999999999062311E-7</v>
      </c>
    </row>
    <row r="36" spans="3:11" x14ac:dyDescent="0.25">
      <c r="C36" s="9" t="s">
        <v>115</v>
      </c>
      <c r="D36">
        <v>47</v>
      </c>
      <c r="H36" s="56">
        <v>5.999999999062311E-7</v>
      </c>
      <c r="K36">
        <v>-3.3999999971001671E-6</v>
      </c>
    </row>
    <row r="37" spans="3:11" x14ac:dyDescent="0.25">
      <c r="C37" s="9" t="s">
        <v>116</v>
      </c>
      <c r="D37">
        <v>48</v>
      </c>
      <c r="H37" s="57">
        <v>-3.3999999971001671E-6</v>
      </c>
      <c r="K37">
        <v>5.999999999062311E-7</v>
      </c>
    </row>
    <row r="38" spans="3:11" x14ac:dyDescent="0.25">
      <c r="C38" s="9" t="s">
        <v>117</v>
      </c>
      <c r="D38">
        <v>49</v>
      </c>
      <c r="H38" s="56">
        <v>5.999999999062311E-7</v>
      </c>
      <c r="K38">
        <v>4.5999999969126293E-6</v>
      </c>
    </row>
    <row r="39" spans="3:11" x14ac:dyDescent="0.25">
      <c r="C39" s="9" t="s">
        <v>118</v>
      </c>
      <c r="D39">
        <v>50</v>
      </c>
      <c r="H39" s="57">
        <v>1.5999999973814738E-6</v>
      </c>
      <c r="K39">
        <v>-3.3999999971001671E-6</v>
      </c>
    </row>
    <row r="40" spans="3:11" x14ac:dyDescent="0.25">
      <c r="C40" s="9" t="s">
        <v>119</v>
      </c>
      <c r="D40">
        <v>51</v>
      </c>
      <c r="H40" s="56">
        <v>4.5999999969126293E-6</v>
      </c>
      <c r="K40">
        <v>5.999999999062311E-7</v>
      </c>
    </row>
    <row r="41" spans="3:11" x14ac:dyDescent="0.25">
      <c r="C41" s="9" t="s">
        <v>120</v>
      </c>
      <c r="D41">
        <v>52</v>
      </c>
      <c r="H41" s="57">
        <v>4.5999999969126293E-6</v>
      </c>
      <c r="K41">
        <v>-3.3999999971001671E-6</v>
      </c>
    </row>
    <row r="42" spans="3:11" x14ac:dyDescent="0.25">
      <c r="C42" s="9" t="s">
        <v>121</v>
      </c>
      <c r="D42">
        <v>53</v>
      </c>
      <c r="H42" s="56">
        <v>5.999999999062311E-7</v>
      </c>
      <c r="K42">
        <v>5.999999999062311E-7</v>
      </c>
    </row>
    <row r="43" spans="3:11" x14ac:dyDescent="0.25">
      <c r="C43" s="9" t="s">
        <v>122</v>
      </c>
      <c r="D43">
        <v>54</v>
      </c>
      <c r="H43" s="57">
        <v>-2.3999999996249244E-6</v>
      </c>
      <c r="K43">
        <v>1.5999999973814738E-6</v>
      </c>
    </row>
    <row r="44" spans="3:11" x14ac:dyDescent="0.25">
      <c r="C44" s="9" t="s">
        <v>123</v>
      </c>
      <c r="D44">
        <v>55</v>
      </c>
      <c r="H44" s="56">
        <v>5.999999999062311E-7</v>
      </c>
      <c r="K44">
        <v>4.5999999969126293E-6</v>
      </c>
    </row>
    <row r="45" spans="3:11" x14ac:dyDescent="0.25">
      <c r="C45" s="9" t="s">
        <v>124</v>
      </c>
      <c r="D45">
        <v>56</v>
      </c>
      <c r="H45" s="57">
        <v>5.999999999062311E-7</v>
      </c>
      <c r="K45">
        <v>4.5999999969126293E-6</v>
      </c>
    </row>
    <row r="46" spans="3:11" x14ac:dyDescent="0.25">
      <c r="C46" s="9" t="s">
        <v>125</v>
      </c>
      <c r="D46">
        <v>57</v>
      </c>
      <c r="H46" s="56">
        <v>-3.3999999971001671E-6</v>
      </c>
      <c r="K46">
        <v>5.999999999062311E-7</v>
      </c>
    </row>
    <row r="47" spans="3:11" x14ac:dyDescent="0.25">
      <c r="C47" s="9" t="s">
        <v>126</v>
      </c>
      <c r="D47">
        <v>58</v>
      </c>
      <c r="H47" s="57">
        <v>-2.3999999996249244E-6</v>
      </c>
      <c r="K47">
        <v>-2.3999999996249244E-6</v>
      </c>
    </row>
    <row r="48" spans="3:11" x14ac:dyDescent="0.25">
      <c r="C48" s="9" t="s">
        <v>127</v>
      </c>
      <c r="D48">
        <v>59</v>
      </c>
      <c r="H48" s="56">
        <v>5.999999999062311E-7</v>
      </c>
      <c r="K48">
        <v>5.999999999062311E-7</v>
      </c>
    </row>
    <row r="49" spans="3:66" x14ac:dyDescent="0.25">
      <c r="C49" s="9" t="s">
        <v>128</v>
      </c>
      <c r="D49">
        <v>60</v>
      </c>
      <c r="H49" s="57">
        <v>-3.3999999971001671E-6</v>
      </c>
      <c r="K49">
        <v>5.999999999062311E-7</v>
      </c>
    </row>
    <row r="50" spans="3:66" x14ac:dyDescent="0.25">
      <c r="C50" s="9" t="s">
        <v>129</v>
      </c>
      <c r="D50">
        <v>61</v>
      </c>
      <c r="H50" s="56">
        <v>-3.3999999971001671E-6</v>
      </c>
      <c r="K50">
        <v>-3.3999999971001671E-6</v>
      </c>
    </row>
    <row r="51" spans="3:66" x14ac:dyDescent="0.25">
      <c r="C51" s="9" t="s">
        <v>130</v>
      </c>
      <c r="D51">
        <v>62</v>
      </c>
      <c r="H51" s="57">
        <v>-3.3999999971001671E-6</v>
      </c>
      <c r="K51">
        <v>-2.3999999996249244E-6</v>
      </c>
    </row>
    <row r="52" spans="3:66" x14ac:dyDescent="0.25">
      <c r="C52" s="9" t="s">
        <v>131</v>
      </c>
      <c r="D52">
        <v>63</v>
      </c>
      <c r="H52" s="56">
        <v>5.999999999062311E-7</v>
      </c>
      <c r="K52">
        <v>5.999999999062311E-7</v>
      </c>
    </row>
    <row r="53" spans="3:66" x14ac:dyDescent="0.25">
      <c r="C53" s="9" t="s">
        <v>132</v>
      </c>
      <c r="D53">
        <v>64</v>
      </c>
      <c r="H53" s="57">
        <v>-7.4000000012119926E-6</v>
      </c>
      <c r="K53">
        <v>-3.3999999971001671E-6</v>
      </c>
    </row>
    <row r="54" spans="3:66" x14ac:dyDescent="0.25">
      <c r="C54" s="9" t="s">
        <v>133</v>
      </c>
      <c r="D54">
        <v>65</v>
      </c>
      <c r="H54" s="56">
        <v>5.999999999062311E-7</v>
      </c>
      <c r="K54">
        <v>-3.3999999971001671E-6</v>
      </c>
    </row>
    <row r="55" spans="3:66" x14ac:dyDescent="0.25">
      <c r="H55" s="57">
        <v>-3.3999999971001671E-6</v>
      </c>
      <c r="K55">
        <v>-3.3999999971001671E-6</v>
      </c>
    </row>
    <row r="56" spans="3:66" x14ac:dyDescent="0.25">
      <c r="H56" s="56">
        <v>5.999999999062311E-7</v>
      </c>
      <c r="K56">
        <v>5.999999999062311E-7</v>
      </c>
    </row>
    <row r="57" spans="3:66" ht="15.75" thickBot="1" x14ac:dyDescent="0.3">
      <c r="H57" s="59">
        <v>5.9999999990623099E-7</v>
      </c>
      <c r="K57">
        <v>-7.4000000012119926E-6</v>
      </c>
    </row>
    <row r="58" spans="3:66" ht="15.75" thickTop="1" x14ac:dyDescent="0.25">
      <c r="K58">
        <v>5.999999999062311E-7</v>
      </c>
    </row>
    <row r="59" spans="3:66" x14ac:dyDescent="0.25">
      <c r="K59">
        <v>-3.3999999971001671E-6</v>
      </c>
    </row>
    <row r="60" spans="3:66" x14ac:dyDescent="0.25">
      <c r="K60">
        <v>5.999999999062311E-7</v>
      </c>
    </row>
    <row r="61" spans="3:66" x14ac:dyDescent="0.25">
      <c r="K61">
        <v>5.9999999990623099E-7</v>
      </c>
    </row>
    <row r="63" spans="3:66" x14ac:dyDescent="0.25">
      <c r="I63">
        <v>-6.9999999965375537E-6</v>
      </c>
      <c r="J63">
        <v>7</v>
      </c>
      <c r="K63">
        <v>7</v>
      </c>
      <c r="L63">
        <v>8</v>
      </c>
      <c r="M63">
        <v>9</v>
      </c>
      <c r="N63">
        <v>10</v>
      </c>
      <c r="O63">
        <v>12</v>
      </c>
      <c r="P63">
        <v>13</v>
      </c>
      <c r="Q63">
        <v>14</v>
      </c>
      <c r="R63">
        <v>15</v>
      </c>
      <c r="S63">
        <v>16</v>
      </c>
      <c r="T63">
        <v>17</v>
      </c>
      <c r="U63">
        <v>18</v>
      </c>
      <c r="V63">
        <v>19</v>
      </c>
      <c r="W63">
        <v>20</v>
      </c>
      <c r="X63">
        <v>21</v>
      </c>
      <c r="Y63">
        <v>22</v>
      </c>
      <c r="Z63">
        <v>23</v>
      </c>
      <c r="AA63">
        <v>24</v>
      </c>
      <c r="AB63">
        <v>25</v>
      </c>
      <c r="AC63">
        <v>26</v>
      </c>
      <c r="AD63">
        <v>28</v>
      </c>
      <c r="AE63">
        <v>29</v>
      </c>
      <c r="AF63">
        <v>30</v>
      </c>
      <c r="AG63">
        <v>32</v>
      </c>
      <c r="AH63">
        <v>33</v>
      </c>
      <c r="AI63">
        <v>34</v>
      </c>
      <c r="AJ63">
        <v>35</v>
      </c>
      <c r="AK63">
        <v>36</v>
      </c>
      <c r="AL63">
        <v>37</v>
      </c>
      <c r="AM63">
        <v>38</v>
      </c>
      <c r="AN63">
        <v>39</v>
      </c>
      <c r="AO63">
        <v>40</v>
      </c>
      <c r="AP63">
        <v>41</v>
      </c>
      <c r="AQ63">
        <v>42</v>
      </c>
      <c r="AR63">
        <v>43</v>
      </c>
      <c r="AS63">
        <v>44</v>
      </c>
      <c r="AT63">
        <v>45</v>
      </c>
      <c r="AU63">
        <v>46</v>
      </c>
      <c r="AV63">
        <v>47</v>
      </c>
      <c r="AW63">
        <v>48</v>
      </c>
      <c r="AX63">
        <v>49</v>
      </c>
      <c r="AY63">
        <v>50</v>
      </c>
      <c r="AZ63">
        <v>51</v>
      </c>
      <c r="BA63">
        <v>52</v>
      </c>
      <c r="BB63">
        <v>53</v>
      </c>
      <c r="BC63">
        <v>54</v>
      </c>
      <c r="BD63">
        <v>55</v>
      </c>
      <c r="BE63">
        <v>56</v>
      </c>
      <c r="BF63">
        <v>57</v>
      </c>
      <c r="BG63">
        <v>58</v>
      </c>
      <c r="BH63">
        <v>59</v>
      </c>
      <c r="BI63">
        <v>60</v>
      </c>
      <c r="BJ63">
        <v>61</v>
      </c>
      <c r="BK63">
        <v>62</v>
      </c>
      <c r="BL63">
        <v>63</v>
      </c>
      <c r="BM63">
        <v>64</v>
      </c>
      <c r="BN63">
        <v>65</v>
      </c>
    </row>
    <row r="64" spans="3:66" x14ac:dyDescent="0.25">
      <c r="I64">
        <v>-3.200000001868375E-6</v>
      </c>
      <c r="J64">
        <v>8</v>
      </c>
      <c r="K64">
        <v>-6.9999999965375537E-6</v>
      </c>
      <c r="L64">
        <v>-3.200000001868375E-6</v>
      </c>
      <c r="M64">
        <v>1.0999999986438525E-6</v>
      </c>
      <c r="N64">
        <v>-3.1000000006997652E-6</v>
      </c>
      <c r="O64">
        <v>-6.8000000013057615E-6</v>
      </c>
      <c r="P64">
        <v>-3.200000001868375E-6</v>
      </c>
      <c r="Q64">
        <v>4.5999999969126293E-6</v>
      </c>
      <c r="R64">
        <v>5.999999999062311E-7</v>
      </c>
      <c r="S64">
        <v>-3.3999999971001671E-6</v>
      </c>
      <c r="T64">
        <v>-7.4000000012119926E-6</v>
      </c>
      <c r="U64">
        <v>-3.3999999971001671E-6</v>
      </c>
      <c r="V64">
        <v>5.999999999062311E-7</v>
      </c>
      <c r="W64">
        <v>4.5999999969126293E-6</v>
      </c>
      <c r="X64">
        <v>5.999999999062311E-7</v>
      </c>
      <c r="Y64">
        <v>5.999999999062311E-7</v>
      </c>
      <c r="Z64">
        <v>-3.3999999971001671E-6</v>
      </c>
      <c r="AA64">
        <v>-6.3999999966313226E-6</v>
      </c>
      <c r="AB64">
        <v>5.999999999062311E-7</v>
      </c>
      <c r="AC64">
        <v>-7.4000000012119926E-6</v>
      </c>
      <c r="AD64">
        <v>-7.4000000012119926E-6</v>
      </c>
      <c r="AE64">
        <v>-3.3999999971001671E-6</v>
      </c>
      <c r="AF64">
        <v>-3.3999999971001671E-6</v>
      </c>
      <c r="AG64">
        <v>-6.3999999966313226E-6</v>
      </c>
      <c r="AH64">
        <v>5.999999999062311E-7</v>
      </c>
      <c r="AI64">
        <v>-3.3999999971001671E-6</v>
      </c>
      <c r="AJ64">
        <v>5.999999999062311E-7</v>
      </c>
      <c r="AK64">
        <v>5.999999999062311E-7</v>
      </c>
      <c r="AL64">
        <v>-3.3999999971001671E-6</v>
      </c>
      <c r="AM64">
        <v>-2.3999999996249244E-6</v>
      </c>
      <c r="AN64">
        <v>5.999999999062311E-7</v>
      </c>
      <c r="AO64">
        <v>-3.3999999971001671E-6</v>
      </c>
      <c r="AP64">
        <v>5.999999999062311E-7</v>
      </c>
      <c r="AQ64">
        <v>4.5999999969126293E-6</v>
      </c>
      <c r="AR64">
        <v>-3.3999999971001671E-6</v>
      </c>
      <c r="AS64">
        <v>5.999999999062311E-7</v>
      </c>
      <c r="AT64">
        <v>-3.3999999971001671E-6</v>
      </c>
      <c r="AU64">
        <v>5.999999999062311E-7</v>
      </c>
      <c r="AV64">
        <v>1.5999999973814738E-6</v>
      </c>
      <c r="AW64">
        <v>4.5999999969126293E-6</v>
      </c>
      <c r="AX64">
        <v>4.5999999969126293E-6</v>
      </c>
      <c r="AY64">
        <v>5.999999999062311E-7</v>
      </c>
      <c r="AZ64">
        <v>-2.3999999996249244E-6</v>
      </c>
      <c r="BA64">
        <v>5.999999999062311E-7</v>
      </c>
      <c r="BB64">
        <v>5.999999999062311E-7</v>
      </c>
      <c r="BC64">
        <v>-3.3999999971001671E-6</v>
      </c>
      <c r="BD64">
        <v>-2.3999999996249244E-6</v>
      </c>
      <c r="BE64">
        <v>5.999999999062311E-7</v>
      </c>
      <c r="BF64">
        <v>-3.3999999971001671E-6</v>
      </c>
      <c r="BG64">
        <v>-3.3999999971001671E-6</v>
      </c>
      <c r="BH64">
        <v>-3.3999999971001671E-6</v>
      </c>
      <c r="BI64">
        <v>5.999999999062311E-7</v>
      </c>
      <c r="BJ64">
        <v>-7.4000000012119926E-6</v>
      </c>
      <c r="BK64">
        <v>5.999999999062311E-7</v>
      </c>
      <c r="BL64">
        <v>-3.3999999971001671E-6</v>
      </c>
      <c r="BM64">
        <v>5.999999999062311E-7</v>
      </c>
      <c r="BN64">
        <v>5.999999999062311E-7</v>
      </c>
    </row>
    <row r="65" spans="9:10" x14ac:dyDescent="0.25">
      <c r="I65">
        <v>1.0999999986438525E-6</v>
      </c>
      <c r="J65">
        <v>9</v>
      </c>
    </row>
    <row r="66" spans="9:10" x14ac:dyDescent="0.25">
      <c r="I66">
        <v>-3.1000000006997652E-6</v>
      </c>
      <c r="J66">
        <v>10</v>
      </c>
    </row>
    <row r="67" spans="9:10" x14ac:dyDescent="0.25">
      <c r="I67">
        <v>-6.8000000013057615E-6</v>
      </c>
      <c r="J67">
        <v>12</v>
      </c>
    </row>
    <row r="68" spans="9:10" x14ac:dyDescent="0.25">
      <c r="I68">
        <v>-3.200000001868375E-6</v>
      </c>
      <c r="J68">
        <v>13</v>
      </c>
    </row>
    <row r="69" spans="9:10" x14ac:dyDescent="0.25">
      <c r="I69">
        <v>4.5999999969126293E-6</v>
      </c>
      <c r="J69">
        <v>14</v>
      </c>
    </row>
    <row r="70" spans="9:10" x14ac:dyDescent="0.25">
      <c r="I70">
        <v>5.999999999062311E-7</v>
      </c>
      <c r="J70">
        <v>15</v>
      </c>
    </row>
    <row r="71" spans="9:10" x14ac:dyDescent="0.25">
      <c r="I71">
        <v>-3.3999999971001671E-6</v>
      </c>
      <c r="J71">
        <v>16</v>
      </c>
    </row>
    <row r="72" spans="9:10" x14ac:dyDescent="0.25">
      <c r="I72">
        <v>-7.4000000012119926E-6</v>
      </c>
      <c r="J72">
        <v>17</v>
      </c>
    </row>
    <row r="73" spans="9:10" x14ac:dyDescent="0.25">
      <c r="I73">
        <v>-3.3999999971001671E-6</v>
      </c>
      <c r="J73">
        <v>18</v>
      </c>
    </row>
    <row r="74" spans="9:10" x14ac:dyDescent="0.25">
      <c r="I74">
        <v>5.999999999062311E-7</v>
      </c>
      <c r="J74">
        <v>19</v>
      </c>
    </row>
    <row r="75" spans="9:10" x14ac:dyDescent="0.25">
      <c r="I75">
        <v>4.5999999969126293E-6</v>
      </c>
      <c r="J75">
        <v>20</v>
      </c>
    </row>
    <row r="76" spans="9:10" x14ac:dyDescent="0.25">
      <c r="I76">
        <v>5.999999999062311E-7</v>
      </c>
      <c r="J76">
        <v>21</v>
      </c>
    </row>
    <row r="77" spans="9:10" x14ac:dyDescent="0.25">
      <c r="I77">
        <v>5.999999999062311E-7</v>
      </c>
      <c r="J77">
        <v>22</v>
      </c>
    </row>
    <row r="78" spans="9:10" x14ac:dyDescent="0.25">
      <c r="I78">
        <v>-3.3999999971001671E-6</v>
      </c>
      <c r="J78">
        <v>23</v>
      </c>
    </row>
    <row r="79" spans="9:10" x14ac:dyDescent="0.25">
      <c r="I79">
        <v>-6.3999999966313226E-6</v>
      </c>
      <c r="J79">
        <v>24</v>
      </c>
    </row>
    <row r="80" spans="9:10" x14ac:dyDescent="0.25">
      <c r="I80">
        <v>5.999999999062311E-7</v>
      </c>
      <c r="J80">
        <v>25</v>
      </c>
    </row>
    <row r="81" spans="9:10" x14ac:dyDescent="0.25">
      <c r="I81">
        <v>-7.4000000012119926E-6</v>
      </c>
      <c r="J81">
        <v>26</v>
      </c>
    </row>
    <row r="82" spans="9:10" x14ac:dyDescent="0.25">
      <c r="I82">
        <v>-7.4000000012119926E-6</v>
      </c>
      <c r="J82">
        <v>28</v>
      </c>
    </row>
    <row r="83" spans="9:10" x14ac:dyDescent="0.25">
      <c r="I83">
        <v>-3.3999999971001671E-6</v>
      </c>
      <c r="J83">
        <v>29</v>
      </c>
    </row>
    <row r="84" spans="9:10" x14ac:dyDescent="0.25">
      <c r="I84">
        <v>-3.3999999971001671E-6</v>
      </c>
      <c r="J84">
        <v>30</v>
      </c>
    </row>
    <row r="85" spans="9:10" x14ac:dyDescent="0.25">
      <c r="I85">
        <v>-6.3999999966313226E-6</v>
      </c>
      <c r="J85">
        <v>32</v>
      </c>
    </row>
    <row r="86" spans="9:10" x14ac:dyDescent="0.25">
      <c r="I86">
        <v>5.999999999062311E-7</v>
      </c>
      <c r="J86">
        <v>33</v>
      </c>
    </row>
    <row r="87" spans="9:10" x14ac:dyDescent="0.25">
      <c r="I87">
        <v>-3.3999999971001671E-6</v>
      </c>
      <c r="J87">
        <v>34</v>
      </c>
    </row>
    <row r="88" spans="9:10" x14ac:dyDescent="0.25">
      <c r="I88">
        <v>5.999999999062311E-7</v>
      </c>
      <c r="J88">
        <v>35</v>
      </c>
    </row>
    <row r="89" spans="9:10" x14ac:dyDescent="0.25">
      <c r="I89">
        <v>5.999999999062311E-7</v>
      </c>
      <c r="J89">
        <v>36</v>
      </c>
    </row>
    <row r="90" spans="9:10" x14ac:dyDescent="0.25">
      <c r="I90">
        <v>-3.3999999971001671E-6</v>
      </c>
      <c r="J90">
        <v>37</v>
      </c>
    </row>
    <row r="91" spans="9:10" x14ac:dyDescent="0.25">
      <c r="I91">
        <v>-2.3999999996249244E-6</v>
      </c>
      <c r="J91">
        <v>38</v>
      </c>
    </row>
    <row r="92" spans="9:10" x14ac:dyDescent="0.25">
      <c r="I92">
        <v>5.999999999062311E-7</v>
      </c>
      <c r="J92">
        <v>39</v>
      </c>
    </row>
    <row r="93" spans="9:10" x14ac:dyDescent="0.25">
      <c r="I93">
        <v>-3.3999999971001671E-6</v>
      </c>
      <c r="J93">
        <v>40</v>
      </c>
    </row>
    <row r="94" spans="9:10" x14ac:dyDescent="0.25">
      <c r="I94">
        <v>5.999999999062311E-7</v>
      </c>
      <c r="J94">
        <v>41</v>
      </c>
    </row>
    <row r="103" spans="4:5" x14ac:dyDescent="0.25">
      <c r="D103" s="57"/>
      <c r="E103" s="61"/>
    </row>
    <row r="104" spans="4:5" x14ac:dyDescent="0.25">
      <c r="D104" s="56"/>
      <c r="E104" s="61"/>
    </row>
    <row r="105" spans="4:5" ht="15.75" thickBot="1" x14ac:dyDescent="0.3">
      <c r="D105" s="59"/>
      <c r="E105" s="61"/>
    </row>
    <row r="106" spans="4:5" ht="15.75" thickTop="1" x14ac:dyDescent="0.25"/>
    <row r="126" spans="16:71" x14ac:dyDescent="0.25">
      <c r="P126">
        <v>-6.9999999965375537</v>
      </c>
      <c r="Q126">
        <v>-3.200000001868375</v>
      </c>
      <c r="R126">
        <v>1.0999999986438525</v>
      </c>
      <c r="S126">
        <v>-3.1000000006997652</v>
      </c>
      <c r="T126">
        <v>-6.8000000013057615</v>
      </c>
      <c r="U126">
        <v>-3.200000001868375</v>
      </c>
      <c r="V126">
        <v>4.5999999969126293</v>
      </c>
      <c r="W126">
        <v>0.5999999999062311</v>
      </c>
      <c r="X126">
        <v>-3.3999999971001671</v>
      </c>
      <c r="Y126">
        <v>-7.4000000012119926</v>
      </c>
      <c r="Z126">
        <v>-3.3999999971001671</v>
      </c>
      <c r="AA126">
        <v>0.5999999999062311</v>
      </c>
      <c r="AB126">
        <v>4.5999999969126293</v>
      </c>
      <c r="AC126">
        <v>0.5999999999062311</v>
      </c>
      <c r="AD126">
        <v>0.5999999999062311</v>
      </c>
      <c r="AE126">
        <v>-3.3999999971001671</v>
      </c>
      <c r="AF126">
        <v>-6.3999999966313226</v>
      </c>
      <c r="AG126">
        <v>0.5999999999062311</v>
      </c>
      <c r="AH126">
        <v>-7.4000000012119926</v>
      </c>
      <c r="AI126">
        <v>-7.4000000012119926</v>
      </c>
      <c r="AJ126">
        <v>-3.3999999971001671</v>
      </c>
      <c r="AK126">
        <v>-3.3999999971001671</v>
      </c>
      <c r="AL126">
        <v>-6.3999999966313226</v>
      </c>
      <c r="AM126">
        <v>0.5999999999062311</v>
      </c>
      <c r="AN126">
        <v>-3.3999999971001671</v>
      </c>
      <c r="AO126">
        <v>0.5999999999062311</v>
      </c>
      <c r="AP126">
        <v>0.5999999999062311</v>
      </c>
      <c r="AQ126">
        <v>-3.3999999971001671</v>
      </c>
      <c r="AR126">
        <v>-2.3999999996249244</v>
      </c>
      <c r="AS126">
        <v>0.5999999999062311</v>
      </c>
      <c r="AT126">
        <v>-3.3999999971001671</v>
      </c>
      <c r="AU126">
        <v>0.5999999999062311</v>
      </c>
      <c r="AV126">
        <v>4.5999999969126293</v>
      </c>
      <c r="AW126">
        <v>-3.3999999971001671</v>
      </c>
      <c r="AX126">
        <v>0.5999999999062311</v>
      </c>
      <c r="AY126">
        <v>-3.3999999971001671</v>
      </c>
      <c r="AZ126">
        <v>0.5999999999062311</v>
      </c>
      <c r="BA126">
        <v>1.5999999973814738</v>
      </c>
      <c r="BB126">
        <v>4.5999999969126293</v>
      </c>
      <c r="BC126">
        <v>4.5999999969126293</v>
      </c>
      <c r="BD126">
        <v>0.5999999999062311</v>
      </c>
      <c r="BE126">
        <v>-2.3999999996249244</v>
      </c>
      <c r="BF126">
        <v>0.5999999999062311</v>
      </c>
      <c r="BG126">
        <v>0.5999999999062311</v>
      </c>
      <c r="BH126">
        <v>-3.3999999971001671</v>
      </c>
      <c r="BI126">
        <v>-2.3999999996249244</v>
      </c>
      <c r="BJ126">
        <v>0.5999999999062311</v>
      </c>
      <c r="BK126">
        <v>-3.3999999971001671</v>
      </c>
      <c r="BL126">
        <v>-3.3999999971001671</v>
      </c>
      <c r="BM126">
        <v>-3.3999999971001671</v>
      </c>
      <c r="BN126">
        <v>0.5999999999062311</v>
      </c>
      <c r="BO126">
        <v>-7.4000000012119926</v>
      </c>
      <c r="BP126">
        <v>0.5999999999062311</v>
      </c>
      <c r="BQ126">
        <v>-3.3999999971001671</v>
      </c>
      <c r="BR126">
        <v>0.5999999999062311</v>
      </c>
      <c r="BS126">
        <v>0.59999999990623099</v>
      </c>
    </row>
    <row r="127" spans="16:71" x14ac:dyDescent="0.25">
      <c r="P127">
        <v>-5.6000000006051209</v>
      </c>
      <c r="Q127">
        <v>-2.8000000007466497</v>
      </c>
      <c r="R127">
        <v>2.1999999999522402</v>
      </c>
      <c r="S127">
        <v>3.299999999484271</v>
      </c>
      <c r="T127">
        <v>2.1999999999522402</v>
      </c>
      <c r="U127">
        <v>0</v>
      </c>
      <c r="V127">
        <v>5.7999999993896267</v>
      </c>
      <c r="W127">
        <v>0.79999999957891532</v>
      </c>
      <c r="X127">
        <v>-0.20000000056086265</v>
      </c>
      <c r="Y127">
        <v>0.79999999957891532</v>
      </c>
      <c r="Z127">
        <v>3.7999999999982492</v>
      </c>
      <c r="AA127">
        <v>-4.2000000002317961</v>
      </c>
      <c r="AB127">
        <v>0.79999999957891532</v>
      </c>
      <c r="AC127">
        <v>3.7999999999982492</v>
      </c>
      <c r="AD127">
        <v>1.7999999997186933</v>
      </c>
      <c r="AE127">
        <v>3.7999999999982492</v>
      </c>
      <c r="AF127">
        <v>-2.1999999999522402</v>
      </c>
      <c r="AG127">
        <v>6.7999999995294047</v>
      </c>
      <c r="AH127">
        <v>1.7999999997186933</v>
      </c>
      <c r="AI127">
        <v>4.7999999992498488</v>
      </c>
      <c r="AJ127">
        <v>7.7999999996691827</v>
      </c>
      <c r="AK127">
        <v>3.7999999999982492</v>
      </c>
      <c r="AL127">
        <v>-2.1999999999522402</v>
      </c>
      <c r="AM127">
        <v>-2.1999999999522402</v>
      </c>
      <c r="AN127">
        <v>3.7999999999982492</v>
      </c>
      <c r="AO127">
        <v>0.79999999957891532</v>
      </c>
      <c r="AP127">
        <v>1.7999999997186933</v>
      </c>
      <c r="AQ127">
        <v>-2.1999999999522402</v>
      </c>
      <c r="AR127">
        <v>0.79999999957891532</v>
      </c>
      <c r="AS127">
        <v>0.79999999957891532</v>
      </c>
      <c r="AT127">
        <v>-2.1999999999522402</v>
      </c>
      <c r="AU127">
        <v>-9.2000000000425075</v>
      </c>
      <c r="AV127">
        <v>1.7999999997186933</v>
      </c>
      <c r="AW127">
        <v>-1.2000000007006406</v>
      </c>
      <c r="AX127">
        <v>3.7999999999982492</v>
      </c>
      <c r="AY127">
        <v>5.7999999993896267</v>
      </c>
      <c r="AZ127">
        <v>-2.1999999999522402</v>
      </c>
      <c r="BA127">
        <v>-3.2000000000920181</v>
      </c>
      <c r="BB127">
        <v>2.7999999998584713</v>
      </c>
      <c r="BC127">
        <v>0.79999999957891532</v>
      </c>
      <c r="BD127">
        <v>2.7999999998584713</v>
      </c>
      <c r="BE127">
        <v>0.79999999957891532</v>
      </c>
      <c r="BF127">
        <v>1.7999999997186933</v>
      </c>
      <c r="BG127">
        <v>5.7999999993896267</v>
      </c>
      <c r="BH127">
        <v>0.79999999957891532</v>
      </c>
      <c r="BI127">
        <v>6.7999999995294047</v>
      </c>
      <c r="BJ127">
        <v>3.7999999999982492</v>
      </c>
      <c r="BK127">
        <v>-0.20000000056086265</v>
      </c>
      <c r="BL127">
        <v>-0.20000000056086265</v>
      </c>
      <c r="BM127">
        <v>-0.20000000056086265</v>
      </c>
      <c r="BN127">
        <v>3.7999999999982492</v>
      </c>
      <c r="BO127">
        <v>5.7999999993896267</v>
      </c>
      <c r="BP127">
        <v>0.79999999957891532</v>
      </c>
      <c r="BQ127">
        <v>-1.2000000007006406</v>
      </c>
      <c r="BR127">
        <v>3.7999999999982492</v>
      </c>
      <c r="BS127">
        <v>-4.2000000002317961</v>
      </c>
    </row>
    <row r="128" spans="16:71" x14ac:dyDescent="0.25">
      <c r="P128">
        <v>15</v>
      </c>
      <c r="Q128">
        <v>-11</v>
      </c>
      <c r="R128">
        <v>18</v>
      </c>
      <c r="S128">
        <v>15</v>
      </c>
      <c r="T128">
        <v>22</v>
      </c>
      <c r="U128">
        <v>-11</v>
      </c>
      <c r="V128">
        <v>18</v>
      </c>
      <c r="W128">
        <v>-12</v>
      </c>
      <c r="X128">
        <v>27</v>
      </c>
      <c r="Y128">
        <v>16</v>
      </c>
      <c r="Z128">
        <v>24</v>
      </c>
      <c r="AA128">
        <v>-14.000000000000002</v>
      </c>
      <c r="AB128">
        <v>22</v>
      </c>
      <c r="AC128">
        <v>-14.000000000000002</v>
      </c>
      <c r="AD128">
        <v>1</v>
      </c>
      <c r="AE128">
        <v>20</v>
      </c>
      <c r="AF128">
        <v>-5</v>
      </c>
      <c r="AG128">
        <v>-14.000000000000002</v>
      </c>
      <c r="AH128">
        <v>-13</v>
      </c>
      <c r="AI128">
        <v>21</v>
      </c>
      <c r="AJ128">
        <v>20</v>
      </c>
      <c r="AK128">
        <v>1</v>
      </c>
      <c r="AL128">
        <v>20</v>
      </c>
      <c r="AM128">
        <v>24</v>
      </c>
      <c r="AN128">
        <v>-12</v>
      </c>
      <c r="AO128">
        <v>19</v>
      </c>
      <c r="AP128">
        <v>-1</v>
      </c>
      <c r="AQ128">
        <v>-16</v>
      </c>
      <c r="AR128">
        <v>1</v>
      </c>
      <c r="AS128">
        <v>23</v>
      </c>
      <c r="AT128">
        <v>19</v>
      </c>
      <c r="AU128">
        <v>20</v>
      </c>
      <c r="AV128">
        <v>-14.000000000000002</v>
      </c>
      <c r="AW128">
        <v>-13</v>
      </c>
      <c r="AX128">
        <v>21</v>
      </c>
      <c r="AY128">
        <v>-15</v>
      </c>
      <c r="AZ128">
        <v>22</v>
      </c>
      <c r="BA128">
        <v>-2</v>
      </c>
      <c r="BB128">
        <v>21</v>
      </c>
      <c r="BC128">
        <v>1</v>
      </c>
      <c r="BD128">
        <v>-9</v>
      </c>
      <c r="BE128">
        <v>-13</v>
      </c>
      <c r="BF128">
        <v>-13</v>
      </c>
      <c r="BG128">
        <v>21</v>
      </c>
      <c r="BH128">
        <v>-11</v>
      </c>
      <c r="BI128">
        <v>19</v>
      </c>
      <c r="BJ128">
        <v>15</v>
      </c>
      <c r="BK128">
        <v>-14.000000000000002</v>
      </c>
      <c r="BL128">
        <v>-10</v>
      </c>
      <c r="BM128">
        <v>9</v>
      </c>
      <c r="BN128">
        <v>22</v>
      </c>
      <c r="BO128">
        <v>22</v>
      </c>
      <c r="BP128">
        <v>23</v>
      </c>
      <c r="BQ128">
        <v>14.000000000000002</v>
      </c>
      <c r="BR128">
        <v>-13</v>
      </c>
      <c r="BS128">
        <v>23</v>
      </c>
    </row>
    <row r="134" spans="6:10" x14ac:dyDescent="0.25">
      <c r="F134" s="65"/>
      <c r="G134" s="65"/>
      <c r="H134" s="53"/>
    </row>
    <row r="135" spans="6:10" x14ac:dyDescent="0.25">
      <c r="F135" s="56"/>
      <c r="G135" s="56"/>
      <c r="H135" s="54"/>
      <c r="I135" s="21"/>
      <c r="J135" s="21"/>
    </row>
    <row r="136" spans="6:10" x14ac:dyDescent="0.25">
      <c r="F136" s="57"/>
      <c r="G136" s="57"/>
      <c r="H136" s="55"/>
      <c r="I136" s="21"/>
      <c r="J136" s="21"/>
    </row>
    <row r="137" spans="6:10" x14ac:dyDescent="0.25">
      <c r="F137" s="56"/>
      <c r="G137" s="56"/>
      <c r="H137" s="54"/>
      <c r="I137" s="21"/>
      <c r="J137" s="21"/>
    </row>
    <row r="138" spans="6:10" x14ac:dyDescent="0.25">
      <c r="F138" s="57"/>
      <c r="G138" s="57"/>
      <c r="H138" s="55"/>
      <c r="I138" s="21"/>
      <c r="J138" s="21"/>
    </row>
    <row r="139" spans="6:10" x14ac:dyDescent="0.25">
      <c r="F139" s="56"/>
      <c r="G139" s="56"/>
      <c r="H139" s="54"/>
      <c r="I139" s="21"/>
      <c r="J139" s="21"/>
    </row>
    <row r="140" spans="6:10" x14ac:dyDescent="0.25">
      <c r="F140" s="57"/>
      <c r="G140" s="57"/>
      <c r="H140" s="55"/>
      <c r="I140" s="21"/>
      <c r="J140" s="21"/>
    </row>
    <row r="141" spans="6:10" x14ac:dyDescent="0.25">
      <c r="F141" s="56"/>
      <c r="G141" s="56"/>
      <c r="H141" s="54"/>
      <c r="I141" s="21"/>
      <c r="J141" s="21"/>
    </row>
    <row r="142" spans="6:10" x14ac:dyDescent="0.25">
      <c r="F142" s="57"/>
      <c r="G142" s="57"/>
      <c r="H142" s="58"/>
      <c r="I142" s="21"/>
      <c r="J142" s="21"/>
    </row>
    <row r="143" spans="6:10" x14ac:dyDescent="0.25">
      <c r="F143" s="56"/>
      <c r="G143" s="56"/>
      <c r="H143" s="54"/>
      <c r="I143" s="21"/>
      <c r="J143" s="21"/>
    </row>
    <row r="144" spans="6:10" x14ac:dyDescent="0.25">
      <c r="F144" s="57"/>
      <c r="G144" s="57"/>
      <c r="H144" s="55"/>
      <c r="I144" s="21"/>
      <c r="J144" s="21"/>
    </row>
    <row r="145" spans="6:10" x14ac:dyDescent="0.25">
      <c r="F145" s="56"/>
      <c r="G145" s="56"/>
      <c r="H145" s="54"/>
      <c r="I145" s="21"/>
      <c r="J145" s="21"/>
    </row>
    <row r="146" spans="6:10" x14ac:dyDescent="0.25">
      <c r="F146" s="57"/>
      <c r="G146" s="57"/>
      <c r="H146" s="55"/>
      <c r="I146" s="21"/>
      <c r="J146" s="21"/>
    </row>
    <row r="147" spans="6:10" x14ac:dyDescent="0.25">
      <c r="F147" s="56"/>
      <c r="G147" s="56"/>
      <c r="H147" s="54"/>
      <c r="I147" s="21"/>
      <c r="J147" s="21"/>
    </row>
    <row r="148" spans="6:10" x14ac:dyDescent="0.25">
      <c r="F148" s="57"/>
      <c r="G148" s="57"/>
      <c r="H148" s="55"/>
      <c r="I148" s="21"/>
      <c r="J148" s="21"/>
    </row>
    <row r="149" spans="6:10" x14ac:dyDescent="0.25">
      <c r="F149" s="56"/>
      <c r="G149" s="56"/>
      <c r="H149" s="54"/>
      <c r="I149" s="21"/>
      <c r="J149" s="21"/>
    </row>
    <row r="150" spans="6:10" x14ac:dyDescent="0.25">
      <c r="F150" s="57"/>
      <c r="G150" s="57"/>
      <c r="H150" s="55"/>
      <c r="I150" s="21"/>
      <c r="J150" s="21"/>
    </row>
    <row r="151" spans="6:10" x14ac:dyDescent="0.25">
      <c r="F151" s="56"/>
      <c r="G151" s="56"/>
      <c r="H151" s="54"/>
      <c r="I151" s="21"/>
      <c r="J151" s="21"/>
    </row>
    <row r="152" spans="6:10" x14ac:dyDescent="0.25">
      <c r="F152" s="57"/>
      <c r="G152" s="57"/>
      <c r="H152" s="55"/>
      <c r="I152" s="21"/>
      <c r="J152" s="21"/>
    </row>
    <row r="153" spans="6:10" x14ac:dyDescent="0.25">
      <c r="F153" s="56"/>
      <c r="G153" s="56"/>
      <c r="H153" s="54"/>
      <c r="I153" s="21"/>
      <c r="J153" s="21"/>
    </row>
    <row r="154" spans="6:10" x14ac:dyDescent="0.25">
      <c r="F154" s="57"/>
      <c r="G154" s="57"/>
      <c r="H154" s="55"/>
      <c r="I154" s="21"/>
      <c r="J154" s="21"/>
    </row>
    <row r="155" spans="6:10" x14ac:dyDescent="0.25">
      <c r="F155" s="56"/>
      <c r="G155" s="56"/>
      <c r="H155" s="54"/>
      <c r="I155" s="21"/>
      <c r="J155" s="21"/>
    </row>
    <row r="156" spans="6:10" x14ac:dyDescent="0.25">
      <c r="F156" s="57"/>
      <c r="G156" s="57"/>
      <c r="H156" s="55"/>
      <c r="I156" s="21"/>
      <c r="J156" s="21"/>
    </row>
    <row r="157" spans="6:10" x14ac:dyDescent="0.25">
      <c r="F157" s="56"/>
      <c r="G157" s="56"/>
      <c r="H157" s="54"/>
      <c r="I157" s="21"/>
      <c r="J157" s="21"/>
    </row>
    <row r="158" spans="6:10" x14ac:dyDescent="0.25">
      <c r="F158" s="57"/>
      <c r="G158" s="57"/>
      <c r="H158" s="55"/>
      <c r="I158" s="21"/>
      <c r="J158" s="21"/>
    </row>
    <row r="159" spans="6:10" x14ac:dyDescent="0.25">
      <c r="F159" s="56"/>
      <c r="G159" s="56"/>
      <c r="H159" s="54"/>
      <c r="I159" s="21"/>
      <c r="J159" s="21"/>
    </row>
    <row r="160" spans="6:10" x14ac:dyDescent="0.25">
      <c r="F160" s="57"/>
      <c r="G160" s="57"/>
      <c r="H160" s="55"/>
      <c r="I160" s="21"/>
      <c r="J160" s="21"/>
    </row>
    <row r="161" spans="6:10" x14ac:dyDescent="0.25">
      <c r="F161" s="56"/>
      <c r="G161" s="56"/>
      <c r="H161" s="54"/>
      <c r="I161" s="21"/>
      <c r="J161" s="21"/>
    </row>
    <row r="162" spans="6:10" x14ac:dyDescent="0.25">
      <c r="F162" s="57"/>
      <c r="G162" s="57"/>
      <c r="H162" s="55"/>
      <c r="I162" s="21"/>
      <c r="J162" s="21"/>
    </row>
    <row r="163" spans="6:10" x14ac:dyDescent="0.25">
      <c r="F163" s="56"/>
      <c r="G163" s="56"/>
      <c r="H163" s="54"/>
      <c r="I163" s="21"/>
      <c r="J163" s="21"/>
    </row>
    <row r="164" spans="6:10" x14ac:dyDescent="0.25">
      <c r="F164" s="57"/>
      <c r="G164" s="57"/>
      <c r="H164" s="55"/>
      <c r="I164" s="21"/>
      <c r="J164" s="21"/>
    </row>
    <row r="165" spans="6:10" x14ac:dyDescent="0.25">
      <c r="F165" s="56"/>
      <c r="G165" s="56"/>
      <c r="H165" s="54"/>
      <c r="I165" s="21"/>
      <c r="J165" s="21"/>
    </row>
    <row r="166" spans="6:10" x14ac:dyDescent="0.25">
      <c r="F166" s="57"/>
      <c r="G166" s="57"/>
      <c r="H166" s="55"/>
      <c r="I166" s="21"/>
      <c r="J166" s="21"/>
    </row>
    <row r="167" spans="6:10" x14ac:dyDescent="0.25">
      <c r="F167" s="56"/>
      <c r="G167" s="56"/>
      <c r="H167" s="54"/>
      <c r="I167" s="21"/>
      <c r="J167" s="21"/>
    </row>
    <row r="168" spans="6:10" x14ac:dyDescent="0.25">
      <c r="F168" s="57"/>
      <c r="G168" s="57"/>
      <c r="H168" s="55"/>
      <c r="I168" s="21"/>
      <c r="J168" s="21"/>
    </row>
    <row r="169" spans="6:10" x14ac:dyDescent="0.25">
      <c r="F169" s="56"/>
      <c r="G169" s="56"/>
      <c r="H169" s="54"/>
      <c r="I169" s="21"/>
      <c r="J169" s="21"/>
    </row>
    <row r="170" spans="6:10" x14ac:dyDescent="0.25">
      <c r="F170" s="57"/>
      <c r="G170" s="57"/>
      <c r="H170" s="55"/>
      <c r="I170" s="21"/>
      <c r="J170" s="21"/>
    </row>
    <row r="171" spans="6:10" x14ac:dyDescent="0.25">
      <c r="F171" s="56"/>
      <c r="G171" s="56"/>
      <c r="H171" s="54"/>
      <c r="I171" s="21"/>
      <c r="J171" s="21"/>
    </row>
    <row r="172" spans="6:10" x14ac:dyDescent="0.25">
      <c r="F172" s="57"/>
      <c r="G172" s="57"/>
      <c r="H172" s="55"/>
      <c r="I172" s="21"/>
      <c r="J172" s="21"/>
    </row>
    <row r="173" spans="6:10" x14ac:dyDescent="0.25">
      <c r="F173" s="56"/>
      <c r="G173" s="56"/>
      <c r="H173" s="54"/>
      <c r="I173" s="21"/>
      <c r="J173" s="21"/>
    </row>
    <row r="174" spans="6:10" x14ac:dyDescent="0.25">
      <c r="F174" s="57"/>
      <c r="G174" s="57"/>
      <c r="H174" s="55"/>
      <c r="I174" s="21"/>
      <c r="J174" s="21"/>
    </row>
    <row r="175" spans="6:10" x14ac:dyDescent="0.25">
      <c r="F175" s="56"/>
      <c r="G175" s="56"/>
      <c r="H175" s="54"/>
      <c r="I175" s="21"/>
      <c r="J175" s="21"/>
    </row>
    <row r="176" spans="6:10" x14ac:dyDescent="0.25">
      <c r="F176" s="57"/>
      <c r="G176" s="57"/>
      <c r="H176" s="55"/>
      <c r="I176" s="21"/>
      <c r="J176" s="21"/>
    </row>
    <row r="177" spans="6:10" x14ac:dyDescent="0.25">
      <c r="F177" s="56"/>
      <c r="G177" s="56"/>
      <c r="H177" s="54"/>
      <c r="I177" s="21"/>
      <c r="J177" s="21"/>
    </row>
    <row r="178" spans="6:10" x14ac:dyDescent="0.25">
      <c r="F178" s="57"/>
      <c r="G178" s="57"/>
      <c r="H178" s="55"/>
      <c r="I178" s="21"/>
      <c r="J178" s="21"/>
    </row>
    <row r="179" spans="6:10" x14ac:dyDescent="0.25">
      <c r="F179" s="56"/>
      <c r="G179" s="56"/>
      <c r="H179" s="54"/>
      <c r="I179" s="21"/>
      <c r="J179" s="21"/>
    </row>
    <row r="180" spans="6:10" x14ac:dyDescent="0.25">
      <c r="F180" s="57"/>
      <c r="G180" s="57"/>
      <c r="H180" s="55"/>
      <c r="I180" s="21"/>
      <c r="J180" s="21"/>
    </row>
    <row r="181" spans="6:10" x14ac:dyDescent="0.25">
      <c r="F181" s="56"/>
      <c r="G181" s="56"/>
      <c r="H181" s="54"/>
      <c r="I181" s="21"/>
      <c r="J181" s="21"/>
    </row>
    <row r="182" spans="6:10" x14ac:dyDescent="0.25">
      <c r="F182" s="57"/>
      <c r="G182" s="57"/>
      <c r="H182" s="55"/>
      <c r="I182" s="21"/>
      <c r="J182" s="21"/>
    </row>
    <row r="183" spans="6:10" x14ac:dyDescent="0.25">
      <c r="F183" s="56"/>
      <c r="G183" s="56"/>
      <c r="H183" s="54"/>
      <c r="I183" s="21"/>
      <c r="J183" s="21"/>
    </row>
    <row r="184" spans="6:10" x14ac:dyDescent="0.25">
      <c r="F184" s="57"/>
      <c r="G184" s="57"/>
      <c r="H184" s="55"/>
      <c r="I184" s="21"/>
      <c r="J184" s="21"/>
    </row>
    <row r="185" spans="6:10" x14ac:dyDescent="0.25">
      <c r="F185" s="56"/>
      <c r="G185" s="56"/>
      <c r="H185" s="54"/>
      <c r="I185" s="21"/>
      <c r="J185" s="21"/>
    </row>
    <row r="186" spans="6:10" x14ac:dyDescent="0.25">
      <c r="F186" s="57"/>
      <c r="G186" s="57"/>
      <c r="H186" s="55"/>
      <c r="I186" s="21"/>
      <c r="J186" s="21"/>
    </row>
    <row r="187" spans="6:10" x14ac:dyDescent="0.25">
      <c r="F187" s="56"/>
      <c r="G187" s="56"/>
      <c r="H187" s="54"/>
      <c r="I187" s="21"/>
      <c r="J187" s="21"/>
    </row>
    <row r="188" spans="6:10" x14ac:dyDescent="0.25">
      <c r="F188" s="57"/>
      <c r="G188" s="57"/>
      <c r="H188" s="55"/>
      <c r="I188" s="21"/>
      <c r="J188" s="21"/>
    </row>
    <row r="189" spans="6:10" x14ac:dyDescent="0.25">
      <c r="F189" s="56"/>
      <c r="G189" s="56"/>
      <c r="H189" s="54"/>
      <c r="I189" s="21"/>
      <c r="J189" s="21"/>
    </row>
    <row r="190" spans="6:10" ht="15.75" thickBot="1" x14ac:dyDescent="0.3">
      <c r="F190" s="59"/>
      <c r="G190" s="59"/>
      <c r="H190" s="60"/>
      <c r="I190" s="21"/>
      <c r="J190" s="21"/>
    </row>
    <row r="191" spans="6:1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POS INICIAL-FINAL</vt:lpstr>
      <vt:lpstr>DATOS</vt:lpstr>
      <vt:lpstr>Hoja2</vt:lpstr>
      <vt:lpstr>ESTADISTICAS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2021-04-17T11:05:58Z</dcterms:created>
  <dcterms:modified xsi:type="dcterms:W3CDTF">2021-06-14T14:22:25Z</dcterms:modified>
</cp:coreProperties>
</file>