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D:\No Borrar Perfil\Desktop\ALBERTO CADAVID\"/>
    </mc:Choice>
  </mc:AlternateContent>
  <xr:revisionPtr revIDLastSave="0" documentId="13_ncr:1_{8AA50C51-363E-4E8A-9287-A638680D9D28}" xr6:coauthVersionLast="47" xr6:coauthVersionMax="47" xr10:uidLastSave="{00000000-0000-0000-0000-000000000000}"/>
  <bookViews>
    <workbookView xWindow="-120" yWindow="-120" windowWidth="20730" windowHeight="11160" tabRatio="682" firstSheet="1" activeTab="7" xr2:uid="{00000000-000D-0000-FFFF-FFFF00000000}"/>
  </bookViews>
  <sheets>
    <sheet name="ENERO 2021" sheetId="12" r:id="rId1"/>
    <sheet name="FEBRERO 2021 " sheetId="13" r:id="rId2"/>
    <sheet name="MARZO 2021" sheetId="16" r:id="rId3"/>
    <sheet name="ABRIL 2021" sheetId="18" r:id="rId4"/>
    <sheet name="MAYO 2021" sheetId="20" r:id="rId5"/>
    <sheet name="JUNIO 2021" sheetId="21" r:id="rId6"/>
    <sheet name="JULIO 2021" sheetId="22" r:id="rId7"/>
    <sheet name="AGOSTO 2021" sheetId="24" r:id="rId8"/>
    <sheet name="REPUESTOS" sheetId="17" r:id="rId9"/>
  </sheets>
  <definedNames>
    <definedName name="_xlnm.Print_Area" localSheetId="3">'ABRIL 2021'!$A$1:$E$58</definedName>
    <definedName name="_xlnm.Print_Area" localSheetId="0">'ENERO 2021'!$A$1:$R$57</definedName>
    <definedName name="_xlnm.Print_Area" localSheetId="1">'FEBRERO 2021 '!$A$1:$O$57</definedName>
    <definedName name="_xlnm.Print_Area" localSheetId="2">'MARZO 2021'!$A$1:$N$58</definedName>
    <definedName name="_xlnm.Print_Area" localSheetId="4">'MAYO 2021'!$A$1:$C$58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4" i="24" l="1"/>
  <c r="H53" i="24"/>
  <c r="H50" i="24"/>
  <c r="H49" i="24"/>
  <c r="H48" i="24"/>
  <c r="H18" i="24"/>
  <c r="H19" i="24" s="1"/>
  <c r="H47" i="24" s="1"/>
  <c r="F54" i="24"/>
  <c r="F53" i="24"/>
  <c r="F50" i="24"/>
  <c r="F49" i="24"/>
  <c r="F48" i="24"/>
  <c r="F18" i="24"/>
  <c r="F19" i="24" s="1"/>
  <c r="F47" i="24" s="1"/>
  <c r="D54" i="24"/>
  <c r="B54" i="24"/>
  <c r="D53" i="24"/>
  <c r="B53" i="24"/>
  <c r="D50" i="24"/>
  <c r="B50" i="24"/>
  <c r="D49" i="24"/>
  <c r="B49" i="24"/>
  <c r="D48" i="24"/>
  <c r="B48" i="24"/>
  <c r="D18" i="24"/>
  <c r="D19" i="24" s="1"/>
  <c r="D47" i="24" s="1"/>
  <c r="B18" i="24"/>
  <c r="B19" i="24" s="1"/>
  <c r="B47" i="24" s="1"/>
  <c r="D54" i="17"/>
  <c r="B54" i="17"/>
  <c r="D53" i="17"/>
  <c r="B53" i="17"/>
  <c r="D50" i="17"/>
  <c r="B50" i="17"/>
  <c r="D49" i="17"/>
  <c r="B49" i="17"/>
  <c r="D48" i="17"/>
  <c r="B48" i="17"/>
  <c r="D19" i="17"/>
  <c r="D47" i="17" s="1"/>
  <c r="D18" i="17"/>
  <c r="B18" i="17"/>
  <c r="B19" i="17" s="1"/>
  <c r="B47" i="17" s="1"/>
  <c r="N54" i="22"/>
  <c r="L54" i="22"/>
  <c r="N53" i="22"/>
  <c r="L53" i="22"/>
  <c r="N50" i="22"/>
  <c r="L50" i="22"/>
  <c r="N49" i="22"/>
  <c r="L49" i="22"/>
  <c r="N48" i="22"/>
  <c r="L48" i="22"/>
  <c r="N18" i="22"/>
  <c r="N19" i="22" s="1"/>
  <c r="N47" i="22" s="1"/>
  <c r="L18" i="22"/>
  <c r="L19" i="22" s="1"/>
  <c r="L47" i="22" s="1"/>
  <c r="J54" i="22"/>
  <c r="H54" i="22"/>
  <c r="F54" i="22"/>
  <c r="D54" i="22"/>
  <c r="B54" i="22"/>
  <c r="J53" i="22"/>
  <c r="H53" i="22"/>
  <c r="F53" i="22"/>
  <c r="D53" i="22"/>
  <c r="B53" i="22"/>
  <c r="J18" i="22"/>
  <c r="J19" i="22" s="1"/>
  <c r="J47" i="22" s="1"/>
  <c r="J51" i="22" s="1"/>
  <c r="J52" i="22" s="1"/>
  <c r="J48" i="22"/>
  <c r="J49" i="22"/>
  <c r="J50" i="22"/>
  <c r="H18" i="22"/>
  <c r="H19" i="22" s="1"/>
  <c r="H47" i="22" s="1"/>
  <c r="H51" i="22" s="1"/>
  <c r="H52" i="22" s="1"/>
  <c r="H48" i="22"/>
  <c r="H49" i="22"/>
  <c r="H50" i="22"/>
  <c r="F18" i="22"/>
  <c r="F19" i="22" s="1"/>
  <c r="F47" i="22" s="1"/>
  <c r="F51" i="22" s="1"/>
  <c r="F52" i="22" s="1"/>
  <c r="F48" i="22"/>
  <c r="F49" i="22"/>
  <c r="F50" i="22"/>
  <c r="D18" i="22"/>
  <c r="D19" i="22" s="1"/>
  <c r="D47" i="22" s="1"/>
  <c r="D51" i="22" s="1"/>
  <c r="D52" i="22" s="1"/>
  <c r="D48" i="22"/>
  <c r="D49" i="22"/>
  <c r="D50" i="22"/>
  <c r="B18" i="22"/>
  <c r="B19" i="22" s="1"/>
  <c r="B47" i="22" s="1"/>
  <c r="B51" i="22" s="1"/>
  <c r="B52" i="22" s="1"/>
  <c r="B48" i="22"/>
  <c r="B49" i="22"/>
  <c r="B50" i="22"/>
  <c r="J54" i="21"/>
  <c r="J53" i="21"/>
  <c r="J18" i="21"/>
  <c r="J19" i="21"/>
  <c r="J47" i="21"/>
  <c r="J48" i="21"/>
  <c r="J49" i="21"/>
  <c r="J50" i="21"/>
  <c r="J51" i="21"/>
  <c r="J52" i="21"/>
  <c r="H53" i="21"/>
  <c r="H50" i="21"/>
  <c r="H49" i="21"/>
  <c r="H48" i="21"/>
  <c r="H18" i="21"/>
  <c r="H19" i="21"/>
  <c r="H47" i="21"/>
  <c r="H5" i="21"/>
  <c r="H54" i="21"/>
  <c r="B49" i="21"/>
  <c r="B48" i="21"/>
  <c r="B47" i="21"/>
  <c r="F50" i="21"/>
  <c r="F49" i="21"/>
  <c r="F48" i="21"/>
  <c r="F47" i="21"/>
  <c r="F53" i="21"/>
  <c r="F18" i="21"/>
  <c r="F5" i="21"/>
  <c r="F54" i="21"/>
  <c r="B18" i="21"/>
  <c r="D54" i="21"/>
  <c r="B54" i="21"/>
  <c r="D50" i="21"/>
  <c r="B50" i="21"/>
  <c r="D49" i="21"/>
  <c r="D48" i="21"/>
  <c r="D18" i="21"/>
  <c r="D5" i="21"/>
  <c r="D53" i="21"/>
  <c r="B5" i="21"/>
  <c r="B53" i="21"/>
  <c r="H55" i="20"/>
  <c r="H51" i="20"/>
  <c r="H50" i="20"/>
  <c r="H49" i="20"/>
  <c r="H18" i="20"/>
  <c r="H19" i="20"/>
  <c r="H48" i="20"/>
  <c r="H5" i="20"/>
  <c r="H54" i="20"/>
  <c r="F55" i="20"/>
  <c r="F54" i="20"/>
  <c r="F51" i="20"/>
  <c r="F50" i="20"/>
  <c r="F49" i="20"/>
  <c r="F18" i="20"/>
  <c r="F19" i="20"/>
  <c r="F48" i="20"/>
  <c r="D55" i="20"/>
  <c r="D51" i="20"/>
  <c r="D50" i="20"/>
  <c r="D49" i="20"/>
  <c r="D18" i="20"/>
  <c r="D19" i="20"/>
  <c r="D48" i="20"/>
  <c r="D54" i="20"/>
  <c r="B55" i="20"/>
  <c r="B51" i="20"/>
  <c r="B50" i="20"/>
  <c r="B49" i="20"/>
  <c r="B48" i="20"/>
  <c r="B54" i="20"/>
  <c r="B51" i="18"/>
  <c r="B50" i="18"/>
  <c r="D51" i="18"/>
  <c r="D50" i="18"/>
  <c r="F51" i="18"/>
  <c r="F50" i="18"/>
  <c r="F49" i="18"/>
  <c r="H51" i="18"/>
  <c r="H50" i="18"/>
  <c r="H49" i="18"/>
  <c r="L51" i="16"/>
  <c r="L50" i="16"/>
  <c r="J51" i="16"/>
  <c r="J50" i="16"/>
  <c r="H51" i="16"/>
  <c r="H50" i="16"/>
  <c r="F51" i="16"/>
  <c r="F50" i="16"/>
  <c r="D51" i="16"/>
  <c r="D50" i="16"/>
  <c r="B51" i="16"/>
  <c r="B50" i="16"/>
  <c r="H50" i="12"/>
  <c r="H49" i="12"/>
  <c r="F50" i="12"/>
  <c r="F49" i="12"/>
  <c r="D50" i="12"/>
  <c r="D49" i="12"/>
  <c r="D48" i="12"/>
  <c r="B50" i="12"/>
  <c r="B49" i="12"/>
  <c r="B50" i="13"/>
  <c r="B49" i="13"/>
  <c r="D50" i="13"/>
  <c r="D49" i="13"/>
  <c r="D48" i="13"/>
  <c r="F50" i="13"/>
  <c r="F49" i="13"/>
  <c r="F48" i="13"/>
  <c r="H50" i="13"/>
  <c r="H49" i="13"/>
  <c r="H48" i="13"/>
  <c r="J50" i="13"/>
  <c r="J49" i="13"/>
  <c r="L50" i="13"/>
  <c r="L49" i="13"/>
  <c r="N50" i="13"/>
  <c r="N49" i="13"/>
  <c r="H51" i="21"/>
  <c r="H52" i="21"/>
  <c r="F51" i="21"/>
  <c r="F52" i="21"/>
  <c r="F19" i="21"/>
  <c r="B19" i="21"/>
  <c r="B51" i="21"/>
  <c r="B52" i="21"/>
  <c r="D19" i="21"/>
  <c r="D47" i="21"/>
  <c r="D51" i="21"/>
  <c r="D52" i="21"/>
  <c r="H52" i="20"/>
  <c r="H53" i="20"/>
  <c r="H15" i="20"/>
  <c r="F52" i="20"/>
  <c r="F53" i="20"/>
  <c r="D52" i="20"/>
  <c r="D53" i="20"/>
  <c r="B52" i="20"/>
  <c r="B53" i="20"/>
  <c r="H55" i="18"/>
  <c r="H18" i="18"/>
  <c r="H19" i="18"/>
  <c r="H48" i="18"/>
  <c r="H52" i="18"/>
  <c r="H53" i="18"/>
  <c r="H15" i="18"/>
  <c r="H5" i="18"/>
  <c r="H54" i="18"/>
  <c r="F55" i="18"/>
  <c r="F18" i="18"/>
  <c r="F19" i="18"/>
  <c r="F5" i="18"/>
  <c r="F54" i="18"/>
  <c r="L30" i="16"/>
  <c r="L22" i="16"/>
  <c r="J30" i="16"/>
  <c r="J22" i="16"/>
  <c r="J49" i="16"/>
  <c r="H30" i="16"/>
  <c r="H49" i="16"/>
  <c r="D30" i="18"/>
  <c r="D49" i="18"/>
  <c r="B30" i="18"/>
  <c r="B49" i="18"/>
  <c r="D55" i="18"/>
  <c r="B55" i="18"/>
  <c r="B18" i="18"/>
  <c r="B19" i="18"/>
  <c r="D18" i="18"/>
  <c r="D19" i="18"/>
  <c r="D48" i="18"/>
  <c r="D52" i="18"/>
  <c r="D53" i="18"/>
  <c r="D15" i="18"/>
  <c r="B15" i="18"/>
  <c r="D5" i="18"/>
  <c r="D54" i="18"/>
  <c r="B5" i="18"/>
  <c r="B54" i="18"/>
  <c r="L5" i="16"/>
  <c r="L54" i="16"/>
  <c r="L55" i="16"/>
  <c r="L18" i="16"/>
  <c r="L19" i="16"/>
  <c r="L48" i="16"/>
  <c r="L15" i="16"/>
  <c r="J55" i="16"/>
  <c r="J18" i="16"/>
  <c r="J5" i="16"/>
  <c r="J54" i="16"/>
  <c r="H17" i="16"/>
  <c r="H18" i="16"/>
  <c r="H15" i="16"/>
  <c r="H55" i="16"/>
  <c r="H5" i="16"/>
  <c r="H54" i="16"/>
  <c r="F30" i="16"/>
  <c r="F21" i="16"/>
  <c r="F49" i="16"/>
  <c r="F15" i="18"/>
  <c r="B48" i="18"/>
  <c r="B52" i="18"/>
  <c r="B53" i="18"/>
  <c r="L49" i="16"/>
  <c r="L52" i="16"/>
  <c r="L53" i="16"/>
  <c r="F48" i="18"/>
  <c r="F52" i="18"/>
  <c r="F53" i="18"/>
  <c r="J19" i="16"/>
  <c r="J48" i="16"/>
  <c r="J52" i="16"/>
  <c r="J53" i="16"/>
  <c r="J15" i="16"/>
  <c r="H19" i="16"/>
  <c r="F55" i="16"/>
  <c r="F18" i="16"/>
  <c r="F5" i="16"/>
  <c r="F54" i="16"/>
  <c r="D30" i="16"/>
  <c r="D49" i="16"/>
  <c r="D16" i="16"/>
  <c r="D18" i="16"/>
  <c r="B30" i="16"/>
  <c r="B49" i="16"/>
  <c r="D55" i="16"/>
  <c r="D5" i="16"/>
  <c r="D54" i="16"/>
  <c r="H48" i="16"/>
  <c r="H52" i="16"/>
  <c r="H53" i="16"/>
  <c r="D15" i="16"/>
  <c r="D19" i="16"/>
  <c r="D48" i="16"/>
  <c r="D52" i="16"/>
  <c r="D53" i="16"/>
  <c r="F15" i="16"/>
  <c r="F19" i="16"/>
  <c r="L5" i="13"/>
  <c r="N16" i="13"/>
  <c r="N18" i="13"/>
  <c r="N19" i="13"/>
  <c r="N47" i="13"/>
  <c r="F48" i="16"/>
  <c r="F52" i="16"/>
  <c r="F53" i="16"/>
  <c r="B55" i="16"/>
  <c r="B18" i="16"/>
  <c r="B15" i="16"/>
  <c r="B5" i="16"/>
  <c r="B54" i="16"/>
  <c r="N30" i="13"/>
  <c r="N48" i="13"/>
  <c r="N54" i="13"/>
  <c r="N15" i="13"/>
  <c r="N5" i="13"/>
  <c r="N53" i="13"/>
  <c r="L30" i="13"/>
  <c r="L48" i="13"/>
  <c r="L54" i="13"/>
  <c r="L18" i="13"/>
  <c r="L15" i="13"/>
  <c r="L53" i="13"/>
  <c r="L19" i="13"/>
  <c r="L47" i="13"/>
  <c r="B19" i="16"/>
  <c r="B48" i="16"/>
  <c r="B52" i="16"/>
  <c r="B53" i="16"/>
  <c r="L51" i="13"/>
  <c r="L52" i="13"/>
  <c r="N51" i="13"/>
  <c r="N52" i="13"/>
  <c r="J30" i="13"/>
  <c r="J48" i="13"/>
  <c r="J56" i="13"/>
  <c r="J18" i="13"/>
  <c r="J15" i="13"/>
  <c r="J54" i="13"/>
  <c r="J5" i="13"/>
  <c r="J53" i="13"/>
  <c r="B18" i="13"/>
  <c r="B15" i="13"/>
  <c r="J19" i="13"/>
  <c r="J47" i="13"/>
  <c r="J51" i="13"/>
  <c r="J52" i="13"/>
  <c r="F5" i="13"/>
  <c r="F53" i="13"/>
  <c r="D54" i="13"/>
  <c r="H54" i="13"/>
  <c r="H18" i="13"/>
  <c r="D18" i="13"/>
  <c r="D5" i="13"/>
  <c r="D53" i="13"/>
  <c r="H5" i="13"/>
  <c r="H53" i="13"/>
  <c r="B30" i="13"/>
  <c r="B48" i="13"/>
  <c r="B19" i="13"/>
  <c r="B47" i="13"/>
  <c r="B51" i="13"/>
  <c r="B52" i="13"/>
  <c r="F18" i="13"/>
  <c r="F54" i="13"/>
  <c r="B54" i="13"/>
  <c r="B5" i="13"/>
  <c r="B53" i="13"/>
  <c r="F17" i="12"/>
  <c r="F14" i="12"/>
  <c r="F15" i="12"/>
  <c r="F30" i="12"/>
  <c r="F48" i="12"/>
  <c r="F54" i="12"/>
  <c r="F18" i="12"/>
  <c r="F19" i="12"/>
  <c r="F47" i="12"/>
  <c r="F5" i="12"/>
  <c r="F53" i="12"/>
  <c r="D19" i="13"/>
  <c r="D47" i="13"/>
  <c r="D51" i="13"/>
  <c r="D52" i="13"/>
  <c r="D15" i="13"/>
  <c r="H19" i="13"/>
  <c r="H47" i="13"/>
  <c r="H51" i="13"/>
  <c r="H52" i="13"/>
  <c r="H15" i="13"/>
  <c r="F19" i="13"/>
  <c r="F47" i="13"/>
  <c r="F51" i="13"/>
  <c r="F15" i="13"/>
  <c r="F52" i="13"/>
  <c r="F51" i="12"/>
  <c r="F52" i="12"/>
  <c r="H30" i="12"/>
  <c r="H48" i="12"/>
  <c r="H54" i="12"/>
  <c r="H18" i="12"/>
  <c r="H19" i="12"/>
  <c r="H15" i="12"/>
  <c r="H5" i="12"/>
  <c r="H53" i="12"/>
  <c r="H47" i="12"/>
  <c r="H51" i="12"/>
  <c r="H52" i="12"/>
  <c r="D18" i="12"/>
  <c r="D19" i="12"/>
  <c r="D47" i="12"/>
  <c r="D51" i="12"/>
  <c r="D54" i="12"/>
  <c r="D15" i="12"/>
  <c r="D5" i="12"/>
  <c r="D53" i="12"/>
  <c r="B5" i="12"/>
  <c r="B30" i="12"/>
  <c r="B48" i="12"/>
  <c r="B15" i="12"/>
  <c r="B18" i="12"/>
  <c r="B19" i="12"/>
  <c r="B47" i="12"/>
  <c r="D52" i="12"/>
  <c r="B51" i="12"/>
  <c r="B52" i="12"/>
  <c r="B53" i="12"/>
  <c r="B54" i="12"/>
  <c r="H51" i="24" l="1"/>
  <c r="H52" i="24" s="1"/>
  <c r="F51" i="24"/>
  <c r="F52" i="24" s="1"/>
  <c r="D51" i="24"/>
  <c r="D52" i="24" s="1"/>
  <c r="B51" i="24"/>
  <c r="B52" i="24" s="1"/>
  <c r="D51" i="17"/>
  <c r="D52" i="17" s="1"/>
  <c r="B51" i="17"/>
  <c r="B52" i="17" s="1"/>
  <c r="N51" i="22"/>
  <c r="N52" i="22" s="1"/>
  <c r="L51" i="22"/>
  <c r="L52"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author>
  </authors>
  <commentList>
    <comment ref="F56" authorId="0" shapeId="0" xr:uid="{530348A3-BBEA-4C5C-8B80-536E8BC79AEA}">
      <text>
        <r>
          <rPr>
            <b/>
            <sz val="9"/>
            <color indexed="81"/>
            <rFont val="Tahoma"/>
            <charset val="1"/>
          </rPr>
          <t>NELSON:</t>
        </r>
        <r>
          <rPr>
            <sz val="9"/>
            <color indexed="81"/>
            <rFont val="Tahoma"/>
            <charset val="1"/>
          </rPr>
          <t xml:space="preserve">
carga lcl no hay deposito de contenedor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tc={4FEEB468-91F0-4CDD-9F97-7B542FF37B61}</author>
  </authors>
  <commentList>
    <comment ref="H14" authorId="0" shapeId="0" xr:uid="{00000000-0006-0000-0100-00000100000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OC 8150 se relaciona 250.5 MT, pero en al momento de verificar la cantidad por el area de almacen, llego 292.5. 42mt adicionales, por lo que el precio de venta se modifica</t>
        </r>
      </text>
    </comment>
  </commentList>
</comments>
</file>

<file path=xl/sharedStrings.xml><?xml version="1.0" encoding="utf-8"?>
<sst xmlns="http://schemas.openxmlformats.org/spreadsheetml/2006/main" count="2190" uniqueCount="246">
  <si>
    <t xml:space="preserve">POLIETILENO HEAVY DUTY LF0319E
</t>
  </si>
  <si>
    <t xml:space="preserve">PACKING SLIP 1340-00
</t>
  </si>
  <si>
    <t>CINTA RESELLABLE</t>
  </si>
  <si>
    <t>DO AGENCIA DE ADUANAS</t>
  </si>
  <si>
    <t>DO 343261</t>
  </si>
  <si>
    <t>DO 807796</t>
  </si>
  <si>
    <t>DO 524609</t>
  </si>
  <si>
    <t>DO 343440</t>
  </si>
  <si>
    <t>OC AC&amp;CIA SA.</t>
  </si>
  <si>
    <t>PROVEEDOR</t>
  </si>
  <si>
    <t>EMERAUDE POLYMERS</t>
  </si>
  <si>
    <t>BELL-PAK PACKAGING INC</t>
  </si>
  <si>
    <t>GLOBAL WELL</t>
  </si>
  <si>
    <t>MATERIAL</t>
  </si>
  <si>
    <t># FACTURA</t>
  </si>
  <si>
    <t>ICO152789</t>
  </si>
  <si>
    <t>W0153605</t>
  </si>
  <si>
    <t>ICO153127</t>
  </si>
  <si>
    <t>Fecha Factura</t>
  </si>
  <si>
    <t>Precio de Compra x Unidad USD$</t>
  </si>
  <si>
    <t>TON</t>
  </si>
  <si>
    <t>MILLAR</t>
  </si>
  <si>
    <t>ROLLO</t>
  </si>
  <si>
    <t>Documento de Transporte</t>
  </si>
  <si>
    <t>MEDUA8601224</t>
  </si>
  <si>
    <t>BL</t>
  </si>
  <si>
    <t>AWB</t>
  </si>
  <si>
    <t>AMIGL200525509A</t>
  </si>
  <si>
    <t>MEDUA8828199</t>
  </si>
  <si>
    <t>Fecha Documento de Transporte</t>
  </si>
  <si>
    <t>Declaracion de Importacion</t>
  </si>
  <si>
    <t>DIM</t>
  </si>
  <si>
    <t>Fecha Declaracion de Importacion</t>
  </si>
  <si>
    <t>TRM</t>
  </si>
  <si>
    <t>COP</t>
  </si>
  <si>
    <t>Cantidad</t>
  </si>
  <si>
    <t>KG</t>
  </si>
  <si>
    <t>UD</t>
  </si>
  <si>
    <t>ML</t>
  </si>
  <si>
    <t>Precio unit FOB</t>
  </si>
  <si>
    <t>USD</t>
  </si>
  <si>
    <t>Total FOB</t>
  </si>
  <si>
    <t>Flete Internacional y Seguro</t>
  </si>
  <si>
    <t>TOTAL CIF</t>
  </si>
  <si>
    <t>TOTAL COP</t>
  </si>
  <si>
    <t>GASTOS PORTUARIOS</t>
  </si>
  <si>
    <t>Emision (B/L)</t>
  </si>
  <si>
    <t>Liberacion de Documentos de Transporte</t>
  </si>
  <si>
    <t>Operación Portuaria</t>
  </si>
  <si>
    <t>Documentacion o Uso de Instalaciones</t>
  </si>
  <si>
    <t>Manejo de carga</t>
  </si>
  <si>
    <t>Bodegaje o Almacenamiento</t>
  </si>
  <si>
    <t>Montacargas y/o Elevador(Bascula)</t>
  </si>
  <si>
    <t>Otros</t>
  </si>
  <si>
    <t>Inspeccion - Preinspección</t>
  </si>
  <si>
    <t>Costos Financieros</t>
  </si>
  <si>
    <t>Limpiezas - moras - otros contenedor</t>
  </si>
  <si>
    <t>GASTOS NACIONALIZACION</t>
  </si>
  <si>
    <t>Comision por Intermediacion Aduanera</t>
  </si>
  <si>
    <t>Elaboracion Declaracion Importacion</t>
  </si>
  <si>
    <t>Declaracion Andina de Valor</t>
  </si>
  <si>
    <t>Gastos Operativos</t>
  </si>
  <si>
    <t>Trasmision siglo XXI</t>
  </si>
  <si>
    <t>Aranceles</t>
  </si>
  <si>
    <t>Descargue directo</t>
  </si>
  <si>
    <t>TRANSPORTE INTERNO</t>
  </si>
  <si>
    <t>Sellos de seguridad</t>
  </si>
  <si>
    <t>Fletes Devolucion de Contenedor</t>
  </si>
  <si>
    <t>Descargue SERVIENTREGA</t>
  </si>
  <si>
    <t xml:space="preserve">Flete Terrestre </t>
  </si>
  <si>
    <t>ITR Puerto</t>
  </si>
  <si>
    <t>LIQUIDACION IMPORTACION</t>
  </si>
  <si>
    <t>VALOR FACTURA</t>
  </si>
  <si>
    <t>VALOR GASTOS NACIONALIZACION</t>
  </si>
  <si>
    <t>VALOR TRANSPORTE INTERNO</t>
  </si>
  <si>
    <t>TOTAL</t>
  </si>
  <si>
    <t>COSTO COP PLANTA</t>
  </si>
  <si>
    <t># DE FACTURA</t>
  </si>
  <si>
    <t>FECHA PLANTA</t>
  </si>
  <si>
    <t>DEPOSITOS</t>
  </si>
  <si>
    <t>OK</t>
  </si>
  <si>
    <t>NOTA</t>
  </si>
  <si>
    <t>MATERIAL DESCARGADO EN SERVIENTREGA</t>
  </si>
  <si>
    <t>MATERIAL DESCARGADO EN SERVIENTREGA Y AC&amp;CIA S.A.</t>
  </si>
  <si>
    <t>CINTA DE SEGURIDAD AZUL 30MM 4918</t>
  </si>
  <si>
    <t xml:space="preserve"> CINTA DE SEGURIDAD ROJA 37MM 6543</t>
  </si>
  <si>
    <t>CINTA DE SEGURIDAD AZUL 37MM 4919</t>
  </si>
  <si>
    <t>POLIETILENO BUTENO B1918B SIN ADITIVO</t>
  </si>
  <si>
    <t>POLIETILENO HEXENO ADITIVADO LLF1118HH</t>
  </si>
  <si>
    <t>LINNER PARA HOTMEL 19MM</t>
  </si>
  <si>
    <t>DO 343374</t>
  </si>
  <si>
    <t>DO 343167</t>
  </si>
  <si>
    <t>DO 343415</t>
  </si>
  <si>
    <t>DO 343439</t>
  </si>
  <si>
    <t>DO 343375</t>
  </si>
  <si>
    <t>TAMPERTECH</t>
  </si>
  <si>
    <t>GLOBAL PLASTIC</t>
  </si>
  <si>
    <t>EMERAUDE</t>
  </si>
  <si>
    <t>SJA FILM TECHNOLOGY</t>
  </si>
  <si>
    <t>IN0188662</t>
  </si>
  <si>
    <t>16026A</t>
  </si>
  <si>
    <t>ICO 153184</t>
  </si>
  <si>
    <t>MIA/CTG/D09889</t>
  </si>
  <si>
    <t>LON/CTG/03155</t>
  </si>
  <si>
    <t>ONEYRICANY651900</t>
  </si>
  <si>
    <t>MEDUA8933650</t>
  </si>
  <si>
    <t>LON/CTG/03170</t>
  </si>
  <si>
    <t>TRM LIBRA/USD$: 1,3679</t>
  </si>
  <si>
    <t>MATERIAL DESCARGADO EN AC&amp;CIA S.A.</t>
  </si>
  <si>
    <t xml:space="preserve">LINNER PARA HOtMEL 19MM
</t>
  </si>
  <si>
    <t xml:space="preserve">POLIETILENO BUTENO LLF2918E
</t>
  </si>
  <si>
    <t xml:space="preserve">POLIETILENO HEAVY DUTY FE3000
</t>
  </si>
  <si>
    <t xml:space="preserve">POLIETILENO BUTENO 42009H SIN ADITIVO
POLIETILENO BUTENO 42009B SIN ADITIVO
</t>
  </si>
  <si>
    <t>POLIETILENO HEXENO LLF61022N SIN ADITIVO</t>
  </si>
  <si>
    <t>DO 343687</t>
  </si>
  <si>
    <t>DO 343625</t>
  </si>
  <si>
    <t>DO 343713</t>
  </si>
  <si>
    <t>DO 524831</t>
  </si>
  <si>
    <t>DO 343898</t>
  </si>
  <si>
    <t>DO 343942</t>
  </si>
  <si>
    <t>SJA FILM TECHNOLOGIES</t>
  </si>
  <si>
    <t>TOTAL QATAR</t>
  </si>
  <si>
    <t>W0154280</t>
  </si>
  <si>
    <t>ICO153649</t>
  </si>
  <si>
    <t>ICO154002</t>
  </si>
  <si>
    <t>ICO154069</t>
  </si>
  <si>
    <t>LIBRA X ML</t>
  </si>
  <si>
    <t>MIA/CTG/D09941</t>
  </si>
  <si>
    <t>MAN/CTG/03188</t>
  </si>
  <si>
    <t>NAM4267621</t>
  </si>
  <si>
    <t>MEDUUZ563955</t>
  </si>
  <si>
    <t>MEDUUZ563963</t>
  </si>
  <si>
    <t>1LB / 1,4071USD</t>
  </si>
  <si>
    <t>POLIETILENO METALOCENO CHEVRON D143</t>
  </si>
  <si>
    <t>POLIETILENO HEAVY DUTY LF0220M</t>
  </si>
  <si>
    <t>DO. 241481</t>
  </si>
  <si>
    <t>DO. 343973</t>
  </si>
  <si>
    <t>DO. 344055</t>
  </si>
  <si>
    <t>DO. 384407</t>
  </si>
  <si>
    <t>TRICON CHEMICALS</t>
  </si>
  <si>
    <t>ICO154313</t>
  </si>
  <si>
    <t>ICO154546</t>
  </si>
  <si>
    <t>ICO154582</t>
  </si>
  <si>
    <t>18/03/2021</t>
  </si>
  <si>
    <t>23/03/2021</t>
  </si>
  <si>
    <t>31/03/2021</t>
  </si>
  <si>
    <t>SMLU6461558A</t>
  </si>
  <si>
    <t>MEDUUZ564458</t>
  </si>
  <si>
    <t>MEDUUZ855302</t>
  </si>
  <si>
    <t>MEDUUZ855534</t>
  </si>
  <si>
    <t>26/03/2021</t>
  </si>
  <si>
    <t>20/03/2021</t>
  </si>
  <si>
    <t>30/03/2021</t>
  </si>
  <si>
    <t>13/04/2021</t>
  </si>
  <si>
    <t>Costo Traslado personas</t>
  </si>
  <si>
    <t>8 ESTIBAS DESCARGADAS EN AC&amp;CIA S.A. - 9 ESTIBAS EN SERVIENTREGA</t>
  </si>
  <si>
    <t>DO 241743</t>
  </si>
  <si>
    <t>TRICON DRY CHEMICAL</t>
  </si>
  <si>
    <t>POLIETINELO</t>
  </si>
  <si>
    <t>15-04.2021</t>
  </si>
  <si>
    <t>SMLU6531070A</t>
  </si>
  <si>
    <t>3712.89</t>
  </si>
  <si>
    <t>1.47</t>
  </si>
  <si>
    <t>34472.18</t>
  </si>
  <si>
    <t>2391.24</t>
  </si>
  <si>
    <t>36.863.42</t>
  </si>
  <si>
    <t>POLIETILENO MLLDPE MARLEX D143</t>
  </si>
  <si>
    <t>DESCARGADO EN SERVIENTREGA</t>
  </si>
  <si>
    <t>DO 344237</t>
  </si>
  <si>
    <t xml:space="preserve">PACKING SLIP 
</t>
  </si>
  <si>
    <t>IN0191263</t>
  </si>
  <si>
    <t xml:space="preserve">K-1719 </t>
  </si>
  <si>
    <t>4820210003268084-2</t>
  </si>
  <si>
    <t>BC200</t>
  </si>
  <si>
    <t>POLIETILENO LDPE EMERAUDE LF0522M</t>
  </si>
  <si>
    <t>DO 344437</t>
  </si>
  <si>
    <t>ICO155391</t>
  </si>
  <si>
    <t>MEDUU1568663</t>
  </si>
  <si>
    <t>482021000304490-4</t>
  </si>
  <si>
    <t>SE DESCARGAN 6 EN AC Y CIA Y 11 EN SERVIENTREGA</t>
  </si>
  <si>
    <t>16786/16800</t>
  </si>
  <si>
    <t>MNC00047466</t>
  </si>
  <si>
    <t>HAWB</t>
  </si>
  <si>
    <t xml:space="preserve"> CINTA DE SEGURIDAD AZUL 37MM DR4919</t>
  </si>
  <si>
    <t xml:space="preserve">MATERIAL DESCARGADO EN AC&amp;CIA S.A. </t>
  </si>
  <si>
    <t xml:space="preserve">LDPE- POLIETINELO HEAVY DUTY LOTRENE FE3000
</t>
  </si>
  <si>
    <t>MEDUDO170119</t>
  </si>
  <si>
    <t>SE DESCARGAN 5 ESTIBAS EN AC Y RESTO EN SERVIENTREGA</t>
  </si>
  <si>
    <t xml:space="preserve">LLDPE- POLIETILENO LINEAR LOW DENSITY LOTRENE Q1018H
</t>
  </si>
  <si>
    <t>MEDUDO171034</t>
  </si>
  <si>
    <t xml:space="preserve">TRICON </t>
  </si>
  <si>
    <t>SMLU6576913A</t>
  </si>
  <si>
    <t>SE DESCARGA CONTENEDOR COMPLETO EN SERVIENTREGA</t>
  </si>
  <si>
    <t xml:space="preserve">POLIETILENO MLLDPE MARLEX D143
</t>
  </si>
  <si>
    <t xml:space="preserve">POLIETILENOMLLDPE MARLEX D143
</t>
  </si>
  <si>
    <t xml:space="preserve">POLIETILENO </t>
  </si>
  <si>
    <t>LLDPE LOTRENE Q1018N</t>
  </si>
  <si>
    <t>MEDUDO180308</t>
  </si>
  <si>
    <t>352021000238436-0</t>
  </si>
  <si>
    <t>4 PALLETS EN AC Y CIA Y RESTO EN SERVIENTREGA</t>
  </si>
  <si>
    <t>POLIETILENO</t>
  </si>
  <si>
    <t>LDPE LOTRENE FE3000</t>
  </si>
  <si>
    <t>MEDUDO180779</t>
  </si>
  <si>
    <t>352021000238427-4</t>
  </si>
  <si>
    <t>1/028-06-20216/2021</t>
  </si>
  <si>
    <t>CINTA DE SEGURIDAD</t>
  </si>
  <si>
    <t>SI21016869</t>
  </si>
  <si>
    <t>3EB21060048</t>
  </si>
  <si>
    <t>482021000375831-6</t>
  </si>
  <si>
    <t>MIL METROS</t>
  </si>
  <si>
    <t>ROLLO X 1000 MTS</t>
  </si>
  <si>
    <t>MIL METRO</t>
  </si>
  <si>
    <t>591,,36</t>
  </si>
  <si>
    <t>DR 4918</t>
  </si>
  <si>
    <t>DR 4919</t>
  </si>
  <si>
    <t>DR 6543</t>
  </si>
  <si>
    <t>DESCARGADO EN AC Y CIA</t>
  </si>
  <si>
    <t>HOT MELT</t>
  </si>
  <si>
    <t>SANYHOT</t>
  </si>
  <si>
    <t>HOT MELT VX-3191</t>
  </si>
  <si>
    <t>HOT MELT PC-3175</t>
  </si>
  <si>
    <t>210402582/0410</t>
  </si>
  <si>
    <t>482021000411982-4</t>
  </si>
  <si>
    <t>MAKLAUS</t>
  </si>
  <si>
    <t>UPS</t>
  </si>
  <si>
    <t>542/21</t>
  </si>
  <si>
    <t>REPUESTOS</t>
  </si>
  <si>
    <t>SPECIAL HANDLE DIE 20X80 LOCK</t>
  </si>
  <si>
    <t>SPECIAL HANDLE PUNCH 20X80</t>
  </si>
  <si>
    <t>UNIDAD</t>
  </si>
  <si>
    <t>86152VFYRBV</t>
  </si>
  <si>
    <t>GUIA</t>
  </si>
  <si>
    <t>17--07-2021</t>
  </si>
  <si>
    <t>IVA</t>
  </si>
  <si>
    <t>ENTREGADA EN AC Y CIA</t>
  </si>
  <si>
    <t>ENTREGADO EN AC Y CIA</t>
  </si>
  <si>
    <t>LOTRENE Q1018N</t>
  </si>
  <si>
    <t>MEDUDO198102</t>
  </si>
  <si>
    <t>352021000277494-4</t>
  </si>
  <si>
    <t>LOTRENE Q10158H</t>
  </si>
  <si>
    <t>QP TRADING CR</t>
  </si>
  <si>
    <t>118NJ POLIETILENO DE BAJA DENSISDAD LINEAL</t>
  </si>
  <si>
    <t>482021000460253-2</t>
  </si>
  <si>
    <t>LOTRENE FE3000</t>
  </si>
  <si>
    <t>MEDUDO205311</t>
  </si>
  <si>
    <t>482021000459812-8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</si>
</sst>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 #,##0.00_ ;_ * \-#,##0.00_ ;_ * &quot;-&quot;??_ ;_ @_ "/>
    <numFmt numFmtId="165" formatCode="_(* #,##0.00_);_(* \(#,##0.00\);_(* &quot;-&quot;??_);_(@_)"/>
    <numFmt numFmtId="166" formatCode="_(&quot;$&quot;\ * #,##0.00_);_(&quot;$&quot;\ * \(#,##0.00\);_(&quot;$&quot;\ * &quot;-&quot;??_);_(@_)"/>
    <numFmt numFmtId="167" formatCode="_(&quot;$&quot;\ * #,##0.000_);_(&quot;$&quot;\ * \(#,##0.000\);_(&quot;$&quot;\ * &quot;-&quot;??_);_(@_)"/>
    <numFmt numFmtId="168" formatCode="_(* #,##0.00000_);_(* \(#,##0.00000\);_(* &quot;-&quot;??_);_(@_)"/>
    <numFmt numFmtId="169" formatCode="_(&quot;$&quot;\ * #,##0.00000_);_(&quot;$&quot;\ * \(#,##0.00000\);_(&quot;$&quot;\ * &quot;-&quot;??_);_(@_)"/>
    <numFmt numFmtId="170" formatCode="_-[$£-809]* #,##0.00_-;\-[$£-809]* #,##0.00_-;_-[$£-809]* &quot;-&quot;??_-;_-@_-"/>
    <numFmt numFmtId="171" formatCode="_-[$USD]\ * #,##0.00_-;\-[$USD]\ * #,##0.00_-;_-[$USD]\ * &quot;-&quot;??_-;_-@_-"/>
    <numFmt numFmtId="172" formatCode="_-[$USD]\ * #,##0.000_-;\-[$USD]\ * #,##0.000_-;_-[$USD]\ * &quot;-&quot;??_-;_-@_-"/>
  </numFmts>
  <fonts count="13" x14ac:knownFonts="1">
    <font>
      <sz val="11"/>
      <color theme="1"/>
      <name val="Calibri"/>
      <family val="2"/>
      <scheme val="minor"/>
    </font>
    <font>
      <sz val="11"/>
      <color theme="1"/>
      <name val="Calibri"/>
      <family val="2"/>
      <scheme val="minor"/>
    </font>
    <font>
      <sz val="11"/>
      <color theme="1"/>
      <name val="Latha"/>
      <family val="2"/>
    </font>
    <font>
      <b/>
      <sz val="12"/>
      <color theme="1"/>
      <name val="Latha"/>
      <family val="2"/>
    </font>
    <font>
      <b/>
      <sz val="11"/>
      <color theme="1"/>
      <name val="Latha"/>
      <family val="2"/>
    </font>
    <font>
      <b/>
      <sz val="12"/>
      <color rgb="FFFF0000"/>
      <name val="Latha"/>
      <family val="2"/>
    </font>
    <font>
      <b/>
      <sz val="10"/>
      <color rgb="FF000000"/>
      <name val="Latha"/>
      <family val="2"/>
    </font>
    <font>
      <sz val="10"/>
      <color rgb="FF000000"/>
      <name val="Latha"/>
      <family val="2"/>
    </font>
    <font>
      <sz val="10"/>
      <color theme="1"/>
      <name val="Latha"/>
      <family val="2"/>
    </font>
    <font>
      <b/>
      <sz val="10"/>
      <color rgb="FFFF0000"/>
      <name val="Latha"/>
      <family val="2"/>
    </font>
    <font>
      <b/>
      <sz val="8"/>
      <color rgb="FF000000"/>
      <name val="Latha"/>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00"/>
        <bgColor rgb="FF000000"/>
      </patternFill>
    </fill>
    <fill>
      <patternFill patternType="solid">
        <fgColor rgb="FFD0CECE"/>
        <bgColor rgb="FF000000"/>
      </patternFill>
    </fill>
    <fill>
      <patternFill patternType="solid">
        <fgColor rgb="FFFFC000"/>
        <bgColor rgb="FF000000"/>
      </patternFill>
    </fill>
    <fill>
      <patternFill patternType="solid">
        <fgColor rgb="FF92D050"/>
        <bgColor rgb="FF000000"/>
      </patternFill>
    </fill>
    <fill>
      <patternFill patternType="solid">
        <fgColor rgb="FFFFFFFF"/>
        <bgColor rgb="FF000000"/>
      </patternFill>
    </fill>
    <fill>
      <patternFill patternType="solid">
        <fgColor rgb="FF9BC2E6"/>
        <bgColor rgb="FF000000"/>
      </patternFill>
    </fill>
    <fill>
      <patternFill patternType="solid">
        <fgColor rgb="FFD9D9D9"/>
        <bgColor rgb="FF000000"/>
      </patternFill>
    </fill>
    <fill>
      <patternFill patternType="solid">
        <fgColor theme="5" tint="0.59999389629810485"/>
        <bgColor rgb="FF000000"/>
      </patternFill>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31">
    <xf numFmtId="0" fontId="0" fillId="0" borderId="0" xfId="0"/>
    <xf numFmtId="0" fontId="2" fillId="2" borderId="0" xfId="0" applyFont="1" applyFill="1" applyAlignment="1">
      <alignment vertical="center"/>
    </xf>
    <xf numFmtId="0" fontId="4" fillId="3" borderId="3" xfId="0" applyFont="1" applyFill="1" applyBorder="1" applyAlignment="1">
      <alignment vertical="center"/>
    </xf>
    <xf numFmtId="0" fontId="4" fillId="0" borderId="3" xfId="0" applyFont="1" applyBorder="1" applyAlignment="1">
      <alignment vertical="center"/>
    </xf>
    <xf numFmtId="0" fontId="4" fillId="0" borderId="3" xfId="0" applyFont="1" applyBorder="1"/>
    <xf numFmtId="0" fontId="4" fillId="0" borderId="4" xfId="0" applyFont="1" applyBorder="1" applyAlignment="1">
      <alignment vertical="center"/>
    </xf>
    <xf numFmtId="0" fontId="3" fillId="4" borderId="3" xfId="0" applyFont="1" applyFill="1" applyBorder="1" applyAlignment="1">
      <alignment vertical="center"/>
    </xf>
    <xf numFmtId="0" fontId="4" fillId="3" borderId="3" xfId="0" applyFont="1" applyFill="1" applyBorder="1" applyAlignment="1">
      <alignment horizontal="center" vertical="center"/>
    </xf>
    <xf numFmtId="0" fontId="4" fillId="2" borderId="3" xfId="0" applyFont="1" applyFill="1" applyBorder="1" applyAlignment="1">
      <alignment vertical="center"/>
    </xf>
    <xf numFmtId="0" fontId="5" fillId="5" borderId="3" xfId="0" applyFont="1" applyFill="1" applyBorder="1" applyAlignment="1">
      <alignment vertical="center"/>
    </xf>
    <xf numFmtId="0" fontId="2" fillId="0" borderId="0" xfId="0" applyFont="1"/>
    <xf numFmtId="0" fontId="3" fillId="6" borderId="3" xfId="0" applyFont="1" applyFill="1" applyBorder="1" applyAlignment="1">
      <alignment horizontal="center" vertical="center"/>
    </xf>
    <xf numFmtId="0" fontId="0" fillId="0" borderId="0" xfId="0" applyAlignment="1">
      <alignment horizontal="center" vertical="center"/>
    </xf>
    <xf numFmtId="0" fontId="7" fillId="0" borderId="3" xfId="0" applyFont="1" applyBorder="1" applyAlignment="1">
      <alignment horizontal="right" vertical="center" wrapText="1"/>
    </xf>
    <xf numFmtId="0" fontId="7" fillId="0" borderId="3" xfId="0" applyFont="1" applyBorder="1" applyAlignment="1">
      <alignment vertical="center"/>
    </xf>
    <xf numFmtId="14" fontId="7" fillId="0" borderId="3" xfId="0" applyNumberFormat="1" applyFont="1" applyBorder="1" applyAlignment="1">
      <alignment horizontal="right" vertical="center"/>
    </xf>
    <xf numFmtId="1" fontId="7" fillId="0" borderId="3" xfId="0" applyNumberFormat="1" applyFont="1" applyBorder="1" applyAlignment="1">
      <alignment horizontal="right" vertical="center" wrapText="1"/>
    </xf>
    <xf numFmtId="165" fontId="7" fillId="0" borderId="3" xfId="1" applyFont="1" applyBorder="1" applyAlignment="1">
      <alignment horizontal="right"/>
    </xf>
    <xf numFmtId="165" fontId="7" fillId="0" borderId="3" xfId="1" applyFont="1" applyBorder="1" applyAlignment="1">
      <alignment horizontal="right" vertical="center"/>
    </xf>
    <xf numFmtId="165" fontId="7" fillId="0" borderId="0" xfId="1" applyFont="1" applyAlignment="1">
      <alignment horizontal="right"/>
    </xf>
    <xf numFmtId="165" fontId="6" fillId="9" borderId="3" xfId="1" applyFont="1" applyFill="1" applyBorder="1" applyAlignment="1">
      <alignment horizontal="right" vertical="center"/>
    </xf>
    <xf numFmtId="165" fontId="6" fillId="9" borderId="5" xfId="1" applyFont="1" applyFill="1" applyBorder="1" applyAlignment="1">
      <alignment horizontal="right" vertical="center"/>
    </xf>
    <xf numFmtId="0" fontId="6" fillId="10" borderId="3" xfId="0" applyFont="1" applyFill="1" applyBorder="1" applyAlignment="1">
      <alignment horizontal="right" vertical="center"/>
    </xf>
    <xf numFmtId="0" fontId="6" fillId="10" borderId="3" xfId="0" applyFont="1" applyFill="1" applyBorder="1" applyAlignment="1">
      <alignment horizontal="center" vertical="center"/>
    </xf>
    <xf numFmtId="166" fontId="8" fillId="0" borderId="3" xfId="2" applyFont="1" applyBorder="1" applyAlignment="1">
      <alignment vertical="center"/>
    </xf>
    <xf numFmtId="166" fontId="8" fillId="0" borderId="0" xfId="2" applyFont="1"/>
    <xf numFmtId="166" fontId="8" fillId="2" borderId="3" xfId="2" applyFont="1" applyFill="1" applyBorder="1" applyAlignment="1">
      <alignment vertical="center"/>
    </xf>
    <xf numFmtId="0" fontId="6" fillId="10" borderId="1" xfId="0" applyFont="1" applyFill="1" applyBorder="1" applyAlignment="1">
      <alignment horizontal="right" vertical="center"/>
    </xf>
    <xf numFmtId="0" fontId="6" fillId="10" borderId="2" xfId="0" applyFont="1" applyFill="1" applyBorder="1" applyAlignment="1">
      <alignment vertical="center"/>
    </xf>
    <xf numFmtId="166" fontId="7" fillId="0" borderId="3" xfId="2" applyFont="1" applyBorder="1" applyAlignment="1">
      <alignment horizontal="right" vertical="center"/>
    </xf>
    <xf numFmtId="166" fontId="7" fillId="11" borderId="3" xfId="2" applyFont="1" applyFill="1" applyBorder="1" applyAlignment="1">
      <alignment horizontal="right" vertical="center"/>
    </xf>
    <xf numFmtId="166" fontId="8" fillId="0" borderId="3" xfId="2" applyFont="1" applyBorder="1"/>
    <xf numFmtId="0" fontId="8" fillId="0" borderId="3" xfId="0" applyFont="1" applyBorder="1"/>
    <xf numFmtId="0" fontId="7" fillId="11" borderId="3" xfId="0" applyFont="1" applyFill="1" applyBorder="1" applyAlignment="1">
      <alignment vertical="center"/>
    </xf>
    <xf numFmtId="4" fontId="7" fillId="0" borderId="3" xfId="0" applyNumberFormat="1" applyFont="1" applyBorder="1" applyAlignment="1">
      <alignment horizontal="right" vertical="center"/>
    </xf>
    <xf numFmtId="4" fontId="7" fillId="0" borderId="0" xfId="0" applyNumberFormat="1" applyFont="1" applyAlignment="1">
      <alignment horizontal="right"/>
    </xf>
    <xf numFmtId="4" fontId="9" fillId="12" borderId="5" xfId="0" applyNumberFormat="1" applyFont="1" applyFill="1" applyBorder="1" applyAlignment="1">
      <alignment horizontal="right" vertical="center"/>
    </xf>
    <xf numFmtId="4" fontId="9" fillId="9" borderId="6" xfId="0" applyNumberFormat="1" applyFont="1" applyFill="1" applyBorder="1" applyAlignment="1">
      <alignment horizontal="right"/>
    </xf>
    <xf numFmtId="166" fontId="7" fillId="0" borderId="0" xfId="2" applyFont="1" applyAlignment="1">
      <alignment horizontal="right"/>
    </xf>
    <xf numFmtId="166" fontId="7" fillId="0" borderId="0" xfId="2" applyFont="1"/>
    <xf numFmtId="0" fontId="8" fillId="0" borderId="0" xfId="0" applyFont="1"/>
    <xf numFmtId="0" fontId="5" fillId="6" borderId="1"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vertical="center"/>
    </xf>
    <xf numFmtId="14" fontId="6" fillId="14" borderId="2" xfId="0" applyNumberFormat="1" applyFont="1" applyFill="1" applyBorder="1" applyAlignment="1">
      <alignment horizontal="center" vertical="center"/>
    </xf>
    <xf numFmtId="166" fontId="6" fillId="14" borderId="1" xfId="2" applyFont="1" applyFill="1" applyBorder="1" applyAlignment="1">
      <alignment horizontal="center" vertical="center"/>
    </xf>
    <xf numFmtId="164" fontId="0" fillId="0" borderId="0" xfId="0" applyNumberFormat="1"/>
    <xf numFmtId="167" fontId="7" fillId="0" borderId="0" xfId="2" applyNumberFormat="1" applyFont="1" applyAlignment="1">
      <alignment horizontal="right"/>
    </xf>
    <xf numFmtId="168" fontId="7" fillId="0" borderId="0" xfId="1" applyNumberFormat="1" applyFont="1" applyAlignment="1">
      <alignment horizontal="right"/>
    </xf>
    <xf numFmtId="168" fontId="7" fillId="2" borderId="0" xfId="1" applyNumberFormat="1" applyFont="1" applyFill="1" applyAlignment="1">
      <alignment horizontal="right"/>
    </xf>
    <xf numFmtId="0" fontId="7" fillId="2" borderId="3" xfId="0" applyFont="1" applyFill="1" applyBorder="1" applyAlignment="1">
      <alignment vertical="center"/>
    </xf>
    <xf numFmtId="169" fontId="6" fillId="14" borderId="1" xfId="2" applyNumberFormat="1" applyFont="1" applyFill="1" applyBorder="1" applyAlignment="1">
      <alignment horizontal="center" vertical="center"/>
    </xf>
    <xf numFmtId="165" fontId="0" fillId="0" borderId="0" xfId="0" applyNumberFormat="1"/>
    <xf numFmtId="43" fontId="0" fillId="0" borderId="0" xfId="0" applyNumberFormat="1"/>
    <xf numFmtId="170" fontId="6" fillId="14" borderId="1" xfId="2" applyNumberFormat="1" applyFont="1" applyFill="1" applyBorder="1" applyAlignment="1">
      <alignment horizontal="center" vertical="center"/>
    </xf>
    <xf numFmtId="171" fontId="6" fillId="14" borderId="1" xfId="2" applyNumberFormat="1" applyFont="1" applyFill="1" applyBorder="1" applyAlignment="1">
      <alignment horizontal="center" vertical="center"/>
    </xf>
    <xf numFmtId="166" fontId="8" fillId="0" borderId="3" xfId="2" applyFont="1" applyBorder="1" applyAlignment="1">
      <alignment horizontal="center"/>
    </xf>
    <xf numFmtId="166" fontId="7" fillId="11" borderId="3" xfId="2" applyFont="1" applyFill="1" applyBorder="1" applyAlignment="1">
      <alignment horizontal="center" vertical="center"/>
    </xf>
    <xf numFmtId="172" fontId="6" fillId="14" borderId="1" xfId="2" applyNumberFormat="1" applyFont="1" applyFill="1" applyBorder="1" applyAlignment="1">
      <alignment horizontal="center" vertical="center"/>
    </xf>
    <xf numFmtId="1" fontId="8" fillId="0" borderId="0" xfId="0" applyNumberFormat="1" applyFont="1"/>
    <xf numFmtId="166" fontId="8" fillId="0" borderId="10" xfId="2" applyFont="1" applyBorder="1" applyAlignment="1">
      <alignment vertical="center"/>
    </xf>
    <xf numFmtId="0" fontId="7" fillId="0" borderId="10" xfId="0" applyFont="1" applyBorder="1" applyAlignment="1">
      <alignment vertical="center"/>
    </xf>
    <xf numFmtId="0" fontId="8" fillId="0" borderId="10" xfId="0" applyFont="1" applyBorder="1"/>
    <xf numFmtId="166" fontId="8" fillId="0" borderId="10" xfId="2" applyFont="1" applyBorder="1"/>
    <xf numFmtId="166" fontId="8" fillId="2" borderId="10" xfId="2" applyFont="1" applyFill="1" applyBorder="1" applyAlignment="1">
      <alignment vertical="center"/>
    </xf>
    <xf numFmtId="0" fontId="4" fillId="0" borderId="1" xfId="0" applyFont="1" applyBorder="1" applyAlignment="1">
      <alignment vertical="center"/>
    </xf>
    <xf numFmtId="0" fontId="6" fillId="10" borderId="5" xfId="0" applyFont="1" applyFill="1" applyBorder="1" applyAlignment="1">
      <alignment horizontal="right" vertical="center"/>
    </xf>
    <xf numFmtId="0" fontId="6" fillId="10" borderId="5" xfId="0" applyFont="1" applyFill="1" applyBorder="1" applyAlignment="1">
      <alignment horizontal="center" vertical="center"/>
    </xf>
    <xf numFmtId="166" fontId="8" fillId="0" borderId="11" xfId="2" applyFont="1" applyBorder="1" applyAlignment="1">
      <alignment vertical="center"/>
    </xf>
    <xf numFmtId="0" fontId="7" fillId="0" borderId="11" xfId="0" applyFont="1" applyBorder="1" applyAlignment="1">
      <alignment vertical="center"/>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66" fontId="7" fillId="0" borderId="0" xfId="2" applyFont="1" applyAlignment="1">
      <alignment horizontal="center"/>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66" fontId="7" fillId="0" borderId="0" xfId="2" applyFont="1" applyAlignment="1">
      <alignment horizontal="center"/>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166" fontId="7" fillId="0" borderId="0" xfId="2" applyFont="1" applyAlignment="1">
      <alignment horizontal="center"/>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66" fontId="7" fillId="0" borderId="0" xfId="2" applyFont="1" applyAlignment="1">
      <alignment horizontal="center"/>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66" fontId="7" fillId="0" borderId="0" xfId="2" applyFont="1" applyAlignment="1">
      <alignment horizontal="center"/>
    </xf>
    <xf numFmtId="4" fontId="7" fillId="0" borderId="0" xfId="1" applyNumberFormat="1" applyFont="1" applyAlignment="1">
      <alignment horizontal="right"/>
    </xf>
    <xf numFmtId="0" fontId="7" fillId="0" borderId="0" xfId="0" applyFont="1" applyAlignment="1">
      <alignment horizontal="center" vertic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14" fontId="6" fillId="8" borderId="1" xfId="0" applyNumberFormat="1" applyFont="1" applyFill="1" applyBorder="1" applyAlignment="1">
      <alignment horizontal="center" vertical="center"/>
    </xf>
    <xf numFmtId="14" fontId="6" fillId="8" borderId="2" xfId="0" applyNumberFormat="1" applyFont="1" applyFill="1" applyBorder="1" applyAlignment="1">
      <alignment horizontal="center" vertical="center"/>
    </xf>
    <xf numFmtId="0" fontId="6" fillId="13" borderId="8" xfId="0" applyFont="1" applyFill="1" applyBorder="1" applyAlignment="1">
      <alignment horizontal="center" vertical="top" wrapText="1"/>
    </xf>
    <xf numFmtId="0" fontId="6" fillId="13" borderId="9" xfId="0" applyFont="1" applyFill="1" applyBorder="1" applyAlignment="1">
      <alignment horizontal="center" vertical="top" wrapText="1"/>
    </xf>
    <xf numFmtId="14" fontId="6" fillId="0" borderId="7" xfId="0" applyNumberFormat="1" applyFont="1" applyBorder="1" applyAlignment="1">
      <alignment horizontal="center" wrapText="1"/>
    </xf>
    <xf numFmtId="0" fontId="6" fillId="0" borderId="7" xfId="0" applyFont="1" applyBorder="1" applyAlignment="1">
      <alignment horizontal="center" wrapText="1"/>
    </xf>
    <xf numFmtId="0" fontId="6" fillId="8" borderId="1" xfId="0" applyFont="1" applyFill="1" applyBorder="1" applyAlignment="1">
      <alignment horizontal="center" vertical="distributed" wrapText="1"/>
    </xf>
    <xf numFmtId="0" fontId="6" fillId="8" borderId="2" xfId="0" applyFont="1" applyFill="1" applyBorder="1" applyAlignment="1">
      <alignment horizontal="center" vertical="distributed" wrapText="1"/>
    </xf>
    <xf numFmtId="0" fontId="6" fillId="7" borderId="1" xfId="0" applyFont="1" applyFill="1" applyBorder="1" applyAlignment="1">
      <alignment horizontal="center" vertical="top" wrapText="1"/>
    </xf>
    <xf numFmtId="0" fontId="6" fillId="7" borderId="2" xfId="0" applyFont="1" applyFill="1" applyBorder="1" applyAlignment="1">
      <alignment horizontal="center" vertical="top"/>
    </xf>
    <xf numFmtId="0" fontId="6" fillId="7"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2" xfId="0" applyFont="1" applyFill="1" applyBorder="1" applyAlignment="1">
      <alignment horizontal="center" vertical="top" wrapText="1"/>
    </xf>
    <xf numFmtId="166" fontId="7" fillId="0" borderId="0" xfId="2" applyFont="1" applyAlignment="1">
      <alignment horizontal="center"/>
    </xf>
    <xf numFmtId="0" fontId="6" fillId="7" borderId="2" xfId="0" applyFont="1" applyFill="1" applyBorder="1" applyAlignment="1">
      <alignment horizontal="center" vertical="center"/>
    </xf>
    <xf numFmtId="0" fontId="6" fillId="7" borderId="1" xfId="0" applyFont="1" applyFill="1" applyBorder="1" applyAlignment="1">
      <alignment horizontal="center" wrapText="1"/>
    </xf>
    <xf numFmtId="0" fontId="6" fillId="7" borderId="2" xfId="0" applyFont="1" applyFill="1" applyBorder="1" applyAlignment="1">
      <alignment horizontal="center"/>
    </xf>
    <xf numFmtId="0" fontId="6" fillId="7" borderId="2" xfId="0" applyFont="1" applyFill="1" applyBorder="1" applyAlignment="1">
      <alignment horizontal="center" wrapText="1"/>
    </xf>
    <xf numFmtId="0" fontId="6" fillId="8" borderId="1" xfId="0" applyFont="1" applyFill="1" applyBorder="1" applyAlignment="1">
      <alignment horizontal="center" vertical="distributed"/>
    </xf>
    <xf numFmtId="0" fontId="6" fillId="8" borderId="2" xfId="0" applyFont="1" applyFill="1" applyBorder="1" applyAlignment="1">
      <alignment horizontal="center" vertical="distributed"/>
    </xf>
    <xf numFmtId="0" fontId="10" fillId="8" borderId="1" xfId="0" applyFont="1" applyFill="1" applyBorder="1" applyAlignment="1">
      <alignment horizontal="center" vertical="distributed"/>
    </xf>
    <xf numFmtId="0" fontId="10" fillId="8" borderId="2" xfId="0" applyFont="1" applyFill="1" applyBorder="1" applyAlignment="1">
      <alignment horizontal="center" vertical="distributed"/>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HANNA SANCHEZ" id="{18722248-A6CC-461E-88C4-E552B9F48170}" userId="S::cexterior@albertocadavid.onmicrosoft.com::28d72d62-6834-4113-b814-28fd68a0fa3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4" dT="2021-02-05T16:12:13.40" personId="{18722248-A6CC-461E-88C4-E552B9F48170}" id="{4FEEB468-91F0-4CDD-9F97-7B542FF37B61}">
    <text>La OC 8150 se relaciona 250.5 MT, pero en al momento de verificar la cantidad por el area de almacen, llego 292.5. 42mt adicionales, por lo que el precio de venta se modifica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B050"/>
  </sheetPr>
  <dimension ref="A1:J57"/>
  <sheetViews>
    <sheetView zoomScaleNormal="100" zoomScaleSheetLayoutView="85" workbookViewId="0">
      <pane xSplit="1" ySplit="7" topLeftCell="B53" activePane="bottomRight" state="frozen"/>
      <selection pane="topRight" activeCell="B4" sqref="B4:C4"/>
      <selection pane="bottomLeft" activeCell="B4" sqref="B4:C4"/>
      <selection pane="bottomRight" activeCell="F55" sqref="F55:G55"/>
    </sheetView>
  </sheetViews>
  <sheetFormatPr baseColWidth="10" defaultColWidth="11.42578125" defaultRowHeight="19.5" x14ac:dyDescent="0.45"/>
  <cols>
    <col min="1" max="1" width="52" style="10" bestFit="1" customWidth="1"/>
    <col min="2" max="2" width="22.28515625" style="40" customWidth="1"/>
    <col min="3" max="3" width="8.42578125" style="40" customWidth="1"/>
    <col min="4" max="4" width="18.42578125" style="40" customWidth="1"/>
    <col min="5" max="5" width="7.5703125" style="40" customWidth="1"/>
    <col min="6" max="6" width="22.28515625" style="40" customWidth="1"/>
    <col min="7" max="7" width="8.42578125" style="40" customWidth="1"/>
    <col min="8" max="8" width="22.28515625" style="40" customWidth="1"/>
    <col min="9" max="9" width="8.42578125" style="40" customWidth="1"/>
    <col min="10" max="10" width="14.42578125" bestFit="1" customWidth="1"/>
  </cols>
  <sheetData>
    <row r="1" spans="1:9" ht="30" customHeight="1" x14ac:dyDescent="0.25">
      <c r="A1" s="1"/>
      <c r="B1" s="117" t="s">
        <v>0</v>
      </c>
      <c r="C1" s="118"/>
      <c r="D1" s="117" t="s">
        <v>1</v>
      </c>
      <c r="E1" s="118"/>
      <c r="F1" s="117" t="s">
        <v>2</v>
      </c>
      <c r="G1" s="118"/>
      <c r="H1" s="117" t="s">
        <v>0</v>
      </c>
      <c r="I1" s="118"/>
    </row>
    <row r="2" spans="1:9" ht="18.75" x14ac:dyDescent="0.25">
      <c r="A2" s="2" t="s">
        <v>3</v>
      </c>
      <c r="B2" s="119" t="s">
        <v>4</v>
      </c>
      <c r="C2" s="120"/>
      <c r="D2" s="119" t="s">
        <v>5</v>
      </c>
      <c r="E2" s="120"/>
      <c r="F2" s="119" t="s">
        <v>6</v>
      </c>
      <c r="G2" s="120"/>
      <c r="H2" s="119" t="s">
        <v>7</v>
      </c>
      <c r="I2" s="120"/>
    </row>
    <row r="3" spans="1:9" ht="18.75" x14ac:dyDescent="0.25">
      <c r="A3" s="2" t="s">
        <v>8</v>
      </c>
      <c r="B3" s="107">
        <v>8285</v>
      </c>
      <c r="C3" s="108"/>
      <c r="D3" s="107">
        <v>22</v>
      </c>
      <c r="E3" s="108"/>
      <c r="F3" s="107">
        <v>8237</v>
      </c>
      <c r="G3" s="108"/>
      <c r="H3" s="107">
        <v>8439</v>
      </c>
      <c r="I3" s="108"/>
    </row>
    <row r="4" spans="1:9" ht="18.75" x14ac:dyDescent="0.25">
      <c r="A4" s="2" t="s">
        <v>9</v>
      </c>
      <c r="B4" s="107" t="s">
        <v>10</v>
      </c>
      <c r="C4" s="108"/>
      <c r="D4" s="107" t="s">
        <v>11</v>
      </c>
      <c r="E4" s="108"/>
      <c r="F4" s="107" t="s">
        <v>12</v>
      </c>
      <c r="G4" s="108"/>
      <c r="H4" s="107" t="s">
        <v>10</v>
      </c>
      <c r="I4" s="108"/>
    </row>
    <row r="5" spans="1:9" ht="30.75" customHeight="1" x14ac:dyDescent="0.25">
      <c r="A5" s="3" t="s">
        <v>13</v>
      </c>
      <c r="B5" s="115" t="str">
        <f>+B1</f>
        <v xml:space="preserve">POLIETILENO HEAVY DUTY LF0319E
</v>
      </c>
      <c r="C5" s="116"/>
      <c r="D5" s="115" t="str">
        <f>+D1</f>
        <v xml:space="preserve">PACKING SLIP 1340-00
</v>
      </c>
      <c r="E5" s="116"/>
      <c r="F5" s="115" t="str">
        <f>+F1</f>
        <v>CINTA RESELLABLE</v>
      </c>
      <c r="G5" s="116"/>
      <c r="H5" s="115" t="str">
        <f>+H1</f>
        <v xml:space="preserve">POLIETILENO HEAVY DUTY LF0319E
</v>
      </c>
      <c r="I5" s="116"/>
    </row>
    <row r="6" spans="1:9" ht="18.75" x14ac:dyDescent="0.25">
      <c r="A6" s="3" t="s">
        <v>14</v>
      </c>
      <c r="B6" s="107" t="s">
        <v>15</v>
      </c>
      <c r="C6" s="108"/>
      <c r="D6" s="107" t="s">
        <v>16</v>
      </c>
      <c r="E6" s="108"/>
      <c r="F6" s="107">
        <v>201127</v>
      </c>
      <c r="G6" s="108"/>
      <c r="H6" s="107" t="s">
        <v>17</v>
      </c>
      <c r="I6" s="108"/>
    </row>
    <row r="7" spans="1:9" ht="18.75" x14ac:dyDescent="0.25">
      <c r="A7" s="3" t="s">
        <v>18</v>
      </c>
      <c r="B7" s="109">
        <v>44188</v>
      </c>
      <c r="C7" s="110"/>
      <c r="D7" s="109">
        <v>44195</v>
      </c>
      <c r="E7" s="110"/>
      <c r="F7" s="109">
        <v>44162</v>
      </c>
      <c r="G7" s="110"/>
      <c r="H7" s="109">
        <v>44214</v>
      </c>
      <c r="I7" s="110"/>
    </row>
    <row r="8" spans="1:9" ht="18.75" x14ac:dyDescent="0.25">
      <c r="A8" s="3" t="s">
        <v>19</v>
      </c>
      <c r="B8" s="45">
        <v>1175</v>
      </c>
      <c r="C8" s="44" t="s">
        <v>20</v>
      </c>
      <c r="D8" s="45">
        <v>31.45</v>
      </c>
      <c r="E8" s="44" t="s">
        <v>21</v>
      </c>
      <c r="F8" s="45">
        <v>33</v>
      </c>
      <c r="G8" s="44" t="s">
        <v>22</v>
      </c>
      <c r="H8" s="45">
        <v>1465</v>
      </c>
      <c r="I8" s="44" t="s">
        <v>20</v>
      </c>
    </row>
    <row r="9" spans="1:9" ht="18.75" x14ac:dyDescent="0.45">
      <c r="A9" s="4" t="s">
        <v>23</v>
      </c>
      <c r="B9" s="13" t="s">
        <v>24</v>
      </c>
      <c r="C9" s="14" t="s">
        <v>25</v>
      </c>
      <c r="D9" s="13">
        <v>7688713782</v>
      </c>
      <c r="E9" s="14" t="s">
        <v>26</v>
      </c>
      <c r="F9" s="13" t="s">
        <v>27</v>
      </c>
      <c r="G9" s="14" t="s">
        <v>25</v>
      </c>
      <c r="H9" s="13" t="s">
        <v>28</v>
      </c>
      <c r="I9" s="14" t="s">
        <v>25</v>
      </c>
    </row>
    <row r="10" spans="1:9" ht="18.75" x14ac:dyDescent="0.25">
      <c r="A10" s="3" t="s">
        <v>29</v>
      </c>
      <c r="B10" s="15">
        <v>44189</v>
      </c>
      <c r="C10" s="14"/>
      <c r="D10" s="15">
        <v>44561</v>
      </c>
      <c r="E10" s="14"/>
      <c r="F10" s="15">
        <v>44181</v>
      </c>
      <c r="G10" s="14"/>
      <c r="H10" s="15">
        <v>44212</v>
      </c>
      <c r="I10" s="14"/>
    </row>
    <row r="11" spans="1:9" ht="18.75" x14ac:dyDescent="0.25">
      <c r="A11" s="3" t="s">
        <v>30</v>
      </c>
      <c r="B11" s="16">
        <v>48202100000826</v>
      </c>
      <c r="C11" s="14" t="s">
        <v>31</v>
      </c>
      <c r="D11" s="16">
        <v>32021000003728</v>
      </c>
      <c r="E11" s="14" t="s">
        <v>31</v>
      </c>
      <c r="F11" s="16">
        <v>352021000028689</v>
      </c>
      <c r="G11" s="14" t="s">
        <v>31</v>
      </c>
      <c r="H11" s="16">
        <v>482021000052447</v>
      </c>
      <c r="I11" s="14" t="s">
        <v>31</v>
      </c>
    </row>
    <row r="12" spans="1:9" ht="18.75" x14ac:dyDescent="0.25">
      <c r="A12" s="3" t="s">
        <v>32</v>
      </c>
      <c r="B12" s="15">
        <v>44200</v>
      </c>
      <c r="C12" s="14"/>
      <c r="D12" s="15">
        <v>43834</v>
      </c>
      <c r="E12" s="14"/>
      <c r="F12" s="15">
        <v>44218</v>
      </c>
      <c r="G12" s="14"/>
      <c r="H12" s="15">
        <v>44224</v>
      </c>
      <c r="I12" s="14"/>
    </row>
    <row r="13" spans="1:9" ht="18.75" x14ac:dyDescent="0.4">
      <c r="A13" s="5" t="s">
        <v>33</v>
      </c>
      <c r="B13" s="17">
        <v>3432.5</v>
      </c>
      <c r="C13" s="14" t="s">
        <v>34</v>
      </c>
      <c r="D13" s="17">
        <v>3432.5</v>
      </c>
      <c r="E13" s="14" t="s">
        <v>34</v>
      </c>
      <c r="F13" s="17">
        <v>3469.76</v>
      </c>
      <c r="G13" s="14" t="s">
        <v>34</v>
      </c>
      <c r="H13" s="17">
        <v>3477.48</v>
      </c>
      <c r="I13" s="14" t="s">
        <v>34</v>
      </c>
    </row>
    <row r="14" spans="1:9" ht="18.75" x14ac:dyDescent="0.25">
      <c r="A14" s="3" t="s">
        <v>35</v>
      </c>
      <c r="B14" s="18">
        <v>23375</v>
      </c>
      <c r="C14" s="14" t="s">
        <v>36</v>
      </c>
      <c r="D14" s="18">
        <v>15000</v>
      </c>
      <c r="E14" s="14" t="s">
        <v>37</v>
      </c>
      <c r="F14" s="18">
        <f>360*10000</f>
        <v>3600000</v>
      </c>
      <c r="G14" s="14" t="s">
        <v>38</v>
      </c>
      <c r="H14" s="18">
        <v>23375</v>
      </c>
      <c r="I14" s="14" t="s">
        <v>36</v>
      </c>
    </row>
    <row r="15" spans="1:9" ht="18.75" x14ac:dyDescent="0.4">
      <c r="A15" s="3" t="s">
        <v>39</v>
      </c>
      <c r="B15" s="19">
        <f>+B16/B14</f>
        <v>1.1439999999999999</v>
      </c>
      <c r="C15" s="14" t="s">
        <v>40</v>
      </c>
      <c r="D15" s="19">
        <f>+D16/D14</f>
        <v>3.141E-2</v>
      </c>
      <c r="E15" s="14" t="s">
        <v>40</v>
      </c>
      <c r="F15" s="19">
        <f>+F16/F14</f>
        <v>3.2000000000000002E-3</v>
      </c>
      <c r="G15" s="14" t="s">
        <v>40</v>
      </c>
      <c r="H15" s="19">
        <f>+H16/H14</f>
        <v>1.4339999999999999</v>
      </c>
      <c r="I15" s="14" t="s">
        <v>40</v>
      </c>
    </row>
    <row r="16" spans="1:9" ht="18.75" x14ac:dyDescent="0.25">
      <c r="A16" s="3" t="s">
        <v>41</v>
      </c>
      <c r="B16" s="18">
        <v>26741</v>
      </c>
      <c r="C16" s="14" t="s">
        <v>40</v>
      </c>
      <c r="D16" s="18">
        <v>471.15</v>
      </c>
      <c r="E16" s="14" t="s">
        <v>40</v>
      </c>
      <c r="F16" s="18">
        <v>11520</v>
      </c>
      <c r="G16" s="14" t="s">
        <v>40</v>
      </c>
      <c r="H16" s="18">
        <v>33519.75</v>
      </c>
      <c r="I16" s="14" t="s">
        <v>40</v>
      </c>
    </row>
    <row r="17" spans="1:10" ht="18.75" x14ac:dyDescent="0.25">
      <c r="A17" s="3" t="s">
        <v>42</v>
      </c>
      <c r="B17" s="18">
        <v>724.63</v>
      </c>
      <c r="C17" s="14" t="s">
        <v>40</v>
      </c>
      <c r="D17" s="18"/>
      <c r="E17" s="14" t="s">
        <v>40</v>
      </c>
      <c r="F17" s="18">
        <f>15+345</f>
        <v>360</v>
      </c>
      <c r="G17" s="14" t="s">
        <v>40</v>
      </c>
      <c r="H17" s="18">
        <v>724.63</v>
      </c>
      <c r="I17" s="14" t="s">
        <v>40</v>
      </c>
    </row>
    <row r="18" spans="1:10" ht="20.25" x14ac:dyDescent="0.25">
      <c r="A18" s="6" t="s">
        <v>43</v>
      </c>
      <c r="B18" s="20">
        <f>+SUM(B16:B17)</f>
        <v>27465.63</v>
      </c>
      <c r="C18" s="14" t="s">
        <v>40</v>
      </c>
      <c r="D18" s="20">
        <f>+SUM(D16:D17)</f>
        <v>471.15</v>
      </c>
      <c r="E18" s="14" t="s">
        <v>40</v>
      </c>
      <c r="F18" s="20">
        <f>+SUM(F16:F17)</f>
        <v>11880</v>
      </c>
      <c r="G18" s="14" t="s">
        <v>40</v>
      </c>
      <c r="H18" s="20">
        <f>+SUM(H16:H17)</f>
        <v>34244.379999999997</v>
      </c>
      <c r="I18" s="14" t="s">
        <v>40</v>
      </c>
    </row>
    <row r="19" spans="1:10" ht="20.25" x14ac:dyDescent="0.25">
      <c r="A19" s="6" t="s">
        <v>44</v>
      </c>
      <c r="B19" s="21">
        <f>+B18*B13</f>
        <v>94275774.975000009</v>
      </c>
      <c r="C19" s="14" t="s">
        <v>34</v>
      </c>
      <c r="D19" s="21">
        <f>+D18*D13</f>
        <v>1617222.375</v>
      </c>
      <c r="E19" s="14" t="s">
        <v>34</v>
      </c>
      <c r="F19" s="21">
        <f>+F18*F13</f>
        <v>41220748.800000004</v>
      </c>
      <c r="G19" s="14" t="s">
        <v>34</v>
      </c>
      <c r="H19" s="21">
        <f>+H18*H13</f>
        <v>119084146.5624</v>
      </c>
      <c r="I19" s="14" t="s">
        <v>34</v>
      </c>
      <c r="J19" s="46"/>
    </row>
    <row r="20" spans="1:10" ht="18.75" x14ac:dyDescent="0.25">
      <c r="A20" s="7" t="s">
        <v>45</v>
      </c>
      <c r="B20" s="22"/>
      <c r="C20" s="23"/>
      <c r="D20" s="22"/>
      <c r="E20" s="23"/>
      <c r="F20" s="22"/>
      <c r="G20" s="23"/>
      <c r="H20" s="22"/>
      <c r="I20" s="23"/>
    </row>
    <row r="21" spans="1:10" ht="18.75" x14ac:dyDescent="0.25">
      <c r="A21" s="3" t="s">
        <v>46</v>
      </c>
      <c r="B21" s="24">
        <v>215354</v>
      </c>
      <c r="C21" s="14" t="s">
        <v>34</v>
      </c>
      <c r="D21" s="24">
        <v>0</v>
      </c>
      <c r="E21" s="14" t="s">
        <v>34</v>
      </c>
      <c r="F21" s="24">
        <v>3662026</v>
      </c>
      <c r="G21" s="14" t="s">
        <v>34</v>
      </c>
      <c r="H21" s="24">
        <v>215354</v>
      </c>
      <c r="I21" s="14" t="s">
        <v>34</v>
      </c>
    </row>
    <row r="22" spans="1:10" ht="18.75" x14ac:dyDescent="0.4">
      <c r="A22" s="3" t="s">
        <v>47</v>
      </c>
      <c r="B22" s="25">
        <v>0</v>
      </c>
      <c r="C22" s="14" t="s">
        <v>34</v>
      </c>
      <c r="D22" s="25"/>
      <c r="E22" s="14" t="s">
        <v>34</v>
      </c>
      <c r="F22" s="25"/>
      <c r="G22" s="14" t="s">
        <v>34</v>
      </c>
      <c r="H22" s="25">
        <v>0</v>
      </c>
      <c r="I22" s="14" t="s">
        <v>34</v>
      </c>
    </row>
    <row r="23" spans="1:10" ht="18.75" x14ac:dyDescent="0.25">
      <c r="A23" s="3" t="s">
        <v>48</v>
      </c>
      <c r="B23" s="26">
        <v>497713</v>
      </c>
      <c r="C23" s="14" t="s">
        <v>34</v>
      </c>
      <c r="D23" s="26"/>
      <c r="E23" s="14" t="s">
        <v>34</v>
      </c>
      <c r="F23" s="26"/>
      <c r="G23" s="14" t="s">
        <v>34</v>
      </c>
      <c r="H23" s="26">
        <v>497713</v>
      </c>
      <c r="I23" s="14" t="s">
        <v>34</v>
      </c>
    </row>
    <row r="24" spans="1:10" ht="18.75" x14ac:dyDescent="0.25">
      <c r="A24" s="3" t="s">
        <v>49</v>
      </c>
      <c r="B24" s="24">
        <v>211824</v>
      </c>
      <c r="C24" s="14" t="s">
        <v>34</v>
      </c>
      <c r="D24" s="24"/>
      <c r="E24" s="14" t="s">
        <v>34</v>
      </c>
      <c r="F24" s="24"/>
      <c r="G24" s="14" t="s">
        <v>34</v>
      </c>
      <c r="H24" s="24">
        <v>211824</v>
      </c>
      <c r="I24" s="14" t="s">
        <v>34</v>
      </c>
    </row>
    <row r="25" spans="1:10" ht="18.75" x14ac:dyDescent="0.25">
      <c r="A25" s="3" t="s">
        <v>50</v>
      </c>
      <c r="B25" s="24">
        <v>575116</v>
      </c>
      <c r="C25" s="14" t="s">
        <v>34</v>
      </c>
      <c r="D25" s="24"/>
      <c r="E25" s="14" t="s">
        <v>34</v>
      </c>
      <c r="F25" s="24">
        <v>114576</v>
      </c>
      <c r="G25" s="14" t="s">
        <v>34</v>
      </c>
      <c r="H25" s="24">
        <v>575116</v>
      </c>
      <c r="I25" s="14" t="s">
        <v>34</v>
      </c>
    </row>
    <row r="26" spans="1:10" ht="18.75" x14ac:dyDescent="0.25">
      <c r="A26" s="3" t="s">
        <v>51</v>
      </c>
      <c r="B26" s="26">
        <v>466820</v>
      </c>
      <c r="C26" s="14" t="s">
        <v>34</v>
      </c>
      <c r="D26" s="26"/>
      <c r="E26" s="14" t="s">
        <v>34</v>
      </c>
      <c r="F26" s="26">
        <v>73123</v>
      </c>
      <c r="G26" s="14" t="s">
        <v>34</v>
      </c>
      <c r="H26" s="26">
        <v>466820</v>
      </c>
      <c r="I26" s="14" t="s">
        <v>34</v>
      </c>
    </row>
    <row r="27" spans="1:10" ht="18.75" x14ac:dyDescent="0.25">
      <c r="A27" s="3" t="s">
        <v>52</v>
      </c>
      <c r="B27" s="26">
        <v>130000</v>
      </c>
      <c r="C27" s="14" t="s">
        <v>34</v>
      </c>
      <c r="D27" s="26"/>
      <c r="E27" s="14" t="s">
        <v>34</v>
      </c>
      <c r="F27" s="26">
        <v>73123</v>
      </c>
      <c r="G27" s="14" t="s">
        <v>34</v>
      </c>
      <c r="H27" s="26">
        <v>130000</v>
      </c>
      <c r="I27" s="14" t="s">
        <v>34</v>
      </c>
    </row>
    <row r="28" spans="1:10" ht="18.75" x14ac:dyDescent="0.25">
      <c r="A28" s="3" t="s">
        <v>53</v>
      </c>
      <c r="B28" s="24">
        <v>0</v>
      </c>
      <c r="C28" s="14" t="s">
        <v>34</v>
      </c>
      <c r="D28" s="24">
        <v>200000</v>
      </c>
      <c r="E28" s="14" t="s">
        <v>34</v>
      </c>
      <c r="F28" s="24">
        <v>3260</v>
      </c>
      <c r="G28" s="14" t="s">
        <v>34</v>
      </c>
      <c r="H28" s="24">
        <v>0</v>
      </c>
      <c r="I28" s="14" t="s">
        <v>34</v>
      </c>
    </row>
    <row r="29" spans="1:10" ht="18.75" x14ac:dyDescent="0.25">
      <c r="A29" s="3" t="s">
        <v>54</v>
      </c>
      <c r="B29" s="24">
        <v>0</v>
      </c>
      <c r="C29" s="14" t="s">
        <v>34</v>
      </c>
      <c r="D29" s="24"/>
      <c r="E29" s="14" t="s">
        <v>34</v>
      </c>
      <c r="F29" s="24"/>
      <c r="G29" s="14" t="s">
        <v>34</v>
      </c>
      <c r="H29" s="24">
        <v>0</v>
      </c>
      <c r="I29" s="14" t="s">
        <v>34</v>
      </c>
    </row>
    <row r="30" spans="1:10" ht="18.75" x14ac:dyDescent="0.25">
      <c r="A30" s="3" t="s">
        <v>55</v>
      </c>
      <c r="B30" s="24">
        <f>26180+87447</f>
        <v>113627</v>
      </c>
      <c r="C30" s="14" t="s">
        <v>34</v>
      </c>
      <c r="D30" s="24"/>
      <c r="E30" s="14" t="s">
        <v>34</v>
      </c>
      <c r="F30" s="24">
        <f>26180+51804</f>
        <v>77984</v>
      </c>
      <c r="G30" s="14" t="s">
        <v>34</v>
      </c>
      <c r="H30" s="24">
        <f>26180+87447</f>
        <v>113627</v>
      </c>
      <c r="I30" s="14" t="s">
        <v>34</v>
      </c>
    </row>
    <row r="31" spans="1:10" ht="18.75" x14ac:dyDescent="0.25">
      <c r="A31" s="3" t="s">
        <v>56</v>
      </c>
      <c r="B31" s="24">
        <v>151807</v>
      </c>
      <c r="C31" s="14" t="s">
        <v>34</v>
      </c>
      <c r="D31" s="24"/>
      <c r="E31" s="14" t="s">
        <v>34</v>
      </c>
      <c r="F31" s="24"/>
      <c r="G31" s="14" t="s">
        <v>34</v>
      </c>
      <c r="H31" s="24"/>
      <c r="I31" s="14" t="s">
        <v>34</v>
      </c>
    </row>
    <row r="32" spans="1:10" ht="18.75" x14ac:dyDescent="0.25">
      <c r="A32" s="7" t="s">
        <v>57</v>
      </c>
      <c r="B32" s="27"/>
      <c r="C32" s="28"/>
      <c r="D32" s="27"/>
      <c r="E32" s="28"/>
      <c r="F32" s="27"/>
      <c r="G32" s="28"/>
      <c r="H32" s="27"/>
      <c r="I32" s="28"/>
    </row>
    <row r="33" spans="1:9" ht="18.75" x14ac:dyDescent="0.25">
      <c r="A33" s="3" t="s">
        <v>58</v>
      </c>
      <c r="B33" s="29">
        <v>267410</v>
      </c>
      <c r="C33" s="14" t="s">
        <v>34</v>
      </c>
      <c r="D33" s="29">
        <v>200000</v>
      </c>
      <c r="E33" s="14" t="s">
        <v>34</v>
      </c>
      <c r="F33" s="29">
        <v>200000</v>
      </c>
      <c r="G33" s="14" t="s">
        <v>34</v>
      </c>
      <c r="H33" s="29">
        <v>267410</v>
      </c>
      <c r="I33" s="14" t="s">
        <v>34</v>
      </c>
    </row>
    <row r="34" spans="1:9" ht="18.75" x14ac:dyDescent="0.25">
      <c r="A34" s="3" t="s">
        <v>59</v>
      </c>
      <c r="B34" s="30">
        <v>15000</v>
      </c>
      <c r="C34" s="14" t="s">
        <v>34</v>
      </c>
      <c r="D34" s="30">
        <v>15000</v>
      </c>
      <c r="E34" s="14" t="s">
        <v>34</v>
      </c>
      <c r="F34" s="30">
        <v>15000</v>
      </c>
      <c r="G34" s="14" t="s">
        <v>34</v>
      </c>
      <c r="H34" s="30">
        <v>15000</v>
      </c>
      <c r="I34" s="14" t="s">
        <v>34</v>
      </c>
    </row>
    <row r="35" spans="1:9" ht="18.75" x14ac:dyDescent="0.25">
      <c r="A35" s="3" t="s">
        <v>60</v>
      </c>
      <c r="B35" s="30">
        <v>15000</v>
      </c>
      <c r="C35" s="14" t="s">
        <v>34</v>
      </c>
      <c r="D35" s="30"/>
      <c r="E35" s="14" t="s">
        <v>34</v>
      </c>
      <c r="F35" s="30">
        <v>15000</v>
      </c>
      <c r="G35" s="14" t="s">
        <v>34</v>
      </c>
      <c r="H35" s="30">
        <v>15000</v>
      </c>
      <c r="I35" s="14" t="s">
        <v>34</v>
      </c>
    </row>
    <row r="36" spans="1:9" ht="18.75" x14ac:dyDescent="0.25">
      <c r="A36" s="3" t="s">
        <v>61</v>
      </c>
      <c r="B36" s="30">
        <v>50000</v>
      </c>
      <c r="C36" s="14" t="s">
        <v>34</v>
      </c>
      <c r="D36" s="30">
        <v>50000</v>
      </c>
      <c r="E36" s="14" t="s">
        <v>34</v>
      </c>
      <c r="F36" s="30">
        <v>50000</v>
      </c>
      <c r="G36" s="14" t="s">
        <v>34</v>
      </c>
      <c r="H36" s="30">
        <v>50000</v>
      </c>
      <c r="I36" s="14" t="s">
        <v>34</v>
      </c>
    </row>
    <row r="37" spans="1:9" ht="18.75" x14ac:dyDescent="0.25">
      <c r="A37" s="3" t="s">
        <v>62</v>
      </c>
      <c r="B37" s="30">
        <v>0</v>
      </c>
      <c r="C37" s="14" t="s">
        <v>34</v>
      </c>
      <c r="D37" s="30">
        <v>0</v>
      </c>
      <c r="E37" s="14" t="s">
        <v>34</v>
      </c>
      <c r="F37" s="30"/>
      <c r="G37" s="14" t="s">
        <v>34</v>
      </c>
      <c r="H37" s="30">
        <v>0</v>
      </c>
      <c r="I37" s="14" t="s">
        <v>34</v>
      </c>
    </row>
    <row r="38" spans="1:9" ht="18.75" x14ac:dyDescent="0.25">
      <c r="A38" s="3" t="s">
        <v>63</v>
      </c>
      <c r="B38" s="29">
        <v>0</v>
      </c>
      <c r="C38" s="14" t="s">
        <v>34</v>
      </c>
      <c r="D38" s="29">
        <v>519000</v>
      </c>
      <c r="E38" s="14" t="s">
        <v>34</v>
      </c>
      <c r="F38" s="29"/>
      <c r="G38" s="14" t="s">
        <v>34</v>
      </c>
      <c r="H38" s="29">
        <v>0</v>
      </c>
      <c r="I38" s="14" t="s">
        <v>34</v>
      </c>
    </row>
    <row r="39" spans="1:9" ht="18.75" x14ac:dyDescent="0.25">
      <c r="A39" s="3" t="s">
        <v>64</v>
      </c>
      <c r="B39" s="30">
        <v>0</v>
      </c>
      <c r="C39" s="14" t="s">
        <v>34</v>
      </c>
      <c r="D39" s="30">
        <v>50000</v>
      </c>
      <c r="E39" s="14" t="s">
        <v>34</v>
      </c>
      <c r="F39" s="30"/>
      <c r="G39" s="14" t="s">
        <v>34</v>
      </c>
      <c r="H39" s="30">
        <v>0</v>
      </c>
      <c r="I39" s="14" t="s">
        <v>34</v>
      </c>
    </row>
    <row r="40" spans="1:9" ht="18.75" x14ac:dyDescent="0.25">
      <c r="A40" s="2" t="s">
        <v>65</v>
      </c>
      <c r="B40" s="27"/>
      <c r="C40" s="28"/>
      <c r="D40" s="27"/>
      <c r="E40" s="28"/>
      <c r="F40" s="27"/>
      <c r="G40" s="28"/>
      <c r="H40" s="27"/>
      <c r="I40" s="28"/>
    </row>
    <row r="41" spans="1:9" ht="18.75" x14ac:dyDescent="0.4">
      <c r="A41" s="3" t="s">
        <v>66</v>
      </c>
      <c r="B41" s="31"/>
      <c r="C41" s="32"/>
      <c r="D41" s="31"/>
      <c r="E41" s="32"/>
      <c r="F41" s="31"/>
      <c r="G41" s="32"/>
      <c r="H41" s="31"/>
      <c r="I41" s="32"/>
    </row>
    <row r="42" spans="1:9" ht="18.75" x14ac:dyDescent="0.4">
      <c r="A42" s="3" t="s">
        <v>67</v>
      </c>
      <c r="B42" s="31"/>
      <c r="C42" s="32"/>
      <c r="D42" s="31"/>
      <c r="E42" s="32"/>
      <c r="F42" s="31"/>
      <c r="G42" s="33" t="s">
        <v>34</v>
      </c>
      <c r="H42" s="31">
        <v>700000</v>
      </c>
      <c r="I42" s="33" t="s">
        <v>34</v>
      </c>
    </row>
    <row r="43" spans="1:9" ht="18.75" x14ac:dyDescent="0.25">
      <c r="A43" s="8" t="s">
        <v>68</v>
      </c>
      <c r="B43" s="30">
        <v>200000</v>
      </c>
      <c r="C43" s="33" t="s">
        <v>34</v>
      </c>
      <c r="D43" s="30"/>
      <c r="E43" s="33"/>
      <c r="F43" s="30">
        <v>110000</v>
      </c>
      <c r="G43" s="33" t="s">
        <v>34</v>
      </c>
      <c r="H43" s="30">
        <v>200000</v>
      </c>
      <c r="I43" s="33" t="s">
        <v>34</v>
      </c>
    </row>
    <row r="44" spans="1:9" ht="18.75" x14ac:dyDescent="0.25">
      <c r="A44" s="3" t="s">
        <v>69</v>
      </c>
      <c r="B44" s="30">
        <v>4300000</v>
      </c>
      <c r="C44" s="33" t="s">
        <v>34</v>
      </c>
      <c r="D44" s="30">
        <v>2527901</v>
      </c>
      <c r="E44" s="33" t="s">
        <v>34</v>
      </c>
      <c r="F44" s="30">
        <v>1410000</v>
      </c>
      <c r="G44" s="33" t="s">
        <v>34</v>
      </c>
      <c r="H44" s="30">
        <v>4300000</v>
      </c>
      <c r="I44" s="33" t="s">
        <v>34</v>
      </c>
    </row>
    <row r="45" spans="1:9" ht="18.75" x14ac:dyDescent="0.25">
      <c r="A45" s="3" t="s">
        <v>70</v>
      </c>
      <c r="B45" s="30"/>
      <c r="C45" s="33"/>
      <c r="D45" s="30"/>
      <c r="E45" s="33"/>
      <c r="F45" s="30"/>
      <c r="G45" s="33"/>
      <c r="H45" s="30"/>
      <c r="I45" s="33"/>
    </row>
    <row r="46" spans="1:9" ht="18.75" x14ac:dyDescent="0.25">
      <c r="A46" s="2" t="s">
        <v>71</v>
      </c>
      <c r="B46" s="27"/>
      <c r="C46" s="28"/>
      <c r="D46" s="27"/>
      <c r="E46" s="28"/>
      <c r="F46" s="27"/>
      <c r="G46" s="28"/>
      <c r="H46" s="27"/>
      <c r="I46" s="28"/>
    </row>
    <row r="47" spans="1:9" ht="18.75" x14ac:dyDescent="0.25">
      <c r="A47" s="3" t="s">
        <v>72</v>
      </c>
      <c r="B47" s="34">
        <f>+B19</f>
        <v>94275774.975000009</v>
      </c>
      <c r="C47" s="33" t="s">
        <v>34</v>
      </c>
      <c r="D47" s="34">
        <f>+D19</f>
        <v>1617222.375</v>
      </c>
      <c r="E47" s="33" t="s">
        <v>34</v>
      </c>
      <c r="F47" s="34">
        <f>+F19</f>
        <v>41220748.800000004</v>
      </c>
      <c r="G47" s="33" t="s">
        <v>34</v>
      </c>
      <c r="H47" s="34">
        <f>+H19</f>
        <v>119084146.5624</v>
      </c>
      <c r="I47" s="33" t="s">
        <v>34</v>
      </c>
    </row>
    <row r="48" spans="1:9" ht="18.75" x14ac:dyDescent="0.25">
      <c r="A48" s="3" t="s">
        <v>45</v>
      </c>
      <c r="B48" s="34">
        <f>+SUM(B21:B31)</f>
        <v>2362261</v>
      </c>
      <c r="C48" s="33" t="s">
        <v>34</v>
      </c>
      <c r="D48" s="34">
        <f>+SUM(D21:D31)</f>
        <v>200000</v>
      </c>
      <c r="E48" s="33" t="s">
        <v>34</v>
      </c>
      <c r="F48" s="34">
        <f>+SUM(F21:F31)</f>
        <v>4004092</v>
      </c>
      <c r="G48" s="33" t="s">
        <v>34</v>
      </c>
      <c r="H48" s="34">
        <f>+SUM(H21:H31)</f>
        <v>2210454</v>
      </c>
      <c r="I48" s="33" t="s">
        <v>34</v>
      </c>
    </row>
    <row r="49" spans="1:9" ht="18.75" x14ac:dyDescent="0.4">
      <c r="A49" s="3" t="s">
        <v>73</v>
      </c>
      <c r="B49" s="35">
        <f>+SUM(B33:B39)</f>
        <v>347410</v>
      </c>
      <c r="C49" s="33" t="s">
        <v>34</v>
      </c>
      <c r="D49" s="35">
        <f>+SUM(D33:D39)</f>
        <v>834000</v>
      </c>
      <c r="E49" s="33" t="s">
        <v>34</v>
      </c>
      <c r="F49" s="35">
        <f>+SUM(F33:F39)</f>
        <v>280000</v>
      </c>
      <c r="G49" s="33" t="s">
        <v>34</v>
      </c>
      <c r="H49" s="35">
        <f>+SUM(H33:H39)</f>
        <v>347410</v>
      </c>
      <c r="I49" s="33" t="s">
        <v>34</v>
      </c>
    </row>
    <row r="50" spans="1:9" ht="18.75" x14ac:dyDescent="0.25">
      <c r="A50" s="3" t="s">
        <v>74</v>
      </c>
      <c r="B50" s="34">
        <f>+SUM(B41:B45)</f>
        <v>4500000</v>
      </c>
      <c r="C50" s="33" t="s">
        <v>34</v>
      </c>
      <c r="D50" s="34">
        <f>+SUM(D41:D45)</f>
        <v>2527901</v>
      </c>
      <c r="E50" s="33" t="s">
        <v>34</v>
      </c>
      <c r="F50" s="34">
        <f>+SUM(F41:F45)</f>
        <v>1520000</v>
      </c>
      <c r="G50" s="33" t="s">
        <v>34</v>
      </c>
      <c r="H50" s="34">
        <f>+SUM(H41:H45)</f>
        <v>5200000</v>
      </c>
      <c r="I50" s="33" t="s">
        <v>34</v>
      </c>
    </row>
    <row r="51" spans="1:9" ht="21" thickBot="1" x14ac:dyDescent="0.3">
      <c r="A51" s="9" t="s">
        <v>75</v>
      </c>
      <c r="B51" s="36">
        <f>SUM(B47:B50)</f>
        <v>101485445.97500001</v>
      </c>
      <c r="C51" s="33" t="s">
        <v>34</v>
      </c>
      <c r="D51" s="36">
        <f>SUM(D47:D50)</f>
        <v>5179123.375</v>
      </c>
      <c r="E51" s="33" t="s">
        <v>34</v>
      </c>
      <c r="F51" s="36">
        <f>SUM(F47:F50)</f>
        <v>47024840.800000004</v>
      </c>
      <c r="G51" s="33" t="s">
        <v>34</v>
      </c>
      <c r="H51" s="36">
        <f>SUM(H47:H50)</f>
        <v>126842010.5624</v>
      </c>
      <c r="I51" s="33" t="s">
        <v>34</v>
      </c>
    </row>
    <row r="52" spans="1:9" ht="21" thickBot="1" x14ac:dyDescent="0.45">
      <c r="A52" s="41" t="s">
        <v>76</v>
      </c>
      <c r="B52" s="37">
        <f>+B51/B14</f>
        <v>4341.6233572192514</v>
      </c>
      <c r="C52" s="33" t="s">
        <v>34</v>
      </c>
      <c r="D52" s="37">
        <f>+D51/D14</f>
        <v>345.27489166666669</v>
      </c>
      <c r="E52" s="33" t="s">
        <v>34</v>
      </c>
      <c r="F52" s="37">
        <f>+F51/F14</f>
        <v>13.06245577777778</v>
      </c>
      <c r="G52" s="33" t="s">
        <v>34</v>
      </c>
      <c r="H52" s="37">
        <f>+H51/H14</f>
        <v>5426.3961737925129</v>
      </c>
      <c r="I52" s="33" t="s">
        <v>34</v>
      </c>
    </row>
    <row r="53" spans="1:9" s="12" customFormat="1" ht="15.75" customHeight="1" x14ac:dyDescent="0.25">
      <c r="A53" s="11" t="s">
        <v>13</v>
      </c>
      <c r="B53" s="111" t="str">
        <f>+B5</f>
        <v xml:space="preserve">POLIETILENO HEAVY DUTY LF0319E
</v>
      </c>
      <c r="C53" s="112"/>
      <c r="D53" s="111" t="str">
        <f>+D5</f>
        <v xml:space="preserve">PACKING SLIP 1340-00
</v>
      </c>
      <c r="E53" s="112"/>
      <c r="F53" s="111" t="str">
        <f>+F5</f>
        <v>CINTA RESELLABLE</v>
      </c>
      <c r="G53" s="112"/>
      <c r="H53" s="111" t="str">
        <f>+H5</f>
        <v xml:space="preserve">POLIETILENO HEAVY DUTY LF0319E
</v>
      </c>
      <c r="I53" s="112"/>
    </row>
    <row r="54" spans="1:9" ht="20.25" x14ac:dyDescent="0.25">
      <c r="A54" s="11" t="s">
        <v>77</v>
      </c>
      <c r="B54" s="107" t="str">
        <f>+B6</f>
        <v>ICO152789</v>
      </c>
      <c r="C54" s="108"/>
      <c r="D54" s="107" t="str">
        <f>+D6</f>
        <v>W0153605</v>
      </c>
      <c r="E54" s="108"/>
      <c r="F54" s="107">
        <f>+F6</f>
        <v>201127</v>
      </c>
      <c r="G54" s="108"/>
      <c r="H54" s="107" t="str">
        <f>+H6</f>
        <v>ICO153127</v>
      </c>
      <c r="I54" s="108"/>
    </row>
    <row r="55" spans="1:9" ht="18.75" x14ac:dyDescent="0.45">
      <c r="A55" s="42" t="s">
        <v>78</v>
      </c>
      <c r="B55" s="113">
        <v>44203</v>
      </c>
      <c r="C55" s="114"/>
      <c r="D55" s="113">
        <v>44201</v>
      </c>
      <c r="E55" s="114"/>
      <c r="F55" s="113">
        <v>44228</v>
      </c>
      <c r="G55" s="114"/>
      <c r="H55" s="113">
        <v>44228</v>
      </c>
      <c r="I55" s="114"/>
    </row>
    <row r="56" spans="1:9" x14ac:dyDescent="0.45">
      <c r="A56" s="10" t="s">
        <v>79</v>
      </c>
      <c r="B56" s="38">
        <v>1200000</v>
      </c>
      <c r="C56" s="39" t="s">
        <v>80</v>
      </c>
      <c r="D56" s="38"/>
      <c r="E56" s="39"/>
      <c r="F56" s="38">
        <v>1200000</v>
      </c>
      <c r="G56" s="39" t="s">
        <v>80</v>
      </c>
      <c r="H56" s="38">
        <v>1200000</v>
      </c>
      <c r="I56" s="39" t="s">
        <v>80</v>
      </c>
    </row>
    <row r="57" spans="1:9" ht="28.5" customHeight="1" x14ac:dyDescent="0.25">
      <c r="A57" s="43" t="s">
        <v>81</v>
      </c>
      <c r="B57" s="106" t="s">
        <v>82</v>
      </c>
      <c r="C57" s="106"/>
      <c r="D57" s="106"/>
      <c r="E57" s="106"/>
      <c r="F57" s="106" t="s">
        <v>83</v>
      </c>
      <c r="G57" s="106"/>
      <c r="H57" s="106" t="s">
        <v>82</v>
      </c>
      <c r="I57" s="106"/>
    </row>
  </sheetData>
  <mergeCells count="44">
    <mergeCell ref="H55:I55"/>
    <mergeCell ref="H1:I1"/>
    <mergeCell ref="H2:I2"/>
    <mergeCell ref="H3:I3"/>
    <mergeCell ref="H4:I4"/>
    <mergeCell ref="H5:I5"/>
    <mergeCell ref="D1:E1"/>
    <mergeCell ref="D2:E2"/>
    <mergeCell ref="D3:E3"/>
    <mergeCell ref="D4:E4"/>
    <mergeCell ref="D5:E5"/>
    <mergeCell ref="F1:G1"/>
    <mergeCell ref="F2:G2"/>
    <mergeCell ref="F3:G3"/>
    <mergeCell ref="F4:G4"/>
    <mergeCell ref="F5:G5"/>
    <mergeCell ref="B3:C3"/>
    <mergeCell ref="B1:C1"/>
    <mergeCell ref="B53:C53"/>
    <mergeCell ref="B7:C7"/>
    <mergeCell ref="B6:C6"/>
    <mergeCell ref="B2:C2"/>
    <mergeCell ref="H57:I57"/>
    <mergeCell ref="B57:C57"/>
    <mergeCell ref="B55:C55"/>
    <mergeCell ref="B54:C54"/>
    <mergeCell ref="B4:C4"/>
    <mergeCell ref="B5:C5"/>
    <mergeCell ref="D57:E57"/>
    <mergeCell ref="D6:E6"/>
    <mergeCell ref="D7:E7"/>
    <mergeCell ref="D53:E53"/>
    <mergeCell ref="D54:E54"/>
    <mergeCell ref="D55:E55"/>
    <mergeCell ref="H6:I6"/>
    <mergeCell ref="H7:I7"/>
    <mergeCell ref="H53:I53"/>
    <mergeCell ref="H54:I54"/>
    <mergeCell ref="F57:G57"/>
    <mergeCell ref="F6:G6"/>
    <mergeCell ref="F7:G7"/>
    <mergeCell ref="F53:G53"/>
    <mergeCell ref="F54:G54"/>
    <mergeCell ref="F55:G55"/>
  </mergeCells>
  <pageMargins left="0.70866141732283472" right="0.70866141732283472" top="0.74803149606299213" bottom="0.74803149606299213" header="0.31496062992125984" footer="0.31496062992125984"/>
  <pageSetup scale="39" orientation="portrait" r:id="rId1"/>
  <rowBreaks count="1" manualBreakCount="1">
    <brk id="57" max="10"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T57"/>
  <sheetViews>
    <sheetView topLeftCell="G37" zoomScale="110" zoomScaleNormal="110" zoomScaleSheetLayoutView="85" workbookViewId="0">
      <selection activeCell="J9" sqref="J9"/>
    </sheetView>
  </sheetViews>
  <sheetFormatPr baseColWidth="10" defaultColWidth="11.42578125" defaultRowHeight="19.5" x14ac:dyDescent="0.45"/>
  <cols>
    <col min="1" max="1" width="52" style="10" bestFit="1" customWidth="1"/>
    <col min="2" max="2" width="17.42578125" style="40" bestFit="1" customWidth="1"/>
    <col min="3" max="3" width="17.28515625" style="40" customWidth="1"/>
    <col min="4" max="4" width="22.28515625" style="40" customWidth="1"/>
    <col min="5" max="5" width="9.140625" style="40" customWidth="1"/>
    <col min="6" max="6" width="22.28515625" style="40" customWidth="1"/>
    <col min="7" max="7" width="9.140625" style="40" customWidth="1"/>
    <col min="8" max="8" width="22.28515625" style="40" customWidth="1"/>
    <col min="9" max="9" width="9.140625" style="40" customWidth="1"/>
    <col min="10" max="10" width="22.28515625" style="40" customWidth="1"/>
    <col min="11" max="11" width="5.7109375" style="40" customWidth="1"/>
    <col min="12" max="12" width="24" style="40" customWidth="1"/>
    <col min="13" max="13" width="8.42578125" style="40" customWidth="1"/>
    <col min="14" max="14" width="22.28515625" style="40" customWidth="1"/>
    <col min="15" max="15" width="23.140625" style="40" bestFit="1" customWidth="1"/>
    <col min="16" max="16" width="11.42578125" customWidth="1"/>
    <col min="19" max="19" width="14.140625" bestFit="1" customWidth="1"/>
  </cols>
  <sheetData>
    <row r="1" spans="1:20" ht="35.25" customHeight="1" x14ac:dyDescent="0.25">
      <c r="A1" s="1"/>
      <c r="B1" s="117" t="s">
        <v>1</v>
      </c>
      <c r="C1" s="118"/>
      <c r="D1" s="117" t="s">
        <v>84</v>
      </c>
      <c r="E1" s="121"/>
      <c r="F1" s="117" t="s">
        <v>85</v>
      </c>
      <c r="G1" s="121"/>
      <c r="H1" s="117" t="s">
        <v>86</v>
      </c>
      <c r="I1" s="121"/>
      <c r="J1" s="117" t="s">
        <v>87</v>
      </c>
      <c r="K1" s="121"/>
      <c r="L1" s="117" t="s">
        <v>88</v>
      </c>
      <c r="M1" s="121"/>
      <c r="N1" s="117" t="s">
        <v>89</v>
      </c>
      <c r="O1" s="121"/>
    </row>
    <row r="2" spans="1:20" ht="18.75" x14ac:dyDescent="0.25">
      <c r="A2" s="2" t="s">
        <v>3</v>
      </c>
      <c r="B2" s="119" t="s">
        <v>90</v>
      </c>
      <c r="C2" s="120"/>
      <c r="D2" s="119" t="s">
        <v>91</v>
      </c>
      <c r="E2" s="120"/>
      <c r="F2" s="119" t="s">
        <v>91</v>
      </c>
      <c r="G2" s="120"/>
      <c r="H2" s="119" t="s">
        <v>91</v>
      </c>
      <c r="I2" s="120"/>
      <c r="J2" s="119" t="s">
        <v>92</v>
      </c>
      <c r="K2" s="120"/>
      <c r="L2" s="119" t="s">
        <v>93</v>
      </c>
      <c r="M2" s="120"/>
      <c r="N2" s="119" t="s">
        <v>94</v>
      </c>
      <c r="O2" s="120"/>
    </row>
    <row r="3" spans="1:20" ht="18.75" x14ac:dyDescent="0.25">
      <c r="A3" s="2" t="s">
        <v>8</v>
      </c>
      <c r="B3" s="107">
        <v>22</v>
      </c>
      <c r="C3" s="108"/>
      <c r="D3" s="107">
        <v>8150</v>
      </c>
      <c r="E3" s="108"/>
      <c r="F3" s="107">
        <v>8150</v>
      </c>
      <c r="G3" s="108"/>
      <c r="H3" s="107">
        <v>8150</v>
      </c>
      <c r="I3" s="108"/>
      <c r="J3" s="107">
        <v>8429</v>
      </c>
      <c r="K3" s="108"/>
      <c r="L3" s="107">
        <v>8440</v>
      </c>
      <c r="M3" s="108"/>
      <c r="N3" s="107">
        <v>8094</v>
      </c>
      <c r="O3" s="108"/>
    </row>
    <row r="4" spans="1:20" ht="18.75" x14ac:dyDescent="0.25">
      <c r="A4" s="2" t="s">
        <v>9</v>
      </c>
      <c r="B4" s="107" t="s">
        <v>11</v>
      </c>
      <c r="C4" s="108"/>
      <c r="D4" s="107" t="s">
        <v>95</v>
      </c>
      <c r="E4" s="108"/>
      <c r="F4" s="107" t="s">
        <v>95</v>
      </c>
      <c r="G4" s="108"/>
      <c r="H4" s="107" t="s">
        <v>95</v>
      </c>
      <c r="I4" s="108"/>
      <c r="J4" s="107" t="s">
        <v>96</v>
      </c>
      <c r="K4" s="108"/>
      <c r="L4" s="107" t="s">
        <v>97</v>
      </c>
      <c r="M4" s="108"/>
      <c r="N4" s="107" t="s">
        <v>98</v>
      </c>
      <c r="O4" s="108"/>
    </row>
    <row r="5" spans="1:20" ht="30.75" customHeight="1" x14ac:dyDescent="0.25">
      <c r="A5" s="3" t="s">
        <v>13</v>
      </c>
      <c r="B5" s="115" t="str">
        <f>+B1</f>
        <v xml:space="preserve">PACKING SLIP 1340-00
</v>
      </c>
      <c r="C5" s="116"/>
      <c r="D5" s="115" t="str">
        <f t="shared" ref="D5" si="0">+D1</f>
        <v>CINTA DE SEGURIDAD AZUL 30MM 4918</v>
      </c>
      <c r="E5" s="116"/>
      <c r="F5" s="115" t="str">
        <f>+F1</f>
        <v xml:space="preserve"> CINTA DE SEGURIDAD ROJA 37MM 6543</v>
      </c>
      <c r="G5" s="116"/>
      <c r="H5" s="115" t="str">
        <f t="shared" ref="H5:J5" si="1">+H1</f>
        <v>CINTA DE SEGURIDAD AZUL 37MM 4919</v>
      </c>
      <c r="I5" s="116"/>
      <c r="J5" s="115" t="str">
        <f t="shared" si="1"/>
        <v>POLIETILENO BUTENO B1918B SIN ADITIVO</v>
      </c>
      <c r="K5" s="116"/>
      <c r="L5" s="115" t="str">
        <f>+L1</f>
        <v>POLIETILENO HEXENO ADITIVADO LLF1118HH</v>
      </c>
      <c r="M5" s="116"/>
      <c r="N5" s="115" t="str">
        <f t="shared" ref="N5" si="2">+N1</f>
        <v>LINNER PARA HOTMEL 19MM</v>
      </c>
      <c r="O5" s="116"/>
    </row>
    <row r="6" spans="1:20" ht="18.75" x14ac:dyDescent="0.25">
      <c r="A6" s="3" t="s">
        <v>14</v>
      </c>
      <c r="B6" s="107" t="s">
        <v>99</v>
      </c>
      <c r="C6" s="108"/>
      <c r="D6" s="107" t="s">
        <v>100</v>
      </c>
      <c r="E6" s="108"/>
      <c r="F6" s="107" t="s">
        <v>100</v>
      </c>
      <c r="G6" s="108"/>
      <c r="H6" s="107" t="s">
        <v>100</v>
      </c>
      <c r="I6" s="108"/>
      <c r="J6" s="107">
        <v>80452</v>
      </c>
      <c r="K6" s="108"/>
      <c r="L6" s="107" t="s">
        <v>101</v>
      </c>
      <c r="M6" s="108"/>
      <c r="N6" s="107">
        <v>43955</v>
      </c>
      <c r="O6" s="108"/>
    </row>
    <row r="7" spans="1:20" ht="18.75" x14ac:dyDescent="0.25">
      <c r="A7" s="3" t="s">
        <v>18</v>
      </c>
      <c r="B7" s="109">
        <v>44204</v>
      </c>
      <c r="C7" s="110"/>
      <c r="D7" s="109">
        <v>44165</v>
      </c>
      <c r="E7" s="110"/>
      <c r="F7" s="109">
        <v>44165</v>
      </c>
      <c r="G7" s="110"/>
      <c r="H7" s="109">
        <v>44165</v>
      </c>
      <c r="I7" s="110"/>
      <c r="J7" s="109">
        <v>44166</v>
      </c>
      <c r="K7" s="110"/>
      <c r="L7" s="109">
        <v>44217</v>
      </c>
      <c r="M7" s="110"/>
      <c r="N7" s="109">
        <v>44188</v>
      </c>
      <c r="O7" s="110"/>
    </row>
    <row r="8" spans="1:20" ht="18.75" x14ac:dyDescent="0.25">
      <c r="A8" s="3" t="s">
        <v>19</v>
      </c>
      <c r="B8" s="45">
        <v>31.45</v>
      </c>
      <c r="C8" s="44" t="s">
        <v>21</v>
      </c>
      <c r="D8" s="45">
        <v>44.9</v>
      </c>
      <c r="E8" s="44" t="s">
        <v>22</v>
      </c>
      <c r="F8" s="45">
        <v>64.94</v>
      </c>
      <c r="G8" s="44" t="s">
        <v>22</v>
      </c>
      <c r="H8" s="45">
        <v>73.349999999999994</v>
      </c>
      <c r="I8" s="44" t="s">
        <v>22</v>
      </c>
      <c r="J8" s="45">
        <v>1130</v>
      </c>
      <c r="K8" s="44" t="s">
        <v>20</v>
      </c>
      <c r="L8" s="45">
        <v>1125</v>
      </c>
      <c r="M8" s="44" t="s">
        <v>20</v>
      </c>
      <c r="N8" s="51">
        <v>2.2699999999999999E-3</v>
      </c>
      <c r="O8" s="44" t="s">
        <v>38</v>
      </c>
    </row>
    <row r="9" spans="1:20" ht="18.75" x14ac:dyDescent="0.45">
      <c r="A9" s="4" t="s">
        <v>23</v>
      </c>
      <c r="B9" s="13" t="s">
        <v>102</v>
      </c>
      <c r="C9" s="14" t="s">
        <v>26</v>
      </c>
      <c r="D9" s="13" t="s">
        <v>103</v>
      </c>
      <c r="E9" s="14" t="s">
        <v>25</v>
      </c>
      <c r="F9" s="13" t="s">
        <v>103</v>
      </c>
      <c r="G9" s="14" t="s">
        <v>25</v>
      </c>
      <c r="H9" s="13" t="s">
        <v>103</v>
      </c>
      <c r="I9" s="14" t="s">
        <v>25</v>
      </c>
      <c r="J9" s="13" t="s">
        <v>104</v>
      </c>
      <c r="K9" s="14" t="s">
        <v>25</v>
      </c>
      <c r="L9" s="13" t="s">
        <v>105</v>
      </c>
      <c r="M9" s="14" t="s">
        <v>25</v>
      </c>
      <c r="N9" s="13" t="s">
        <v>106</v>
      </c>
      <c r="O9" s="14" t="s">
        <v>25</v>
      </c>
    </row>
    <row r="10" spans="1:20" ht="18.75" x14ac:dyDescent="0.25">
      <c r="A10" s="3" t="s">
        <v>29</v>
      </c>
      <c r="B10" s="15">
        <v>44219</v>
      </c>
      <c r="C10" s="14"/>
      <c r="D10" s="15">
        <v>44202</v>
      </c>
      <c r="E10" s="14"/>
      <c r="F10" s="15">
        <v>44202</v>
      </c>
      <c r="G10" s="14"/>
      <c r="H10" s="15">
        <v>44202</v>
      </c>
      <c r="I10" s="14"/>
      <c r="J10" s="15">
        <v>44215</v>
      </c>
      <c r="K10" s="14"/>
      <c r="L10" s="15">
        <v>44217</v>
      </c>
      <c r="M10" s="14"/>
      <c r="N10" s="15">
        <v>44208</v>
      </c>
      <c r="O10" s="14"/>
    </row>
    <row r="11" spans="1:20" ht="18.75" x14ac:dyDescent="0.25">
      <c r="A11" s="3" t="s">
        <v>30</v>
      </c>
      <c r="B11" s="16">
        <v>482021000060412</v>
      </c>
      <c r="C11" s="14" t="s">
        <v>31</v>
      </c>
      <c r="D11" s="16">
        <v>482021000046229</v>
      </c>
      <c r="E11" s="14" t="s">
        <v>31</v>
      </c>
      <c r="F11" s="16">
        <v>482021000046229</v>
      </c>
      <c r="G11" s="14" t="s">
        <v>31</v>
      </c>
      <c r="H11" s="16">
        <v>482021000046229</v>
      </c>
      <c r="I11" s="14" t="s">
        <v>31</v>
      </c>
      <c r="J11" s="16">
        <v>482021000069011</v>
      </c>
      <c r="K11" s="14" t="s">
        <v>31</v>
      </c>
      <c r="L11" s="16">
        <v>482021000067026</v>
      </c>
      <c r="M11" s="14" t="s">
        <v>31</v>
      </c>
      <c r="N11" s="16">
        <v>4820210000061880</v>
      </c>
      <c r="O11" s="14" t="s">
        <v>31</v>
      </c>
    </row>
    <row r="12" spans="1:20" ht="18.75" x14ac:dyDescent="0.25">
      <c r="A12" s="3" t="s">
        <v>32</v>
      </c>
      <c r="B12" s="15">
        <v>44228</v>
      </c>
      <c r="C12" s="14"/>
      <c r="D12" s="15">
        <v>44222</v>
      </c>
      <c r="E12" s="14"/>
      <c r="F12" s="15">
        <v>44222</v>
      </c>
      <c r="G12" s="14"/>
      <c r="H12" s="15">
        <v>44222</v>
      </c>
      <c r="I12" s="14"/>
      <c r="J12" s="15">
        <v>44232</v>
      </c>
      <c r="K12" s="14"/>
      <c r="L12" s="15">
        <v>44231</v>
      </c>
      <c r="M12" s="14"/>
      <c r="N12" s="15">
        <v>44229</v>
      </c>
      <c r="O12" s="14" t="s">
        <v>107</v>
      </c>
    </row>
    <row r="13" spans="1:20" ht="18.75" x14ac:dyDescent="0.4">
      <c r="A13" s="5" t="s">
        <v>33</v>
      </c>
      <c r="B13" s="17">
        <v>3585.44</v>
      </c>
      <c r="C13" s="14" t="s">
        <v>34</v>
      </c>
      <c r="D13" s="17">
        <v>3477.48</v>
      </c>
      <c r="E13" s="14" t="s">
        <v>34</v>
      </c>
      <c r="F13" s="17">
        <v>3477.48</v>
      </c>
      <c r="G13" s="14" t="s">
        <v>34</v>
      </c>
      <c r="H13" s="17">
        <v>3477.48</v>
      </c>
      <c r="I13" s="14" t="s">
        <v>34</v>
      </c>
      <c r="J13" s="17">
        <v>3585.44</v>
      </c>
      <c r="K13" s="14" t="s">
        <v>34</v>
      </c>
      <c r="L13" s="17">
        <v>3585.44</v>
      </c>
      <c r="M13" s="14" t="s">
        <v>34</v>
      </c>
      <c r="N13" s="17">
        <v>3585.44</v>
      </c>
      <c r="O13" s="14" t="s">
        <v>34</v>
      </c>
    </row>
    <row r="14" spans="1:20" ht="18.75" x14ac:dyDescent="0.25">
      <c r="A14" s="3" t="s">
        <v>35</v>
      </c>
      <c r="B14" s="18">
        <v>381000</v>
      </c>
      <c r="C14" s="14" t="s">
        <v>37</v>
      </c>
      <c r="D14" s="18">
        <v>600000</v>
      </c>
      <c r="E14" s="14" t="s">
        <v>38</v>
      </c>
      <c r="F14" s="18">
        <v>507500</v>
      </c>
      <c r="G14" s="14" t="s">
        <v>38</v>
      </c>
      <c r="H14" s="18">
        <v>292500</v>
      </c>
      <c r="I14" s="14" t="s">
        <v>38</v>
      </c>
      <c r="J14" s="18">
        <v>25000</v>
      </c>
      <c r="K14" s="14" t="s">
        <v>36</v>
      </c>
      <c r="L14" s="18">
        <v>23375</v>
      </c>
      <c r="M14" s="14" t="s">
        <v>36</v>
      </c>
      <c r="N14" s="18">
        <v>4140000</v>
      </c>
      <c r="O14" s="14" t="s">
        <v>38</v>
      </c>
    </row>
    <row r="15" spans="1:20" ht="18.75" x14ac:dyDescent="0.4">
      <c r="A15" s="3" t="s">
        <v>39</v>
      </c>
      <c r="B15" s="47">
        <f>+B18/B14</f>
        <v>3.7170656167979002E-2</v>
      </c>
      <c r="C15" s="14" t="s">
        <v>40</v>
      </c>
      <c r="D15" s="48">
        <f>+D18/D14</f>
        <v>4.4900000000000002E-2</v>
      </c>
      <c r="E15" s="14" t="s">
        <v>40</v>
      </c>
      <c r="F15" s="49">
        <f>+F18/F14</f>
        <v>6.4940000000000012E-2</v>
      </c>
      <c r="G15" s="14" t="s">
        <v>40</v>
      </c>
      <c r="H15" s="49">
        <f>+H18/H14</f>
        <v>6.2820000000000001E-2</v>
      </c>
      <c r="I15" s="50" t="s">
        <v>40</v>
      </c>
      <c r="J15" s="49">
        <f>+J18/J14</f>
        <v>1.1299999999999999</v>
      </c>
      <c r="K15" s="50" t="s">
        <v>40</v>
      </c>
      <c r="L15" s="49">
        <f>+L18/L14</f>
        <v>1.1250002139037434</v>
      </c>
      <c r="M15" s="50" t="s">
        <v>40</v>
      </c>
      <c r="N15" s="49">
        <f>+N18/N14</f>
        <v>3.3936813091787438E-3</v>
      </c>
      <c r="O15" s="50" t="s">
        <v>40</v>
      </c>
    </row>
    <row r="16" spans="1:20" ht="18.75" x14ac:dyDescent="0.25">
      <c r="A16" s="3" t="s">
        <v>41</v>
      </c>
      <c r="B16" s="18">
        <v>13182.45</v>
      </c>
      <c r="C16" s="14" t="s">
        <v>40</v>
      </c>
      <c r="D16" s="18">
        <v>26940</v>
      </c>
      <c r="E16" s="14" t="s">
        <v>40</v>
      </c>
      <c r="F16" s="18">
        <v>32957.050000000003</v>
      </c>
      <c r="G16" s="14" t="s">
        <v>40</v>
      </c>
      <c r="H16" s="18">
        <v>18374.849999999999</v>
      </c>
      <c r="I16" s="14" t="s">
        <v>40</v>
      </c>
      <c r="J16" s="18">
        <v>27475</v>
      </c>
      <c r="K16" s="14" t="s">
        <v>40</v>
      </c>
      <c r="L16" s="18">
        <v>25572.25</v>
      </c>
      <c r="M16" s="14" t="s">
        <v>40</v>
      </c>
      <c r="N16" s="18">
        <f>9397.8*1.3679</f>
        <v>12855.250619999999</v>
      </c>
      <c r="O16" s="14" t="s">
        <v>40</v>
      </c>
      <c r="R16" s="52"/>
      <c r="S16" s="53"/>
      <c r="T16" s="53"/>
    </row>
    <row r="17" spans="1:15" ht="18.75" x14ac:dyDescent="0.25">
      <c r="A17" s="3" t="s">
        <v>42</v>
      </c>
      <c r="B17" s="18">
        <v>979.57</v>
      </c>
      <c r="C17" s="14" t="s">
        <v>40</v>
      </c>
      <c r="D17" s="18"/>
      <c r="E17" s="14" t="s">
        <v>40</v>
      </c>
      <c r="F17" s="18"/>
      <c r="G17" s="14" t="s">
        <v>40</v>
      </c>
      <c r="H17" s="18"/>
      <c r="I17" s="14" t="s">
        <v>40</v>
      </c>
      <c r="J17" s="18">
        <v>775</v>
      </c>
      <c r="K17" s="14" t="s">
        <v>40</v>
      </c>
      <c r="L17" s="18">
        <v>724.63</v>
      </c>
      <c r="M17" s="14" t="s">
        <v>40</v>
      </c>
      <c r="N17" s="18">
        <v>1194.5899999999999</v>
      </c>
      <c r="O17" s="14" t="s">
        <v>40</v>
      </c>
    </row>
    <row r="18" spans="1:15" ht="20.25" x14ac:dyDescent="0.25">
      <c r="A18" s="6" t="s">
        <v>43</v>
      </c>
      <c r="B18" s="20">
        <f>+SUM(B16:B17)</f>
        <v>14162.02</v>
      </c>
      <c r="C18" s="14" t="s">
        <v>40</v>
      </c>
      <c r="D18" s="20">
        <f t="shared" ref="D18" si="3">+SUM(D16:D17)</f>
        <v>26940</v>
      </c>
      <c r="E18" s="14" t="s">
        <v>40</v>
      </c>
      <c r="F18" s="20">
        <f>+SUM(F16:F17)</f>
        <v>32957.050000000003</v>
      </c>
      <c r="G18" s="14" t="s">
        <v>40</v>
      </c>
      <c r="H18" s="20">
        <f t="shared" ref="H18" si="4">+SUM(H16:H17)</f>
        <v>18374.849999999999</v>
      </c>
      <c r="I18" s="14" t="s">
        <v>40</v>
      </c>
      <c r="J18" s="20">
        <f>+SUM(J16:J17)</f>
        <v>28250</v>
      </c>
      <c r="K18" s="14" t="s">
        <v>40</v>
      </c>
      <c r="L18" s="20">
        <f>+SUM(L16:L17)</f>
        <v>26296.880000000001</v>
      </c>
      <c r="M18" s="14" t="s">
        <v>40</v>
      </c>
      <c r="N18" s="20">
        <f>+SUM(N16:N17)</f>
        <v>14049.840619999999</v>
      </c>
      <c r="O18" s="14" t="s">
        <v>40</v>
      </c>
    </row>
    <row r="19" spans="1:15" ht="20.25" x14ac:dyDescent="0.25">
      <c r="A19" s="6" t="s">
        <v>44</v>
      </c>
      <c r="B19" s="21">
        <f>+B18*B13</f>
        <v>50777072.988800004</v>
      </c>
      <c r="C19" s="14" t="s">
        <v>34</v>
      </c>
      <c r="D19" s="21">
        <f t="shared" ref="D19" si="5">+D18*D13</f>
        <v>93683311.200000003</v>
      </c>
      <c r="E19" s="14" t="s">
        <v>34</v>
      </c>
      <c r="F19" s="21">
        <f>+F18*F13</f>
        <v>114607482.23400001</v>
      </c>
      <c r="G19" s="14" t="s">
        <v>34</v>
      </c>
      <c r="H19" s="21">
        <f t="shared" ref="H19:J19" si="6">+H18*H13</f>
        <v>63898173.377999999</v>
      </c>
      <c r="I19" s="14" t="s">
        <v>34</v>
      </c>
      <c r="J19" s="21">
        <f t="shared" si="6"/>
        <v>101288680</v>
      </c>
      <c r="K19" s="14" t="s">
        <v>34</v>
      </c>
      <c r="L19" s="21">
        <f>+L18*L13</f>
        <v>94285885.427200004</v>
      </c>
      <c r="M19" s="14" t="s">
        <v>34</v>
      </c>
      <c r="N19" s="21">
        <f>+N18*N13</f>
        <v>50374860.552572794</v>
      </c>
      <c r="O19" s="14" t="s">
        <v>34</v>
      </c>
    </row>
    <row r="20" spans="1:15" ht="18.75" x14ac:dyDescent="0.25">
      <c r="A20" s="7" t="s">
        <v>45</v>
      </c>
      <c r="B20" s="22"/>
      <c r="C20" s="23"/>
      <c r="D20" s="22"/>
      <c r="E20" s="23"/>
      <c r="F20" s="22"/>
      <c r="G20" s="23"/>
      <c r="H20" s="22"/>
      <c r="I20" s="23"/>
      <c r="J20" s="22"/>
      <c r="K20" s="23"/>
      <c r="L20" s="22"/>
      <c r="M20" s="23"/>
      <c r="N20" s="22"/>
      <c r="O20" s="23"/>
    </row>
    <row r="21" spans="1:15" ht="18.75" x14ac:dyDescent="0.25">
      <c r="A21" s="3" t="s">
        <v>46</v>
      </c>
      <c r="B21" s="24"/>
      <c r="C21" s="14" t="s">
        <v>34</v>
      </c>
      <c r="D21" s="24"/>
      <c r="E21" s="14" t="s">
        <v>34</v>
      </c>
      <c r="F21" s="24"/>
      <c r="G21" s="14" t="s">
        <v>34</v>
      </c>
      <c r="H21" s="24"/>
      <c r="I21" s="14" t="s">
        <v>34</v>
      </c>
      <c r="J21" s="24"/>
      <c r="K21" s="14" t="s">
        <v>34</v>
      </c>
      <c r="L21" s="24">
        <v>217175</v>
      </c>
      <c r="M21" s="14" t="s">
        <v>34</v>
      </c>
      <c r="N21" s="24"/>
      <c r="O21" s="14" t="s">
        <v>34</v>
      </c>
    </row>
    <row r="22" spans="1:15" ht="18.75" x14ac:dyDescent="0.4">
      <c r="A22" s="3" t="s">
        <v>47</v>
      </c>
      <c r="B22" s="25"/>
      <c r="C22" s="14" t="s">
        <v>34</v>
      </c>
      <c r="D22" s="25"/>
      <c r="E22" s="14" t="s">
        <v>34</v>
      </c>
      <c r="F22" s="25"/>
      <c r="G22" s="14" t="s">
        <v>34</v>
      </c>
      <c r="H22" s="25"/>
      <c r="I22" s="14" t="s">
        <v>34</v>
      </c>
      <c r="J22" s="25">
        <v>247872</v>
      </c>
      <c r="K22" s="14" t="s">
        <v>34</v>
      </c>
      <c r="L22" s="24">
        <v>366360</v>
      </c>
      <c r="M22" s="14" t="s">
        <v>34</v>
      </c>
      <c r="N22" s="24"/>
      <c r="O22" s="14" t="s">
        <v>34</v>
      </c>
    </row>
    <row r="23" spans="1:15" ht="18.75" x14ac:dyDescent="0.25">
      <c r="A23" s="3" t="s">
        <v>48</v>
      </c>
      <c r="B23" s="26">
        <v>58614</v>
      </c>
      <c r="C23" s="14" t="s">
        <v>34</v>
      </c>
      <c r="D23" s="26"/>
      <c r="E23" s="14" t="s">
        <v>34</v>
      </c>
      <c r="F23" s="26"/>
      <c r="G23" s="14" t="s">
        <v>34</v>
      </c>
      <c r="H23" s="26"/>
      <c r="I23" s="14" t="s">
        <v>34</v>
      </c>
      <c r="J23" s="26">
        <v>516122</v>
      </c>
      <c r="K23" s="14" t="s">
        <v>34</v>
      </c>
      <c r="L23" s="26">
        <v>516122</v>
      </c>
      <c r="M23" s="14" t="s">
        <v>34</v>
      </c>
      <c r="N23" s="26"/>
      <c r="O23" s="14" t="s">
        <v>34</v>
      </c>
    </row>
    <row r="24" spans="1:15" ht="18.75" x14ac:dyDescent="0.4">
      <c r="A24" s="3" t="s">
        <v>49</v>
      </c>
      <c r="B24" s="24">
        <v>60745</v>
      </c>
      <c r="C24" s="14" t="s">
        <v>34</v>
      </c>
      <c r="D24" s="24"/>
      <c r="E24" s="14" t="s">
        <v>34</v>
      </c>
      <c r="F24" s="24"/>
      <c r="G24" s="14" t="s">
        <v>34</v>
      </c>
      <c r="H24" s="24"/>
      <c r="I24" s="14" t="s">
        <v>34</v>
      </c>
      <c r="J24" s="24">
        <v>89200</v>
      </c>
      <c r="K24" s="14" t="s">
        <v>34</v>
      </c>
      <c r="L24" s="25">
        <v>213616</v>
      </c>
      <c r="M24" s="14" t="s">
        <v>34</v>
      </c>
      <c r="N24" s="25"/>
      <c r="O24" s="14" t="s">
        <v>34</v>
      </c>
    </row>
    <row r="25" spans="1:15" ht="18.75" x14ac:dyDescent="0.4">
      <c r="A25" s="3" t="s">
        <v>50</v>
      </c>
      <c r="B25" s="24"/>
      <c r="C25" s="14" t="s">
        <v>34</v>
      </c>
      <c r="D25" s="24"/>
      <c r="E25" s="14" t="s">
        <v>34</v>
      </c>
      <c r="F25" s="24"/>
      <c r="G25" s="14" t="s">
        <v>34</v>
      </c>
      <c r="H25" s="24"/>
      <c r="I25" s="14" t="s">
        <v>34</v>
      </c>
      <c r="J25" s="24">
        <v>767677</v>
      </c>
      <c r="K25" s="14" t="s">
        <v>34</v>
      </c>
      <c r="L25" s="25"/>
      <c r="M25" s="14" t="s">
        <v>34</v>
      </c>
      <c r="N25" s="25"/>
      <c r="O25" s="14" t="s">
        <v>34</v>
      </c>
    </row>
    <row r="26" spans="1:15" ht="18.75" x14ac:dyDescent="0.25">
      <c r="A26" s="3" t="s">
        <v>51</v>
      </c>
      <c r="B26" s="26"/>
      <c r="C26" s="14" t="s">
        <v>34</v>
      </c>
      <c r="D26" s="26"/>
      <c r="E26" s="14" t="s">
        <v>34</v>
      </c>
      <c r="F26" s="26"/>
      <c r="G26" s="14" t="s">
        <v>34</v>
      </c>
      <c r="H26" s="26"/>
      <c r="I26" s="14" t="s">
        <v>34</v>
      </c>
      <c r="J26" s="26">
        <v>1309352</v>
      </c>
      <c r="K26" s="14" t="s">
        <v>34</v>
      </c>
      <c r="L26" s="26">
        <v>1306240</v>
      </c>
      <c r="M26" s="14" t="s">
        <v>34</v>
      </c>
      <c r="N26" s="26">
        <v>105984</v>
      </c>
      <c r="O26" s="14" t="s">
        <v>34</v>
      </c>
    </row>
    <row r="27" spans="1:15" ht="18.75" x14ac:dyDescent="0.25">
      <c r="A27" s="3" t="s">
        <v>52</v>
      </c>
      <c r="B27" s="26">
        <v>331252</v>
      </c>
      <c r="C27" s="14" t="s">
        <v>34</v>
      </c>
      <c r="D27" s="26"/>
      <c r="E27" s="14" t="s">
        <v>34</v>
      </c>
      <c r="F27" s="26"/>
      <c r="G27" s="14" t="s">
        <v>34</v>
      </c>
      <c r="H27" s="26"/>
      <c r="I27" s="14" t="s">
        <v>34</v>
      </c>
      <c r="J27" s="26">
        <v>130000</v>
      </c>
      <c r="K27" s="14" t="s">
        <v>34</v>
      </c>
      <c r="L27" s="26">
        <v>130000</v>
      </c>
      <c r="M27" s="14" t="s">
        <v>34</v>
      </c>
      <c r="N27" s="26">
        <v>35098</v>
      </c>
      <c r="O27" s="14" t="s">
        <v>34</v>
      </c>
    </row>
    <row r="28" spans="1:15" ht="18.75" x14ac:dyDescent="0.25">
      <c r="A28" s="3" t="s">
        <v>53</v>
      </c>
      <c r="B28" s="24"/>
      <c r="C28" s="14" t="s">
        <v>34</v>
      </c>
      <c r="D28" s="24"/>
      <c r="E28" s="14" t="s">
        <v>34</v>
      </c>
      <c r="F28" s="24"/>
      <c r="G28" s="14" t="s">
        <v>34</v>
      </c>
      <c r="H28" s="24"/>
      <c r="I28" s="14" t="s">
        <v>34</v>
      </c>
      <c r="J28" s="24"/>
      <c r="K28" s="14" t="s">
        <v>34</v>
      </c>
      <c r="L28" s="24">
        <v>217175</v>
      </c>
      <c r="M28" s="14" t="s">
        <v>34</v>
      </c>
      <c r="N28" s="24">
        <v>70500</v>
      </c>
      <c r="O28" s="14" t="s">
        <v>34</v>
      </c>
    </row>
    <row r="29" spans="1:15" ht="18.75" x14ac:dyDescent="0.25">
      <c r="A29" s="3" t="s">
        <v>54</v>
      </c>
      <c r="B29" s="24"/>
      <c r="C29" s="14" t="s">
        <v>34</v>
      </c>
      <c r="D29" s="24"/>
      <c r="E29" s="14" t="s">
        <v>34</v>
      </c>
      <c r="F29" s="24"/>
      <c r="G29" s="14" t="s">
        <v>34</v>
      </c>
      <c r="H29" s="24"/>
      <c r="I29" s="14" t="s">
        <v>34</v>
      </c>
      <c r="J29" s="24"/>
      <c r="K29" s="14" t="s">
        <v>34</v>
      </c>
      <c r="L29" s="24"/>
      <c r="M29" s="14" t="s">
        <v>34</v>
      </c>
      <c r="N29" s="24"/>
      <c r="O29" s="14" t="s">
        <v>34</v>
      </c>
    </row>
    <row r="30" spans="1:15" ht="18.75" x14ac:dyDescent="0.25">
      <c r="A30" s="3" t="s">
        <v>55</v>
      </c>
      <c r="B30" s="24">
        <f>26180+40473</f>
        <v>66653</v>
      </c>
      <c r="C30" s="14" t="s">
        <v>34</v>
      </c>
      <c r="D30" s="24"/>
      <c r="E30" s="14" t="s">
        <v>34</v>
      </c>
      <c r="F30" s="24"/>
      <c r="G30" s="14" t="s">
        <v>34</v>
      </c>
      <c r="H30" s="24"/>
      <c r="I30" s="14" t="s">
        <v>34</v>
      </c>
      <c r="J30" s="24">
        <f>26180+99246</f>
        <v>125426</v>
      </c>
      <c r="K30" s="14" t="s">
        <v>34</v>
      </c>
      <c r="L30" s="24">
        <f>26180+91610</f>
        <v>117790</v>
      </c>
      <c r="M30" s="14" t="s">
        <v>34</v>
      </c>
      <c r="N30" s="24">
        <f>26180+39913</f>
        <v>66093</v>
      </c>
      <c r="O30" s="14" t="s">
        <v>34</v>
      </c>
    </row>
    <row r="31" spans="1:15" ht="18.75" x14ac:dyDescent="0.25">
      <c r="A31" s="3" t="s">
        <v>56</v>
      </c>
      <c r="B31" s="24"/>
      <c r="C31" s="14" t="s">
        <v>34</v>
      </c>
      <c r="D31" s="24"/>
      <c r="E31" s="14" t="s">
        <v>34</v>
      </c>
      <c r="F31" s="24"/>
      <c r="G31" s="14" t="s">
        <v>34</v>
      </c>
      <c r="H31" s="24"/>
      <c r="I31" s="14" t="s">
        <v>34</v>
      </c>
      <c r="J31" s="24">
        <v>428159</v>
      </c>
      <c r="K31" s="14" t="s">
        <v>34</v>
      </c>
      <c r="L31" s="24">
        <v>153091</v>
      </c>
      <c r="M31" s="14" t="s">
        <v>34</v>
      </c>
      <c r="N31" s="24"/>
      <c r="O31" s="14" t="s">
        <v>34</v>
      </c>
    </row>
    <row r="32" spans="1:15" ht="18.75" x14ac:dyDescent="0.25">
      <c r="A32" s="7" t="s">
        <v>57</v>
      </c>
      <c r="B32" s="27"/>
      <c r="C32" s="28"/>
      <c r="D32" s="27"/>
      <c r="E32" s="28"/>
      <c r="F32" s="27"/>
      <c r="G32" s="28"/>
      <c r="H32" s="27"/>
      <c r="I32" s="28"/>
      <c r="J32" s="27"/>
      <c r="K32" s="28"/>
      <c r="L32" s="27"/>
      <c r="M32" s="28"/>
      <c r="N32" s="27"/>
      <c r="O32" s="28"/>
    </row>
    <row r="33" spans="1:15" ht="18.75" x14ac:dyDescent="0.25">
      <c r="A33" s="3" t="s">
        <v>58</v>
      </c>
      <c r="B33" s="29">
        <v>200000</v>
      </c>
      <c r="C33" s="14" t="s">
        <v>34</v>
      </c>
      <c r="D33" s="29">
        <v>3399507</v>
      </c>
      <c r="E33" s="14" t="s">
        <v>34</v>
      </c>
      <c r="F33" s="29">
        <v>4158787</v>
      </c>
      <c r="G33" s="14" t="s">
        <v>34</v>
      </c>
      <c r="H33" s="29">
        <v>2318686</v>
      </c>
      <c r="I33" s="14" t="s">
        <v>34</v>
      </c>
      <c r="J33" s="29">
        <v>286049</v>
      </c>
      <c r="K33" s="14" t="s">
        <v>34</v>
      </c>
      <c r="L33" s="29">
        <v>267543</v>
      </c>
      <c r="M33" s="14" t="s">
        <v>34</v>
      </c>
      <c r="N33" s="29">
        <v>200000</v>
      </c>
      <c r="O33" s="14" t="s">
        <v>34</v>
      </c>
    </row>
    <row r="34" spans="1:15" ht="18.75" x14ac:dyDescent="0.25">
      <c r="A34" s="3" t="s">
        <v>59</v>
      </c>
      <c r="B34" s="30">
        <v>15000</v>
      </c>
      <c r="C34" s="14" t="s">
        <v>34</v>
      </c>
      <c r="D34" s="30"/>
      <c r="E34" s="14" t="s">
        <v>34</v>
      </c>
      <c r="F34" s="30"/>
      <c r="G34" s="14" t="s">
        <v>34</v>
      </c>
      <c r="H34" s="30"/>
      <c r="I34" s="14" t="s">
        <v>34</v>
      </c>
      <c r="J34" s="30">
        <v>15000</v>
      </c>
      <c r="K34" s="14" t="s">
        <v>34</v>
      </c>
      <c r="L34" s="30">
        <v>15000</v>
      </c>
      <c r="M34" s="14" t="s">
        <v>34</v>
      </c>
      <c r="N34" s="30">
        <v>15000</v>
      </c>
      <c r="O34" s="14" t="s">
        <v>34</v>
      </c>
    </row>
    <row r="35" spans="1:15" ht="18.75" x14ac:dyDescent="0.25">
      <c r="A35" s="3" t="s">
        <v>60</v>
      </c>
      <c r="B35" s="30">
        <v>15000</v>
      </c>
      <c r="C35" s="14" t="s">
        <v>34</v>
      </c>
      <c r="D35" s="30"/>
      <c r="E35" s="14" t="s">
        <v>34</v>
      </c>
      <c r="F35" s="30"/>
      <c r="G35" s="14" t="s">
        <v>34</v>
      </c>
      <c r="H35" s="30"/>
      <c r="I35" s="14" t="s">
        <v>34</v>
      </c>
      <c r="J35" s="30">
        <v>15000</v>
      </c>
      <c r="K35" s="14" t="s">
        <v>34</v>
      </c>
      <c r="L35" s="30">
        <v>15000</v>
      </c>
      <c r="M35" s="14" t="s">
        <v>34</v>
      </c>
      <c r="N35" s="30">
        <v>15000</v>
      </c>
      <c r="O35" s="14" t="s">
        <v>34</v>
      </c>
    </row>
    <row r="36" spans="1:15" ht="18.75" x14ac:dyDescent="0.25">
      <c r="A36" s="3" t="s">
        <v>61</v>
      </c>
      <c r="B36" s="30">
        <v>50000</v>
      </c>
      <c r="C36" s="14" t="s">
        <v>34</v>
      </c>
      <c r="D36" s="30"/>
      <c r="E36" s="14" t="s">
        <v>34</v>
      </c>
      <c r="F36" s="30"/>
      <c r="G36" s="14" t="s">
        <v>34</v>
      </c>
      <c r="H36" s="30"/>
      <c r="I36" s="14" t="s">
        <v>34</v>
      </c>
      <c r="J36" s="30">
        <v>50000</v>
      </c>
      <c r="K36" s="14" t="s">
        <v>34</v>
      </c>
      <c r="L36" s="30">
        <v>50000</v>
      </c>
      <c r="M36" s="14" t="s">
        <v>34</v>
      </c>
      <c r="N36" s="30">
        <v>50000</v>
      </c>
      <c r="O36" s="14" t="s">
        <v>34</v>
      </c>
    </row>
    <row r="37" spans="1:15" ht="18.75" x14ac:dyDescent="0.25">
      <c r="A37" s="3" t="s">
        <v>62</v>
      </c>
      <c r="B37" s="30"/>
      <c r="C37" s="14" t="s">
        <v>34</v>
      </c>
      <c r="D37" s="30"/>
      <c r="E37" s="14" t="s">
        <v>34</v>
      </c>
      <c r="F37" s="30"/>
      <c r="G37" s="14" t="s">
        <v>34</v>
      </c>
      <c r="H37" s="30"/>
      <c r="I37" s="14" t="s">
        <v>34</v>
      </c>
      <c r="J37" s="30"/>
      <c r="K37" s="14" t="s">
        <v>34</v>
      </c>
      <c r="L37" s="30"/>
      <c r="M37" s="14" t="s">
        <v>34</v>
      </c>
      <c r="N37" s="30"/>
      <c r="O37" s="14" t="s">
        <v>34</v>
      </c>
    </row>
    <row r="38" spans="1:15" ht="18.75" x14ac:dyDescent="0.25">
      <c r="A38" s="3" t="s">
        <v>63</v>
      </c>
      <c r="B38" s="29"/>
      <c r="C38" s="14" t="s">
        <v>34</v>
      </c>
      <c r="D38" s="29"/>
      <c r="E38" s="14" t="s">
        <v>34</v>
      </c>
      <c r="F38" s="29"/>
      <c r="G38" s="14" t="s">
        <v>34</v>
      </c>
      <c r="H38" s="29"/>
      <c r="I38" s="14" t="s">
        <v>34</v>
      </c>
      <c r="J38" s="29"/>
      <c r="K38" s="14" t="s">
        <v>34</v>
      </c>
      <c r="L38" s="29"/>
      <c r="M38" s="14" t="s">
        <v>34</v>
      </c>
      <c r="N38" s="29"/>
      <c r="O38" s="14" t="s">
        <v>34</v>
      </c>
    </row>
    <row r="39" spans="1:15" ht="18.75" x14ac:dyDescent="0.25">
      <c r="A39" s="3" t="s">
        <v>64</v>
      </c>
      <c r="B39" s="30"/>
      <c r="C39" s="14" t="s">
        <v>34</v>
      </c>
      <c r="D39" s="30"/>
      <c r="E39" s="14" t="s">
        <v>34</v>
      </c>
      <c r="F39" s="30"/>
      <c r="G39" s="14" t="s">
        <v>34</v>
      </c>
      <c r="H39" s="30"/>
      <c r="I39" s="14" t="s">
        <v>34</v>
      </c>
      <c r="J39" s="30"/>
      <c r="K39" s="14" t="s">
        <v>34</v>
      </c>
      <c r="L39" s="30"/>
      <c r="M39" s="14" t="s">
        <v>34</v>
      </c>
      <c r="N39" s="30"/>
      <c r="O39" s="14" t="s">
        <v>34</v>
      </c>
    </row>
    <row r="40" spans="1:15" ht="18.75" x14ac:dyDescent="0.25">
      <c r="A40" s="2" t="s">
        <v>65</v>
      </c>
      <c r="B40" s="27"/>
      <c r="C40" s="28"/>
      <c r="D40" s="27"/>
      <c r="E40" s="28"/>
      <c r="F40" s="27"/>
      <c r="G40" s="28"/>
      <c r="H40" s="27"/>
      <c r="I40" s="28"/>
      <c r="J40" s="27"/>
      <c r="K40" s="28"/>
      <c r="L40" s="27"/>
      <c r="M40" s="28"/>
      <c r="N40" s="27"/>
      <c r="O40" s="28"/>
    </row>
    <row r="41" spans="1:15" ht="18.75" x14ac:dyDescent="0.4">
      <c r="A41" s="3" t="s">
        <v>66</v>
      </c>
      <c r="B41" s="31"/>
      <c r="C41" s="32"/>
      <c r="D41" s="31"/>
      <c r="E41" s="32"/>
      <c r="F41" s="31"/>
      <c r="G41" s="32"/>
      <c r="H41" s="31"/>
      <c r="I41" s="32"/>
      <c r="J41" s="31"/>
      <c r="K41" s="32"/>
      <c r="L41" s="31"/>
      <c r="M41" s="32"/>
      <c r="N41" s="31"/>
      <c r="O41" s="32"/>
    </row>
    <row r="42" spans="1:15" ht="18.75" x14ac:dyDescent="0.4">
      <c r="A42" s="3" t="s">
        <v>67</v>
      </c>
      <c r="B42" s="31"/>
      <c r="C42" s="32"/>
      <c r="D42" s="31"/>
      <c r="E42" s="33" t="s">
        <v>34</v>
      </c>
      <c r="F42" s="31"/>
      <c r="G42" s="33" t="s">
        <v>34</v>
      </c>
      <c r="H42" s="31"/>
      <c r="I42" s="33" t="s">
        <v>34</v>
      </c>
      <c r="J42" s="31">
        <v>700000</v>
      </c>
      <c r="K42" s="33" t="s">
        <v>34</v>
      </c>
      <c r="L42" s="31">
        <v>700000</v>
      </c>
      <c r="M42" s="33" t="s">
        <v>34</v>
      </c>
      <c r="N42" s="31"/>
      <c r="O42" s="33" t="s">
        <v>34</v>
      </c>
    </row>
    <row r="43" spans="1:15" ht="18.75" x14ac:dyDescent="0.4">
      <c r="A43" s="8" t="s">
        <v>68</v>
      </c>
      <c r="B43" s="30"/>
      <c r="C43" s="33"/>
      <c r="D43" s="30"/>
      <c r="E43" s="33" t="s">
        <v>34</v>
      </c>
      <c r="F43" s="30"/>
      <c r="G43" s="33" t="s">
        <v>34</v>
      </c>
      <c r="H43" s="30"/>
      <c r="I43" s="33" t="s">
        <v>34</v>
      </c>
      <c r="J43" s="25">
        <v>200000</v>
      </c>
      <c r="K43" s="33" t="s">
        <v>34</v>
      </c>
      <c r="L43" s="25">
        <v>200000</v>
      </c>
      <c r="M43" s="33" t="s">
        <v>34</v>
      </c>
      <c r="N43" s="25"/>
      <c r="O43" s="33" t="s">
        <v>34</v>
      </c>
    </row>
    <row r="44" spans="1:15" ht="18.75" x14ac:dyDescent="0.25">
      <c r="A44" s="3" t="s">
        <v>69</v>
      </c>
      <c r="B44" s="30">
        <v>1300000</v>
      </c>
      <c r="C44" s="33" t="s">
        <v>34</v>
      </c>
      <c r="D44" s="30"/>
      <c r="E44" s="33" t="s">
        <v>34</v>
      </c>
      <c r="F44" s="30"/>
      <c r="G44" s="33" t="s">
        <v>34</v>
      </c>
      <c r="H44" s="30"/>
      <c r="I44" s="33" t="s">
        <v>34</v>
      </c>
      <c r="J44" s="30">
        <v>4500000</v>
      </c>
      <c r="K44" s="33" t="s">
        <v>34</v>
      </c>
      <c r="L44" s="30">
        <v>4500000</v>
      </c>
      <c r="M44" s="33" t="s">
        <v>34</v>
      </c>
      <c r="N44" s="30">
        <v>1700000</v>
      </c>
      <c r="O44" s="33" t="s">
        <v>34</v>
      </c>
    </row>
    <row r="45" spans="1:15" ht="18.75" x14ac:dyDescent="0.25">
      <c r="A45" s="3" t="s">
        <v>70</v>
      </c>
      <c r="B45" s="30"/>
      <c r="C45" s="33"/>
      <c r="D45" s="30"/>
      <c r="E45" s="33"/>
      <c r="F45" s="30"/>
      <c r="G45" s="33"/>
      <c r="H45" s="30"/>
      <c r="I45" s="33"/>
      <c r="J45" s="30"/>
      <c r="K45" s="33"/>
      <c r="L45" s="30"/>
      <c r="M45" s="33"/>
      <c r="N45" s="30"/>
      <c r="O45" s="33"/>
    </row>
    <row r="46" spans="1:15" ht="18.75" x14ac:dyDescent="0.25">
      <c r="A46" s="2" t="s">
        <v>71</v>
      </c>
      <c r="B46" s="27"/>
      <c r="C46" s="28"/>
      <c r="D46" s="27"/>
      <c r="E46" s="28"/>
      <c r="F46" s="27"/>
      <c r="G46" s="28"/>
      <c r="H46" s="27"/>
      <c r="I46" s="28"/>
      <c r="J46" s="27"/>
      <c r="K46" s="28"/>
      <c r="L46" s="27"/>
      <c r="M46" s="28"/>
      <c r="N46" s="27"/>
      <c r="O46" s="28"/>
    </row>
    <row r="47" spans="1:15" ht="18.75" x14ac:dyDescent="0.25">
      <c r="A47" s="3" t="s">
        <v>72</v>
      </c>
      <c r="B47" s="34">
        <f>+B19</f>
        <v>50777072.988800004</v>
      </c>
      <c r="C47" s="33" t="s">
        <v>34</v>
      </c>
      <c r="D47" s="34">
        <f>+D19</f>
        <v>93683311.200000003</v>
      </c>
      <c r="E47" s="33" t="s">
        <v>34</v>
      </c>
      <c r="F47" s="34">
        <f>+F19</f>
        <v>114607482.23400001</v>
      </c>
      <c r="G47" s="33" t="s">
        <v>34</v>
      </c>
      <c r="H47" s="34">
        <f>+H19</f>
        <v>63898173.377999999</v>
      </c>
      <c r="I47" s="33" t="s">
        <v>34</v>
      </c>
      <c r="J47" s="34">
        <f>+J19</f>
        <v>101288680</v>
      </c>
      <c r="K47" s="33" t="s">
        <v>34</v>
      </c>
      <c r="L47" s="34">
        <f>+L19</f>
        <v>94285885.427200004</v>
      </c>
      <c r="M47" s="33" t="s">
        <v>34</v>
      </c>
      <c r="N47" s="34">
        <f>+N19</f>
        <v>50374860.552572794</v>
      </c>
      <c r="O47" s="33" t="s">
        <v>34</v>
      </c>
    </row>
    <row r="48" spans="1:15" ht="18.75" x14ac:dyDescent="0.25">
      <c r="A48" s="3" t="s">
        <v>45</v>
      </c>
      <c r="B48" s="34">
        <f>+SUM(B21:B31)</f>
        <v>517264</v>
      </c>
      <c r="C48" s="33" t="s">
        <v>34</v>
      </c>
      <c r="D48" s="34">
        <f>+SUM(D21:D31)</f>
        <v>0</v>
      </c>
      <c r="E48" s="33" t="s">
        <v>34</v>
      </c>
      <c r="F48" s="34">
        <f>+SUM(F21:F31)</f>
        <v>0</v>
      </c>
      <c r="G48" s="33" t="s">
        <v>34</v>
      </c>
      <c r="H48" s="34">
        <f>+SUM(H21:H31)</f>
        <v>0</v>
      </c>
      <c r="I48" s="33" t="s">
        <v>34</v>
      </c>
      <c r="J48" s="34">
        <f>+SUM(J21:J31)</f>
        <v>3613808</v>
      </c>
      <c r="K48" s="33" t="s">
        <v>34</v>
      </c>
      <c r="L48" s="34">
        <f>+SUM(L21:L31)</f>
        <v>3237569</v>
      </c>
      <c r="M48" s="33" t="s">
        <v>34</v>
      </c>
      <c r="N48" s="34">
        <f>+SUM(N21:N31)</f>
        <v>277675</v>
      </c>
      <c r="O48" s="33" t="s">
        <v>34</v>
      </c>
    </row>
    <row r="49" spans="1:15" ht="18.75" x14ac:dyDescent="0.4">
      <c r="A49" s="3" t="s">
        <v>73</v>
      </c>
      <c r="B49" s="35">
        <f>+SUM(B33:B39)</f>
        <v>280000</v>
      </c>
      <c r="C49" s="33" t="s">
        <v>34</v>
      </c>
      <c r="D49" s="35">
        <f>+SUM(D33:D39)</f>
        <v>3399507</v>
      </c>
      <c r="E49" s="33" t="s">
        <v>34</v>
      </c>
      <c r="F49" s="35">
        <f>+SUM(F33:F39)</f>
        <v>4158787</v>
      </c>
      <c r="G49" s="33" t="s">
        <v>34</v>
      </c>
      <c r="H49" s="35">
        <f>+SUM(H33:H39)</f>
        <v>2318686</v>
      </c>
      <c r="I49" s="33" t="s">
        <v>34</v>
      </c>
      <c r="J49" s="35">
        <f>+SUM(J33:J39)</f>
        <v>366049</v>
      </c>
      <c r="K49" s="33" t="s">
        <v>34</v>
      </c>
      <c r="L49" s="35">
        <f>+SUM(L33:L39)</f>
        <v>347543</v>
      </c>
      <c r="M49" s="33" t="s">
        <v>34</v>
      </c>
      <c r="N49" s="35">
        <f>+SUM(N33:N39)</f>
        <v>280000</v>
      </c>
      <c r="O49" s="33" t="s">
        <v>34</v>
      </c>
    </row>
    <row r="50" spans="1:15" ht="18.75" x14ac:dyDescent="0.25">
      <c r="A50" s="3" t="s">
        <v>74</v>
      </c>
      <c r="B50" s="34">
        <f>+SUM(B41:B45)</f>
        <v>1300000</v>
      </c>
      <c r="C50" s="33" t="s">
        <v>34</v>
      </c>
      <c r="D50" s="34">
        <f>+SUM(D41:D45)</f>
        <v>0</v>
      </c>
      <c r="E50" s="33" t="s">
        <v>34</v>
      </c>
      <c r="F50" s="34">
        <f>+SUM(F41:F45)</f>
        <v>0</v>
      </c>
      <c r="G50" s="33" t="s">
        <v>34</v>
      </c>
      <c r="H50" s="34">
        <f>+SUM(H41:H45)</f>
        <v>0</v>
      </c>
      <c r="I50" s="33" t="s">
        <v>34</v>
      </c>
      <c r="J50" s="34">
        <f>+SUM(J41:J45)</f>
        <v>5400000</v>
      </c>
      <c r="K50" s="33" t="s">
        <v>34</v>
      </c>
      <c r="L50" s="34">
        <f>+SUM(L41:L45)</f>
        <v>5400000</v>
      </c>
      <c r="M50" s="33" t="s">
        <v>34</v>
      </c>
      <c r="N50" s="34">
        <f>+SUM(N41:N45)</f>
        <v>1700000</v>
      </c>
      <c r="O50" s="33" t="s">
        <v>34</v>
      </c>
    </row>
    <row r="51" spans="1:15" ht="21" thickBot="1" x14ac:dyDescent="0.3">
      <c r="A51" s="9" t="s">
        <v>75</v>
      </c>
      <c r="B51" s="36">
        <f>SUM(B47:B50)</f>
        <v>52874336.988800004</v>
      </c>
      <c r="C51" s="33" t="s">
        <v>34</v>
      </c>
      <c r="D51" s="36">
        <f>SUM(D47:D50)</f>
        <v>97082818.200000003</v>
      </c>
      <c r="E51" s="33" t="s">
        <v>34</v>
      </c>
      <c r="F51" s="36">
        <f>SUM(F47:F50)</f>
        <v>118766269.23400001</v>
      </c>
      <c r="G51" s="33" t="s">
        <v>34</v>
      </c>
      <c r="H51" s="36">
        <f>SUM(H47:H50)</f>
        <v>66216859.377999999</v>
      </c>
      <c r="I51" s="33" t="s">
        <v>34</v>
      </c>
      <c r="J51" s="36">
        <f t="shared" ref="J51" si="7">SUM(J47:J50)</f>
        <v>110668537</v>
      </c>
      <c r="K51" s="33" t="s">
        <v>34</v>
      </c>
      <c r="L51" s="36">
        <f t="shared" ref="L51" si="8">SUM(L47:L50)</f>
        <v>103270997.4272</v>
      </c>
      <c r="M51" s="33" t="s">
        <v>34</v>
      </c>
      <c r="N51" s="36">
        <f>SUM(N47:N50)</f>
        <v>52632535.552572794</v>
      </c>
      <c r="O51" s="33" t="s">
        <v>34</v>
      </c>
    </row>
    <row r="52" spans="1:15" ht="21" thickBot="1" x14ac:dyDescent="0.45">
      <c r="A52" s="41" t="s">
        <v>76</v>
      </c>
      <c r="B52" s="37">
        <f>+B51/B14</f>
        <v>138.77778737217849</v>
      </c>
      <c r="C52" s="33" t="s">
        <v>34</v>
      </c>
      <c r="D52" s="37">
        <f>+D51/D14</f>
        <v>161.804697</v>
      </c>
      <c r="E52" s="33" t="s">
        <v>34</v>
      </c>
      <c r="F52" s="37">
        <f>+F51/F14</f>
        <v>234.02220538719214</v>
      </c>
      <c r="G52" s="33" t="s">
        <v>34</v>
      </c>
      <c r="H52" s="37">
        <f t="shared" ref="H52:J52" si="9">+H51/H14</f>
        <v>226.38242522393162</v>
      </c>
      <c r="I52" s="33" t="s">
        <v>34</v>
      </c>
      <c r="J52" s="37">
        <f t="shared" si="9"/>
        <v>4426.7414799999997</v>
      </c>
      <c r="K52" s="33" t="s">
        <v>34</v>
      </c>
      <c r="L52" s="37">
        <f t="shared" ref="L52" si="10">+L51/L14</f>
        <v>4418.0105851208555</v>
      </c>
      <c r="M52" s="33" t="s">
        <v>34</v>
      </c>
      <c r="N52" s="37">
        <f>+N51/N14</f>
        <v>12.713172838785699</v>
      </c>
      <c r="O52" s="33" t="s">
        <v>34</v>
      </c>
    </row>
    <row r="53" spans="1:15" s="12" customFormat="1" ht="20.25" x14ac:dyDescent="0.25">
      <c r="A53" s="11" t="s">
        <v>13</v>
      </c>
      <c r="B53" s="111" t="str">
        <f>+B5</f>
        <v xml:space="preserve">PACKING SLIP 1340-00
</v>
      </c>
      <c r="C53" s="112"/>
      <c r="D53" s="111" t="str">
        <f t="shared" ref="D53" si="11">+D5</f>
        <v>CINTA DE SEGURIDAD AZUL 30MM 4918</v>
      </c>
      <c r="E53" s="112"/>
      <c r="F53" s="111" t="str">
        <f>+F5</f>
        <v xml:space="preserve"> CINTA DE SEGURIDAD ROJA 37MM 6543</v>
      </c>
      <c r="G53" s="112"/>
      <c r="H53" s="111" t="str">
        <f t="shared" ref="H53:J53" si="12">+H5</f>
        <v>CINTA DE SEGURIDAD AZUL 37MM 4919</v>
      </c>
      <c r="I53" s="112"/>
      <c r="J53" s="111" t="str">
        <f t="shared" si="12"/>
        <v>POLIETILENO BUTENO B1918B SIN ADITIVO</v>
      </c>
      <c r="K53" s="112"/>
      <c r="L53" s="111" t="str">
        <f t="shared" ref="L53" si="13">+L5</f>
        <v>POLIETILENO HEXENO ADITIVADO LLF1118HH</v>
      </c>
      <c r="M53" s="112"/>
      <c r="N53" s="111" t="str">
        <f t="shared" ref="N53" si="14">+N5</f>
        <v>LINNER PARA HOTMEL 19MM</v>
      </c>
      <c r="O53" s="112"/>
    </row>
    <row r="54" spans="1:15" ht="20.25" x14ac:dyDescent="0.25">
      <c r="A54" s="11" t="s">
        <v>77</v>
      </c>
      <c r="B54" s="107" t="str">
        <f>+B6</f>
        <v>IN0188662</v>
      </c>
      <c r="C54" s="108"/>
      <c r="D54" s="107" t="str">
        <f t="shared" ref="D54" si="15">+D6</f>
        <v>16026A</v>
      </c>
      <c r="E54" s="108"/>
      <c r="F54" s="107" t="str">
        <f>+F6</f>
        <v>16026A</v>
      </c>
      <c r="G54" s="108"/>
      <c r="H54" s="107" t="str">
        <f t="shared" ref="H54:J54" si="16">+H6</f>
        <v>16026A</v>
      </c>
      <c r="I54" s="108"/>
      <c r="J54" s="107">
        <f t="shared" si="16"/>
        <v>80452</v>
      </c>
      <c r="K54" s="108"/>
      <c r="L54" s="107" t="str">
        <f t="shared" ref="L54" si="17">+L6</f>
        <v>ICO 153184</v>
      </c>
      <c r="M54" s="108"/>
      <c r="N54" s="107">
        <f t="shared" ref="N54" si="18">+N6</f>
        <v>43955</v>
      </c>
      <c r="O54" s="108"/>
    </row>
    <row r="55" spans="1:15" ht="18.75" x14ac:dyDescent="0.45">
      <c r="A55" s="42" t="s">
        <v>78</v>
      </c>
      <c r="B55" s="113">
        <v>44230</v>
      </c>
      <c r="C55" s="114"/>
      <c r="D55" s="113">
        <v>44229</v>
      </c>
      <c r="E55" s="113"/>
      <c r="F55" s="113">
        <v>44229</v>
      </c>
      <c r="G55" s="113"/>
      <c r="H55" s="113">
        <v>44229</v>
      </c>
      <c r="I55" s="113"/>
      <c r="J55" s="113">
        <v>44235</v>
      </c>
      <c r="K55" s="113"/>
      <c r="L55" s="113">
        <v>44233</v>
      </c>
      <c r="M55" s="113"/>
      <c r="N55" s="113">
        <v>44233</v>
      </c>
      <c r="O55" s="113"/>
    </row>
    <row r="56" spans="1:15" x14ac:dyDescent="0.45">
      <c r="A56" s="10" t="s">
        <v>79</v>
      </c>
      <c r="B56" s="38"/>
      <c r="C56" s="39"/>
      <c r="D56" s="38"/>
      <c r="E56" s="39"/>
      <c r="F56" s="38"/>
      <c r="G56" s="39"/>
      <c r="H56" s="38"/>
      <c r="I56" s="39"/>
      <c r="J56" s="38">
        <f>1500000</f>
        <v>1500000</v>
      </c>
      <c r="K56" s="39"/>
      <c r="L56" s="38">
        <v>1200000</v>
      </c>
      <c r="M56" s="39"/>
      <c r="N56" s="38"/>
      <c r="O56" s="39"/>
    </row>
    <row r="57" spans="1:15" ht="38.25" customHeight="1" x14ac:dyDescent="0.25">
      <c r="A57" s="43" t="s">
        <v>81</v>
      </c>
      <c r="B57" s="106" t="s">
        <v>108</v>
      </c>
      <c r="C57" s="106"/>
      <c r="D57" s="106" t="s">
        <v>108</v>
      </c>
      <c r="E57" s="106"/>
      <c r="F57" s="106" t="s">
        <v>108</v>
      </c>
      <c r="G57" s="106"/>
      <c r="H57" s="106" t="s">
        <v>108</v>
      </c>
      <c r="I57" s="106"/>
      <c r="J57" s="106" t="s">
        <v>82</v>
      </c>
      <c r="K57" s="106"/>
      <c r="L57" s="106" t="s">
        <v>82</v>
      </c>
      <c r="M57" s="106"/>
      <c r="N57" s="106" t="s">
        <v>108</v>
      </c>
      <c r="O57" s="106"/>
    </row>
  </sheetData>
  <mergeCells count="77">
    <mergeCell ref="B1:C1"/>
    <mergeCell ref="B2:C2"/>
    <mergeCell ref="B7:C7"/>
    <mergeCell ref="B53:C53"/>
    <mergeCell ref="B5:C5"/>
    <mergeCell ref="B6:C6"/>
    <mergeCell ref="B3:C3"/>
    <mergeCell ref="B4:C4"/>
    <mergeCell ref="B57:C57"/>
    <mergeCell ref="F57:G57"/>
    <mergeCell ref="H57:I57"/>
    <mergeCell ref="H53:I53"/>
    <mergeCell ref="F53:G53"/>
    <mergeCell ref="H55:I55"/>
    <mergeCell ref="F55:G55"/>
    <mergeCell ref="H54:I54"/>
    <mergeCell ref="F54:G54"/>
    <mergeCell ref="B54:C54"/>
    <mergeCell ref="B55:C55"/>
    <mergeCell ref="H7:I7"/>
    <mergeCell ref="F7:G7"/>
    <mergeCell ref="H2:I2"/>
    <mergeCell ref="F2:G2"/>
    <mergeCell ref="H1:I1"/>
    <mergeCell ref="F1:G1"/>
    <mergeCell ref="H4:I4"/>
    <mergeCell ref="F4:G4"/>
    <mergeCell ref="H3:I3"/>
    <mergeCell ref="F3:G3"/>
    <mergeCell ref="D6:E6"/>
    <mergeCell ref="H6:I6"/>
    <mergeCell ref="F6:G6"/>
    <mergeCell ref="H5:I5"/>
    <mergeCell ref="F5:G5"/>
    <mergeCell ref="D1:E1"/>
    <mergeCell ref="D2:E2"/>
    <mergeCell ref="D3:E3"/>
    <mergeCell ref="D4:E4"/>
    <mergeCell ref="D5:E5"/>
    <mergeCell ref="D7:E7"/>
    <mergeCell ref="D53:E53"/>
    <mergeCell ref="D54:E54"/>
    <mergeCell ref="D55:E55"/>
    <mergeCell ref="D57:E57"/>
    <mergeCell ref="J55:K55"/>
    <mergeCell ref="J1:K1"/>
    <mergeCell ref="J2:K2"/>
    <mergeCell ref="J3:K3"/>
    <mergeCell ref="J4:K4"/>
    <mergeCell ref="J5:K5"/>
    <mergeCell ref="J57:K57"/>
    <mergeCell ref="L1:M1"/>
    <mergeCell ref="L2:M2"/>
    <mergeCell ref="L3:M3"/>
    <mergeCell ref="L4:M4"/>
    <mergeCell ref="L5:M5"/>
    <mergeCell ref="L6:M6"/>
    <mergeCell ref="L7:M7"/>
    <mergeCell ref="L53:M53"/>
    <mergeCell ref="L54:M54"/>
    <mergeCell ref="L55:M55"/>
    <mergeCell ref="L57:M57"/>
    <mergeCell ref="J6:K6"/>
    <mergeCell ref="J7:K7"/>
    <mergeCell ref="J53:K53"/>
    <mergeCell ref="J54:K54"/>
    <mergeCell ref="N1:O1"/>
    <mergeCell ref="N2:O2"/>
    <mergeCell ref="N3:O3"/>
    <mergeCell ref="N4:O4"/>
    <mergeCell ref="N5:O5"/>
    <mergeCell ref="N57:O57"/>
    <mergeCell ref="N6:O6"/>
    <mergeCell ref="N7:O7"/>
    <mergeCell ref="N53:O53"/>
    <mergeCell ref="N54:O54"/>
    <mergeCell ref="N55:O55"/>
  </mergeCells>
  <pageMargins left="0.70866141732283472" right="0.70866141732283472" top="0.74803149606299213" bottom="0.74803149606299213" header="0.31496062992125984" footer="0.31496062992125984"/>
  <pageSetup scale="42" orientation="landscape" r:id="rId1"/>
  <rowBreaks count="1" manualBreakCount="1">
    <brk id="57" max="10"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58"/>
  <sheetViews>
    <sheetView topLeftCell="D1" zoomScaleNormal="100" zoomScaleSheetLayoutView="100" workbookViewId="0">
      <selection activeCell="F9" sqref="F9"/>
    </sheetView>
  </sheetViews>
  <sheetFormatPr baseColWidth="10" defaultColWidth="11.42578125" defaultRowHeight="19.5" x14ac:dyDescent="0.45"/>
  <cols>
    <col min="1" max="1" width="52" style="10" bestFit="1" customWidth="1"/>
    <col min="2" max="2" width="17.42578125" style="40" bestFit="1" customWidth="1"/>
    <col min="3" max="3" width="17.28515625" style="40" customWidth="1"/>
    <col min="4" max="4" width="17.42578125" style="40" bestFit="1" customWidth="1"/>
    <col min="5" max="5" width="17.28515625" style="40" customWidth="1"/>
    <col min="6" max="6" width="17.42578125" style="40" bestFit="1" customWidth="1"/>
    <col min="7" max="7" width="17.28515625" style="40" customWidth="1"/>
    <col min="8" max="8" width="17.42578125" style="40" bestFit="1" customWidth="1"/>
    <col min="9" max="9" width="17.28515625" style="40" customWidth="1"/>
    <col min="10" max="10" width="20.42578125" style="40" customWidth="1"/>
    <col min="11" max="11" width="20.140625" style="40" customWidth="1"/>
    <col min="12" max="12" width="20.42578125" style="40" customWidth="1"/>
    <col min="13" max="13" width="20.140625" style="40" customWidth="1"/>
  </cols>
  <sheetData>
    <row r="1" spans="1:13" ht="44.25" customHeight="1" x14ac:dyDescent="0.4">
      <c r="A1" s="1"/>
      <c r="B1" s="124" t="s">
        <v>1</v>
      </c>
      <c r="C1" s="125"/>
      <c r="D1" s="124" t="s">
        <v>109</v>
      </c>
      <c r="E1" s="125"/>
      <c r="F1" s="124" t="s">
        <v>110</v>
      </c>
      <c r="G1" s="125"/>
      <c r="H1" s="124" t="s">
        <v>111</v>
      </c>
      <c r="I1" s="125"/>
      <c r="J1" s="119" t="s">
        <v>112</v>
      </c>
      <c r="K1" s="123"/>
      <c r="L1" s="119" t="s">
        <v>113</v>
      </c>
      <c r="M1" s="123"/>
    </row>
    <row r="2" spans="1:13" ht="18.75" x14ac:dyDescent="0.25">
      <c r="A2" s="2" t="s">
        <v>3</v>
      </c>
      <c r="B2" s="119" t="s">
        <v>114</v>
      </c>
      <c r="C2" s="120"/>
      <c r="D2" s="119" t="s">
        <v>115</v>
      </c>
      <c r="E2" s="120"/>
      <c r="F2" s="119" t="s">
        <v>116</v>
      </c>
      <c r="G2" s="120"/>
      <c r="H2" s="119" t="s">
        <v>117</v>
      </c>
      <c r="I2" s="120"/>
      <c r="J2" s="119" t="s">
        <v>118</v>
      </c>
      <c r="K2" s="120"/>
      <c r="L2" s="119" t="s">
        <v>119</v>
      </c>
      <c r="M2" s="120"/>
    </row>
    <row r="3" spans="1:13" ht="18.75" x14ac:dyDescent="0.25">
      <c r="A3" s="2" t="s">
        <v>8</v>
      </c>
      <c r="B3" s="107">
        <v>26</v>
      </c>
      <c r="C3" s="108"/>
      <c r="D3" s="107">
        <v>8621</v>
      </c>
      <c r="E3" s="108"/>
      <c r="F3" s="107">
        <v>8535</v>
      </c>
      <c r="G3" s="108"/>
      <c r="H3" s="107">
        <v>8451</v>
      </c>
      <c r="I3" s="108"/>
      <c r="J3" s="107">
        <v>8648</v>
      </c>
      <c r="K3" s="108"/>
      <c r="L3" s="107">
        <v>8619</v>
      </c>
      <c r="M3" s="108"/>
    </row>
    <row r="4" spans="1:13" ht="18.75" x14ac:dyDescent="0.25">
      <c r="A4" s="2" t="s">
        <v>9</v>
      </c>
      <c r="B4" s="107" t="s">
        <v>11</v>
      </c>
      <c r="C4" s="108"/>
      <c r="D4" s="107" t="s">
        <v>120</v>
      </c>
      <c r="E4" s="108"/>
      <c r="F4" s="107" t="s">
        <v>10</v>
      </c>
      <c r="G4" s="108"/>
      <c r="H4" s="107" t="s">
        <v>121</v>
      </c>
      <c r="I4" s="108"/>
      <c r="J4" s="107" t="s">
        <v>10</v>
      </c>
      <c r="K4" s="108"/>
      <c r="L4" s="107" t="s">
        <v>10</v>
      </c>
      <c r="M4" s="108"/>
    </row>
    <row r="5" spans="1:13" ht="31.5" customHeight="1" x14ac:dyDescent="0.25">
      <c r="A5" s="3" t="s">
        <v>13</v>
      </c>
      <c r="B5" s="115" t="str">
        <f>+B1</f>
        <v xml:space="preserve">PACKING SLIP 1340-00
</v>
      </c>
      <c r="C5" s="116"/>
      <c r="D5" s="115" t="str">
        <f>+D1</f>
        <v xml:space="preserve">LINNER PARA HOtMEL 19MM
</v>
      </c>
      <c r="E5" s="116"/>
      <c r="F5" s="115" t="str">
        <f>+F1</f>
        <v xml:space="preserve">POLIETILENO BUTENO LLF2918E
</v>
      </c>
      <c r="G5" s="116"/>
      <c r="H5" s="115" t="str">
        <f>+H1</f>
        <v xml:space="preserve">POLIETILENO HEAVY DUTY FE3000
</v>
      </c>
      <c r="I5" s="116"/>
      <c r="J5" s="115" t="str">
        <f>+J1</f>
        <v xml:space="preserve">POLIETILENO BUTENO 42009H SIN ADITIVO
POLIETILENO BUTENO 42009B SIN ADITIVO
</v>
      </c>
      <c r="K5" s="116"/>
      <c r="L5" s="115" t="str">
        <f>+L1</f>
        <v>POLIETILENO HEXENO LLF61022N SIN ADITIVO</v>
      </c>
      <c r="M5" s="116"/>
    </row>
    <row r="6" spans="1:13" ht="18.75" x14ac:dyDescent="0.25">
      <c r="A6" s="3" t="s">
        <v>14</v>
      </c>
      <c r="B6" s="107" t="s">
        <v>122</v>
      </c>
      <c r="C6" s="108"/>
      <c r="D6" s="107">
        <v>44056</v>
      </c>
      <c r="E6" s="108"/>
      <c r="F6" s="107" t="s">
        <v>123</v>
      </c>
      <c r="G6" s="108"/>
      <c r="H6" s="107">
        <v>23641515</v>
      </c>
      <c r="I6" s="108"/>
      <c r="J6" s="107" t="s">
        <v>124</v>
      </c>
      <c r="K6" s="108"/>
      <c r="L6" s="107" t="s">
        <v>125</v>
      </c>
      <c r="M6" s="108"/>
    </row>
    <row r="7" spans="1:13" ht="18.75" x14ac:dyDescent="0.25">
      <c r="A7" s="3" t="s">
        <v>18</v>
      </c>
      <c r="B7" s="109">
        <v>44236</v>
      </c>
      <c r="C7" s="110"/>
      <c r="D7" s="109">
        <v>44211</v>
      </c>
      <c r="E7" s="110"/>
      <c r="F7" s="109">
        <v>44249</v>
      </c>
      <c r="G7" s="110"/>
      <c r="H7" s="109">
        <v>44204</v>
      </c>
      <c r="I7" s="110"/>
      <c r="J7" s="109">
        <v>44265</v>
      </c>
      <c r="K7" s="110"/>
      <c r="L7" s="109">
        <v>44267</v>
      </c>
      <c r="M7" s="110"/>
    </row>
    <row r="8" spans="1:13" ht="18.75" x14ac:dyDescent="0.25">
      <c r="A8" s="3" t="s">
        <v>19</v>
      </c>
      <c r="B8" s="55">
        <v>32</v>
      </c>
      <c r="C8" s="44" t="s">
        <v>21</v>
      </c>
      <c r="D8" s="54">
        <v>2.27</v>
      </c>
      <c r="E8" s="44" t="s">
        <v>126</v>
      </c>
      <c r="F8" s="55">
        <v>1.335</v>
      </c>
      <c r="G8" s="44" t="s">
        <v>36</v>
      </c>
      <c r="H8" s="55">
        <v>1.35</v>
      </c>
      <c r="I8" s="44" t="s">
        <v>36</v>
      </c>
      <c r="J8" s="55">
        <v>1.5</v>
      </c>
      <c r="K8" s="44" t="s">
        <v>36</v>
      </c>
      <c r="L8" s="55">
        <v>1.425</v>
      </c>
      <c r="M8" s="44" t="s">
        <v>36</v>
      </c>
    </row>
    <row r="9" spans="1:13" ht="18.75" x14ac:dyDescent="0.45">
      <c r="A9" s="4" t="s">
        <v>23</v>
      </c>
      <c r="B9" s="13" t="s">
        <v>127</v>
      </c>
      <c r="C9" s="14" t="s">
        <v>25</v>
      </c>
      <c r="D9" s="13" t="s">
        <v>128</v>
      </c>
      <c r="E9" s="14" t="s">
        <v>25</v>
      </c>
      <c r="F9" s="13" t="s">
        <v>129</v>
      </c>
      <c r="G9" s="14" t="s">
        <v>25</v>
      </c>
      <c r="H9" s="13">
        <v>207681523</v>
      </c>
      <c r="I9" s="14" t="s">
        <v>25</v>
      </c>
      <c r="J9" s="13" t="s">
        <v>130</v>
      </c>
      <c r="K9" s="14" t="s">
        <v>25</v>
      </c>
      <c r="L9" s="13" t="s">
        <v>131</v>
      </c>
      <c r="M9" s="14" t="s">
        <v>25</v>
      </c>
    </row>
    <row r="10" spans="1:13" ht="18.75" x14ac:dyDescent="0.25">
      <c r="A10" s="3" t="s">
        <v>29</v>
      </c>
      <c r="B10" s="15">
        <v>44219</v>
      </c>
      <c r="C10" s="14"/>
      <c r="D10" s="15">
        <v>44229</v>
      </c>
      <c r="E10" s="14"/>
      <c r="F10" s="15">
        <v>44247</v>
      </c>
      <c r="G10" s="14"/>
      <c r="H10" s="15">
        <v>44204</v>
      </c>
      <c r="I10" s="14"/>
      <c r="J10" s="15">
        <v>44265</v>
      </c>
      <c r="K10" s="14"/>
      <c r="L10" s="15">
        <v>44265</v>
      </c>
      <c r="M10" s="14"/>
    </row>
    <row r="11" spans="1:13" ht="18.75" x14ac:dyDescent="0.25">
      <c r="A11" s="3" t="s">
        <v>30</v>
      </c>
      <c r="B11" s="16">
        <v>4820210000128170</v>
      </c>
      <c r="C11" s="14" t="s">
        <v>31</v>
      </c>
      <c r="D11" s="16">
        <v>482021000104554</v>
      </c>
      <c r="E11" s="14" t="s">
        <v>31</v>
      </c>
      <c r="F11" s="16">
        <v>482021000135855</v>
      </c>
      <c r="G11" s="14" t="s">
        <v>31</v>
      </c>
      <c r="H11" s="16">
        <v>352021000124384</v>
      </c>
      <c r="I11" s="14" t="s">
        <v>31</v>
      </c>
      <c r="J11" s="16">
        <v>482021000163621</v>
      </c>
      <c r="K11" s="14" t="s">
        <v>31</v>
      </c>
      <c r="L11" s="16">
        <v>482021000171113</v>
      </c>
      <c r="M11" s="14" t="s">
        <v>31</v>
      </c>
    </row>
    <row r="12" spans="1:13" ht="18.75" x14ac:dyDescent="0.25">
      <c r="A12" s="3" t="s">
        <v>32</v>
      </c>
      <c r="B12" s="15">
        <v>44260</v>
      </c>
      <c r="C12" s="14"/>
      <c r="D12" s="15">
        <v>44250</v>
      </c>
      <c r="E12" s="14"/>
      <c r="F12" s="15">
        <v>44264</v>
      </c>
      <c r="G12" s="14"/>
      <c r="H12" s="15">
        <v>44280</v>
      </c>
      <c r="I12" s="14"/>
      <c r="J12" s="15">
        <v>44274</v>
      </c>
      <c r="K12" s="14"/>
      <c r="L12" s="15">
        <v>44279</v>
      </c>
      <c r="M12" s="14"/>
    </row>
    <row r="13" spans="1:13" ht="18.75" x14ac:dyDescent="0.4">
      <c r="A13" s="5" t="s">
        <v>33</v>
      </c>
      <c r="B13" s="17">
        <v>3588.23</v>
      </c>
      <c r="C13" s="14" t="s">
        <v>34</v>
      </c>
      <c r="D13" s="17">
        <v>3537.86</v>
      </c>
      <c r="E13" s="14" t="s">
        <v>34</v>
      </c>
      <c r="F13" s="17">
        <v>3647.99</v>
      </c>
      <c r="G13" s="14" t="s">
        <v>34</v>
      </c>
      <c r="H13" s="17">
        <v>3569.45</v>
      </c>
      <c r="I13" s="14" t="s">
        <v>34</v>
      </c>
      <c r="J13" s="17">
        <v>3534.62</v>
      </c>
      <c r="K13" s="14" t="s">
        <v>34</v>
      </c>
      <c r="L13" s="17">
        <v>3569.45</v>
      </c>
      <c r="M13" s="14" t="s">
        <v>34</v>
      </c>
    </row>
    <row r="14" spans="1:13" ht="18.75" x14ac:dyDescent="0.25">
      <c r="A14" s="3" t="s">
        <v>35</v>
      </c>
      <c r="B14" s="18">
        <v>528000</v>
      </c>
      <c r="C14" s="14" t="s">
        <v>37</v>
      </c>
      <c r="D14" s="18">
        <v>2420000</v>
      </c>
      <c r="E14" s="14" t="s">
        <v>37</v>
      </c>
      <c r="F14" s="18">
        <v>23375</v>
      </c>
      <c r="G14" s="14" t="s">
        <v>37</v>
      </c>
      <c r="H14" s="18">
        <v>25500</v>
      </c>
      <c r="I14" s="14" t="s">
        <v>36</v>
      </c>
      <c r="J14" s="18">
        <v>22000</v>
      </c>
      <c r="K14" s="14" t="s">
        <v>36</v>
      </c>
      <c r="L14" s="18">
        <v>23375</v>
      </c>
      <c r="M14" s="14" t="s">
        <v>36</v>
      </c>
    </row>
    <row r="15" spans="1:13" ht="18.75" x14ac:dyDescent="0.4">
      <c r="A15" s="3" t="s">
        <v>39</v>
      </c>
      <c r="B15" s="47">
        <f>+B18/B14</f>
        <v>3.4186571969696967E-2</v>
      </c>
      <c r="C15" s="14" t="s">
        <v>40</v>
      </c>
      <c r="D15" s="47">
        <f>+D18/D14</f>
        <v>3.5358236115702476E-3</v>
      </c>
      <c r="E15" s="14" t="s">
        <v>40</v>
      </c>
      <c r="F15" s="47">
        <f>+F18/F14</f>
        <v>1.3350002139037433</v>
      </c>
      <c r="G15" s="14" t="s">
        <v>40</v>
      </c>
      <c r="H15" s="47">
        <f>+H18/H14</f>
        <v>1.35</v>
      </c>
      <c r="I15" s="14" t="s">
        <v>40</v>
      </c>
      <c r="J15" s="47">
        <f>+J18/J14</f>
        <v>1.5</v>
      </c>
      <c r="K15" s="14" t="s">
        <v>40</v>
      </c>
      <c r="L15" s="47">
        <f>+L18/L14</f>
        <v>1.4250002139037432</v>
      </c>
      <c r="M15" s="14" t="s">
        <v>40</v>
      </c>
    </row>
    <row r="16" spans="1:13" ht="18.75" x14ac:dyDescent="0.25">
      <c r="A16" s="3" t="s">
        <v>41</v>
      </c>
      <c r="B16" s="18">
        <v>16896</v>
      </c>
      <c r="C16" s="14" t="s">
        <v>40</v>
      </c>
      <c r="D16" s="18">
        <f>5493.4*1.4071</f>
        <v>7729.76314</v>
      </c>
      <c r="E16" s="14" t="s">
        <v>132</v>
      </c>
      <c r="F16" s="18">
        <v>30387.5</v>
      </c>
      <c r="G16" s="14" t="s">
        <v>40</v>
      </c>
      <c r="H16" s="18">
        <v>32172.76</v>
      </c>
      <c r="I16" s="14" t="s">
        <v>40</v>
      </c>
      <c r="J16" s="18">
        <v>32318</v>
      </c>
      <c r="K16" s="14" t="s">
        <v>40</v>
      </c>
      <c r="L16" s="18">
        <v>32584.75</v>
      </c>
      <c r="M16" s="14" t="s">
        <v>40</v>
      </c>
    </row>
    <row r="17" spans="1:13" ht="18.75" x14ac:dyDescent="0.25">
      <c r="A17" s="3" t="s">
        <v>42</v>
      </c>
      <c r="B17" s="18">
        <v>1154.51</v>
      </c>
      <c r="C17" s="14" t="s">
        <v>40</v>
      </c>
      <c r="D17" s="18">
        <v>826.93</v>
      </c>
      <c r="E17" s="14" t="s">
        <v>40</v>
      </c>
      <c r="F17" s="18">
        <v>818.13</v>
      </c>
      <c r="G17" s="14" t="s">
        <v>40</v>
      </c>
      <c r="H17" s="18">
        <f>2223+29.24</f>
        <v>2252.2399999999998</v>
      </c>
      <c r="I17" s="14" t="s">
        <v>40</v>
      </c>
      <c r="J17" s="18">
        <v>682</v>
      </c>
      <c r="K17" s="14" t="s">
        <v>40</v>
      </c>
      <c r="L17" s="18">
        <v>724.63</v>
      </c>
      <c r="M17" s="14" t="s">
        <v>40</v>
      </c>
    </row>
    <row r="18" spans="1:13" ht="20.25" x14ac:dyDescent="0.25">
      <c r="A18" s="6" t="s">
        <v>43</v>
      </c>
      <c r="B18" s="20">
        <f>+SUM(B16:B17)</f>
        <v>18050.509999999998</v>
      </c>
      <c r="C18" s="14" t="s">
        <v>40</v>
      </c>
      <c r="D18" s="20">
        <f>+SUM(D16:D17)</f>
        <v>8556.6931399999994</v>
      </c>
      <c r="E18" s="14" t="s">
        <v>40</v>
      </c>
      <c r="F18" s="20">
        <f>+SUM(F16:F17)</f>
        <v>31205.63</v>
      </c>
      <c r="G18" s="14" t="s">
        <v>40</v>
      </c>
      <c r="H18" s="20">
        <f>+SUM(H16:H17)</f>
        <v>34425</v>
      </c>
      <c r="I18" s="14" t="s">
        <v>40</v>
      </c>
      <c r="J18" s="20">
        <f>+SUM(J16:J17)</f>
        <v>33000</v>
      </c>
      <c r="K18" s="14" t="s">
        <v>40</v>
      </c>
      <c r="L18" s="20">
        <f>+SUM(L16:L17)</f>
        <v>33309.379999999997</v>
      </c>
      <c r="M18" s="14" t="s">
        <v>40</v>
      </c>
    </row>
    <row r="19" spans="1:13" ht="20.25" x14ac:dyDescent="0.25">
      <c r="A19" s="6" t="s">
        <v>44</v>
      </c>
      <c r="B19" s="21">
        <f>+B18*B13</f>
        <v>64769381.497299992</v>
      </c>
      <c r="C19" s="14" t="s">
        <v>34</v>
      </c>
      <c r="D19" s="21">
        <f>+D18*D13</f>
        <v>30272382.3922804</v>
      </c>
      <c r="E19" s="14" t="s">
        <v>34</v>
      </c>
      <c r="F19" s="21">
        <f>+F18*F13</f>
        <v>113837826.1837</v>
      </c>
      <c r="G19" s="14" t="s">
        <v>34</v>
      </c>
      <c r="H19" s="21">
        <f>+H18*H13</f>
        <v>122878316.25</v>
      </c>
      <c r="I19" s="14" t="s">
        <v>34</v>
      </c>
      <c r="J19" s="21">
        <f>+J18*J13</f>
        <v>116642460</v>
      </c>
      <c r="K19" s="14" t="s">
        <v>34</v>
      </c>
      <c r="L19" s="21">
        <f>+L18*L13</f>
        <v>118896166.44099998</v>
      </c>
      <c r="M19" s="14" t="s">
        <v>34</v>
      </c>
    </row>
    <row r="20" spans="1:13" ht="18.75" x14ac:dyDescent="0.25">
      <c r="A20" s="7" t="s">
        <v>45</v>
      </c>
      <c r="B20" s="22"/>
      <c r="C20" s="23"/>
      <c r="D20" s="22"/>
      <c r="E20" s="23"/>
      <c r="F20" s="22"/>
      <c r="G20" s="23"/>
      <c r="H20" s="22"/>
      <c r="I20" s="23"/>
      <c r="J20" s="22"/>
      <c r="K20" s="23"/>
      <c r="L20" s="22"/>
      <c r="M20" s="23"/>
    </row>
    <row r="21" spans="1:13" ht="18.75" x14ac:dyDescent="0.25">
      <c r="A21" s="3" t="s">
        <v>46</v>
      </c>
      <c r="B21" s="24"/>
      <c r="C21" s="14"/>
      <c r="D21" s="24"/>
      <c r="E21" s="14"/>
      <c r="F21" s="24">
        <f>109950+183375</f>
        <v>293325</v>
      </c>
      <c r="G21" s="14" t="s">
        <v>34</v>
      </c>
      <c r="H21" s="24">
        <v>248896</v>
      </c>
      <c r="I21" s="14" t="s">
        <v>34</v>
      </c>
      <c r="J21" s="24">
        <v>214178</v>
      </c>
      <c r="K21" s="14" t="s">
        <v>34</v>
      </c>
      <c r="L21" s="24">
        <v>214178</v>
      </c>
      <c r="M21" s="14" t="s">
        <v>34</v>
      </c>
    </row>
    <row r="22" spans="1:13" ht="18.75" x14ac:dyDescent="0.4">
      <c r="A22" s="3" t="s">
        <v>47</v>
      </c>
      <c r="C22" s="14"/>
      <c r="D22" s="25"/>
      <c r="E22" s="14"/>
      <c r="F22" s="25"/>
      <c r="G22" s="14"/>
      <c r="H22" s="25"/>
      <c r="I22" s="14"/>
      <c r="J22" s="25">
        <f>217747*2</f>
        <v>435494</v>
      </c>
      <c r="K22" s="14" t="s">
        <v>34</v>
      </c>
      <c r="L22" s="25">
        <f>217747*2</f>
        <v>435494</v>
      </c>
      <c r="M22" s="14" t="s">
        <v>34</v>
      </c>
    </row>
    <row r="23" spans="1:13" ht="18.75" x14ac:dyDescent="0.4">
      <c r="A23" s="3" t="s">
        <v>48</v>
      </c>
      <c r="B23" s="25">
        <v>81901</v>
      </c>
      <c r="C23" s="14" t="s">
        <v>34</v>
      </c>
      <c r="D23" s="26">
        <v>84635</v>
      </c>
      <c r="E23" s="14" t="s">
        <v>34</v>
      </c>
      <c r="F23" s="26">
        <v>527829</v>
      </c>
      <c r="G23" s="14" t="s">
        <v>34</v>
      </c>
      <c r="H23" s="26">
        <v>430398</v>
      </c>
      <c r="I23" s="14" t="s">
        <v>34</v>
      </c>
      <c r="J23" s="26">
        <v>515234</v>
      </c>
      <c r="K23" s="14" t="s">
        <v>34</v>
      </c>
      <c r="L23" s="26">
        <v>515234</v>
      </c>
      <c r="M23" s="14" t="s">
        <v>34</v>
      </c>
    </row>
    <row r="24" spans="1:13" ht="18.75" x14ac:dyDescent="0.25">
      <c r="A24" s="3" t="s">
        <v>49</v>
      </c>
      <c r="B24" s="24"/>
      <c r="C24" s="14"/>
      <c r="D24" s="24"/>
      <c r="E24" s="14"/>
      <c r="F24" s="24"/>
      <c r="G24" s="14"/>
      <c r="H24" s="24"/>
      <c r="I24" s="14"/>
      <c r="J24" s="24"/>
      <c r="K24" s="14"/>
      <c r="L24" s="24"/>
      <c r="M24" s="14"/>
    </row>
    <row r="25" spans="1:13" ht="18.75" x14ac:dyDescent="0.25">
      <c r="A25" s="3" t="s">
        <v>50</v>
      </c>
      <c r="B25" s="24">
        <v>425266</v>
      </c>
      <c r="C25" s="14" t="s">
        <v>34</v>
      </c>
      <c r="D25" s="24">
        <v>20469</v>
      </c>
      <c r="E25" s="14" t="s">
        <v>34</v>
      </c>
      <c r="F25" s="24">
        <v>815082</v>
      </c>
      <c r="G25" s="14" t="s">
        <v>34</v>
      </c>
      <c r="H25" s="24">
        <v>581629</v>
      </c>
      <c r="I25" s="14" t="s">
        <v>34</v>
      </c>
      <c r="J25" s="24">
        <v>367138</v>
      </c>
      <c r="K25" s="14" t="s">
        <v>34</v>
      </c>
      <c r="L25" s="24">
        <v>365557</v>
      </c>
      <c r="M25" s="14" t="s">
        <v>34</v>
      </c>
    </row>
    <row r="26" spans="1:13" ht="18.75" x14ac:dyDescent="0.25">
      <c r="A26" s="3" t="s">
        <v>51</v>
      </c>
      <c r="B26" s="26">
        <v>84879</v>
      </c>
      <c r="C26" s="14" t="s">
        <v>34</v>
      </c>
      <c r="D26" s="26"/>
      <c r="E26" s="14"/>
      <c r="F26" s="26">
        <v>203851</v>
      </c>
      <c r="G26" s="14" t="s">
        <v>34</v>
      </c>
      <c r="H26" s="26"/>
      <c r="I26" s="14"/>
      <c r="J26" s="26">
        <v>909655</v>
      </c>
      <c r="K26" s="14" t="s">
        <v>34</v>
      </c>
      <c r="L26" s="26">
        <v>909655</v>
      </c>
      <c r="M26" s="14" t="s">
        <v>34</v>
      </c>
    </row>
    <row r="27" spans="1:13" ht="18.75" x14ac:dyDescent="0.25">
      <c r="A27" s="3" t="s">
        <v>52</v>
      </c>
      <c r="B27" s="26"/>
      <c r="C27" s="14"/>
      <c r="D27" s="26"/>
      <c r="E27" s="14"/>
      <c r="F27" s="26">
        <v>130000</v>
      </c>
      <c r="G27" s="14" t="s">
        <v>34</v>
      </c>
      <c r="H27" s="26">
        <v>137771</v>
      </c>
      <c r="I27" s="14" t="s">
        <v>34</v>
      </c>
      <c r="J27" s="26">
        <v>130000</v>
      </c>
      <c r="K27" s="14" t="s">
        <v>34</v>
      </c>
      <c r="L27" s="26">
        <v>130000</v>
      </c>
      <c r="M27" s="14" t="s">
        <v>34</v>
      </c>
    </row>
    <row r="28" spans="1:13" ht="18.75" x14ac:dyDescent="0.25">
      <c r="A28" s="3" t="s">
        <v>53</v>
      </c>
      <c r="B28" s="24"/>
      <c r="C28" s="14"/>
      <c r="D28" s="24">
        <v>70500</v>
      </c>
      <c r="E28" s="14" t="s">
        <v>34</v>
      </c>
      <c r="F28" s="24"/>
      <c r="G28" s="14"/>
      <c r="H28" s="24">
        <v>82154</v>
      </c>
      <c r="I28" s="14" t="s">
        <v>34</v>
      </c>
      <c r="J28" s="24">
        <v>153494</v>
      </c>
      <c r="K28" s="14" t="s">
        <v>34</v>
      </c>
      <c r="L28" s="24">
        <v>153494</v>
      </c>
      <c r="M28" s="14" t="s">
        <v>34</v>
      </c>
    </row>
    <row r="29" spans="1:13" ht="18.75" x14ac:dyDescent="0.25">
      <c r="A29" s="3" t="s">
        <v>54</v>
      </c>
      <c r="B29" s="24"/>
      <c r="C29" s="14"/>
      <c r="D29" s="24"/>
      <c r="E29" s="14"/>
      <c r="F29" s="24"/>
      <c r="G29" s="14"/>
      <c r="H29" s="24"/>
      <c r="I29" s="14"/>
      <c r="J29" s="24"/>
      <c r="K29" s="14"/>
      <c r="L29" s="24"/>
      <c r="M29" s="14"/>
    </row>
    <row r="30" spans="1:13" ht="18.75" x14ac:dyDescent="0.25">
      <c r="A30" s="3" t="s">
        <v>55</v>
      </c>
      <c r="B30" s="24">
        <f>26180+51677</f>
        <v>77857</v>
      </c>
      <c r="C30" s="14" t="s">
        <v>34</v>
      </c>
      <c r="D30" s="24">
        <f>26180+24453</f>
        <v>50633</v>
      </c>
      <c r="E30" s="14" t="s">
        <v>34</v>
      </c>
      <c r="F30" s="24">
        <f>26180+12224</f>
        <v>38404</v>
      </c>
      <c r="G30" s="14" t="s">
        <v>34</v>
      </c>
      <c r="H30" s="24">
        <f>26180+6217</f>
        <v>32397</v>
      </c>
      <c r="I30" s="14" t="s">
        <v>34</v>
      </c>
      <c r="J30" s="24">
        <f>26180+20050</f>
        <v>46230</v>
      </c>
      <c r="K30" s="14"/>
      <c r="L30" s="24">
        <f>26180+20050</f>
        <v>46230</v>
      </c>
      <c r="M30" s="14"/>
    </row>
    <row r="31" spans="1:13" ht="18.75" x14ac:dyDescent="0.25">
      <c r="A31" s="3" t="s">
        <v>56</v>
      </c>
      <c r="B31" s="24"/>
      <c r="C31" s="14"/>
      <c r="D31" s="24"/>
      <c r="E31" s="14"/>
      <c r="F31" s="24"/>
      <c r="G31" s="14"/>
      <c r="H31" s="24"/>
      <c r="I31" s="14"/>
      <c r="J31" s="24">
        <v>734382</v>
      </c>
      <c r="K31" s="14"/>
      <c r="L31" s="24"/>
      <c r="M31" s="14"/>
    </row>
    <row r="32" spans="1:13" ht="18.75" x14ac:dyDescent="0.25">
      <c r="A32" s="7" t="s">
        <v>57</v>
      </c>
      <c r="B32" s="27"/>
      <c r="C32" s="28"/>
      <c r="D32" s="27"/>
      <c r="E32" s="28"/>
      <c r="F32" s="27"/>
      <c r="G32" s="28"/>
      <c r="H32" s="27"/>
      <c r="I32" s="28"/>
      <c r="J32" s="27"/>
      <c r="K32" s="28"/>
      <c r="L32" s="27"/>
      <c r="M32" s="28"/>
    </row>
    <row r="33" spans="1:13" ht="18.75" x14ac:dyDescent="0.25">
      <c r="A33" s="3" t="s">
        <v>58</v>
      </c>
      <c r="B33" s="29">
        <v>200000</v>
      </c>
      <c r="C33" s="14" t="s">
        <v>34</v>
      </c>
      <c r="D33" s="29">
        <v>200000</v>
      </c>
      <c r="E33" s="14" t="s">
        <v>34</v>
      </c>
      <c r="F33" s="29">
        <v>321822</v>
      </c>
      <c r="G33" s="14" t="s">
        <v>34</v>
      </c>
      <c r="H33" s="29">
        <v>347805</v>
      </c>
      <c r="I33" s="14" t="s">
        <v>34</v>
      </c>
      <c r="J33" s="29">
        <v>330600</v>
      </c>
      <c r="K33" s="14" t="s">
        <v>34</v>
      </c>
      <c r="L33" s="29">
        <v>336546</v>
      </c>
      <c r="M33" s="14" t="s">
        <v>34</v>
      </c>
    </row>
    <row r="34" spans="1:13" ht="18.75" x14ac:dyDescent="0.25">
      <c r="A34" s="3" t="s">
        <v>59</v>
      </c>
      <c r="B34" s="30">
        <v>15000</v>
      </c>
      <c r="C34" s="14" t="s">
        <v>34</v>
      </c>
      <c r="D34" s="30">
        <v>15000</v>
      </c>
      <c r="E34" s="14" t="s">
        <v>34</v>
      </c>
      <c r="F34" s="30">
        <v>15000</v>
      </c>
      <c r="G34" s="14" t="s">
        <v>34</v>
      </c>
      <c r="H34" s="30">
        <v>15000</v>
      </c>
      <c r="I34" s="14" t="s">
        <v>34</v>
      </c>
      <c r="J34" s="30">
        <v>50000</v>
      </c>
      <c r="K34" s="14" t="s">
        <v>34</v>
      </c>
      <c r="L34" s="30">
        <v>50000</v>
      </c>
      <c r="M34" s="14" t="s">
        <v>34</v>
      </c>
    </row>
    <row r="35" spans="1:13" ht="18.75" x14ac:dyDescent="0.25">
      <c r="A35" s="3" t="s">
        <v>60</v>
      </c>
      <c r="B35" s="30">
        <v>15000</v>
      </c>
      <c r="C35" s="14" t="s">
        <v>34</v>
      </c>
      <c r="D35" s="30">
        <v>15000</v>
      </c>
      <c r="E35" s="14" t="s">
        <v>34</v>
      </c>
      <c r="F35" s="30">
        <v>15000</v>
      </c>
      <c r="G35" s="14" t="s">
        <v>34</v>
      </c>
      <c r="H35" s="30">
        <v>15000</v>
      </c>
      <c r="I35" s="14" t="s">
        <v>34</v>
      </c>
      <c r="J35" s="30">
        <v>15000</v>
      </c>
      <c r="K35" s="14" t="s">
        <v>34</v>
      </c>
      <c r="L35" s="30">
        <v>15000</v>
      </c>
      <c r="M35" s="14" t="s">
        <v>34</v>
      </c>
    </row>
    <row r="36" spans="1:13" ht="18.75" x14ac:dyDescent="0.25">
      <c r="A36" s="3" t="s">
        <v>61</v>
      </c>
      <c r="B36" s="30">
        <v>50000</v>
      </c>
      <c r="C36" s="14" t="s">
        <v>34</v>
      </c>
      <c r="D36" s="30">
        <v>50000</v>
      </c>
      <c r="E36" s="14" t="s">
        <v>34</v>
      </c>
      <c r="F36" s="30">
        <v>50000</v>
      </c>
      <c r="G36" s="14" t="s">
        <v>34</v>
      </c>
      <c r="H36" s="30">
        <v>50000</v>
      </c>
      <c r="I36" s="14" t="s">
        <v>34</v>
      </c>
      <c r="J36" s="30">
        <v>15000</v>
      </c>
      <c r="K36" s="14" t="s">
        <v>34</v>
      </c>
      <c r="L36" s="30">
        <v>15000</v>
      </c>
      <c r="M36" s="14" t="s">
        <v>34</v>
      </c>
    </row>
    <row r="37" spans="1:13" ht="18.75" x14ac:dyDescent="0.25">
      <c r="A37" s="3"/>
      <c r="B37" s="30"/>
      <c r="C37" s="14"/>
      <c r="D37" s="30"/>
      <c r="E37" s="14"/>
      <c r="F37" s="30"/>
      <c r="G37" s="14"/>
      <c r="H37" s="30"/>
      <c r="I37" s="14"/>
      <c r="J37" s="30"/>
      <c r="K37" s="14"/>
      <c r="L37" s="30"/>
      <c r="M37" s="14"/>
    </row>
    <row r="38" spans="1:13" ht="18.75" x14ac:dyDescent="0.25">
      <c r="A38" s="3" t="s">
        <v>62</v>
      </c>
      <c r="B38" s="30"/>
      <c r="C38" s="14"/>
      <c r="D38" s="30"/>
      <c r="E38" s="14"/>
      <c r="F38" s="30"/>
      <c r="G38" s="14"/>
      <c r="H38" s="30"/>
      <c r="I38" s="14"/>
      <c r="J38" s="30"/>
      <c r="K38" s="14"/>
      <c r="L38" s="30"/>
      <c r="M38" s="14"/>
    </row>
    <row r="39" spans="1:13" ht="18.75" x14ac:dyDescent="0.25">
      <c r="A39" s="3" t="s">
        <v>63</v>
      </c>
      <c r="B39" s="29"/>
      <c r="C39" s="14"/>
      <c r="D39" s="29"/>
      <c r="E39" s="14"/>
      <c r="F39" s="29"/>
      <c r="G39" s="14"/>
      <c r="H39" s="29"/>
      <c r="I39" s="14"/>
      <c r="J39" s="29"/>
      <c r="K39" s="14"/>
      <c r="L39" s="29"/>
      <c r="M39" s="14"/>
    </row>
    <row r="40" spans="1:13" ht="18.75" x14ac:dyDescent="0.25">
      <c r="A40" s="3" t="s">
        <v>64</v>
      </c>
      <c r="B40" s="30"/>
      <c r="C40" s="14"/>
      <c r="D40" s="30"/>
      <c r="E40" s="14"/>
      <c r="F40" s="30"/>
      <c r="G40" s="14"/>
      <c r="H40" s="30"/>
      <c r="I40" s="14"/>
      <c r="J40" s="30"/>
      <c r="K40" s="14"/>
      <c r="L40" s="30"/>
      <c r="M40" s="14"/>
    </row>
    <row r="41" spans="1:13" ht="18.75" x14ac:dyDescent="0.25">
      <c r="A41" s="2" t="s">
        <v>65</v>
      </c>
      <c r="B41" s="27"/>
      <c r="C41" s="28"/>
      <c r="D41" s="27"/>
      <c r="E41" s="28"/>
      <c r="F41" s="27"/>
      <c r="G41" s="28"/>
      <c r="H41" s="27"/>
      <c r="I41" s="28"/>
      <c r="J41" s="27"/>
      <c r="K41" s="28"/>
      <c r="L41" s="27"/>
      <c r="M41" s="28"/>
    </row>
    <row r="42" spans="1:13" ht="18.75" x14ac:dyDescent="0.4">
      <c r="A42" s="3" t="s">
        <v>66</v>
      </c>
      <c r="B42" s="31"/>
      <c r="C42" s="32"/>
      <c r="D42" s="31"/>
      <c r="E42" s="32"/>
      <c r="F42" s="31"/>
      <c r="G42" s="32"/>
      <c r="H42" s="31"/>
      <c r="I42" s="32"/>
      <c r="J42" s="31"/>
      <c r="K42" s="32"/>
      <c r="L42" s="31"/>
      <c r="M42" s="32"/>
    </row>
    <row r="43" spans="1:13" ht="18.75" x14ac:dyDescent="0.4">
      <c r="A43" s="3" t="s">
        <v>67</v>
      </c>
      <c r="B43" s="31"/>
      <c r="C43" s="32"/>
      <c r="D43" s="31"/>
      <c r="E43" s="32"/>
      <c r="F43" s="56">
        <v>700000</v>
      </c>
      <c r="G43" s="33" t="s">
        <v>34</v>
      </c>
      <c r="H43" s="56"/>
      <c r="I43" s="33"/>
      <c r="J43" s="56"/>
      <c r="K43" s="33"/>
      <c r="L43" s="56"/>
      <c r="M43" s="33"/>
    </row>
    <row r="44" spans="1:13" ht="18.75" x14ac:dyDescent="0.25">
      <c r="A44" s="8" t="s">
        <v>68</v>
      </c>
      <c r="B44" s="30"/>
      <c r="C44" s="33"/>
      <c r="D44" s="30"/>
      <c r="E44" s="33"/>
      <c r="F44" s="57">
        <v>212765</v>
      </c>
      <c r="G44" s="33" t="s">
        <v>34</v>
      </c>
      <c r="H44" s="57"/>
      <c r="I44" s="33"/>
      <c r="J44" s="57"/>
      <c r="K44" s="33"/>
      <c r="L44" s="57"/>
      <c r="M44" s="33"/>
    </row>
    <row r="45" spans="1:13" ht="18.75" x14ac:dyDescent="0.25">
      <c r="A45" s="3" t="s">
        <v>69</v>
      </c>
      <c r="B45" s="30">
        <v>1300000</v>
      </c>
      <c r="C45" s="33" t="s">
        <v>34</v>
      </c>
      <c r="D45" s="30">
        <v>1300000</v>
      </c>
      <c r="E45" s="33" t="s">
        <v>34</v>
      </c>
      <c r="F45" s="57">
        <v>4590000</v>
      </c>
      <c r="G45" s="33" t="s">
        <v>34</v>
      </c>
      <c r="H45" s="57">
        <v>5127000</v>
      </c>
      <c r="I45" s="33" t="s">
        <v>34</v>
      </c>
      <c r="J45" s="57">
        <v>5090000</v>
      </c>
      <c r="K45" s="33" t="s">
        <v>34</v>
      </c>
      <c r="L45" s="57">
        <v>5090000</v>
      </c>
      <c r="M45" s="33" t="s">
        <v>34</v>
      </c>
    </row>
    <row r="46" spans="1:13" ht="18.75" x14ac:dyDescent="0.25">
      <c r="A46" s="3" t="s">
        <v>70</v>
      </c>
      <c r="B46" s="30"/>
      <c r="C46" s="33"/>
      <c r="D46" s="30"/>
      <c r="E46" s="33"/>
      <c r="F46" s="30"/>
      <c r="G46" s="33"/>
      <c r="H46" s="30"/>
      <c r="I46" s="33"/>
      <c r="J46" s="30"/>
      <c r="K46" s="33"/>
      <c r="L46" s="30"/>
      <c r="M46" s="33"/>
    </row>
    <row r="47" spans="1:13" ht="18.75" x14ac:dyDescent="0.25">
      <c r="A47" s="2" t="s">
        <v>71</v>
      </c>
      <c r="B47" s="27"/>
      <c r="C47" s="28"/>
      <c r="D47" s="27"/>
      <c r="E47" s="28"/>
      <c r="F47" s="27"/>
      <c r="G47" s="28"/>
      <c r="H47" s="27"/>
      <c r="I47" s="28"/>
      <c r="J47" s="27"/>
      <c r="K47" s="28"/>
      <c r="L47" s="27"/>
      <c r="M47" s="28"/>
    </row>
    <row r="48" spans="1:13" ht="18.75" x14ac:dyDescent="0.25">
      <c r="A48" s="3" t="s">
        <v>72</v>
      </c>
      <c r="B48" s="34">
        <f>+B19</f>
        <v>64769381.497299992</v>
      </c>
      <c r="C48" s="33" t="s">
        <v>34</v>
      </c>
      <c r="D48" s="34">
        <f>+D19</f>
        <v>30272382.3922804</v>
      </c>
      <c r="E48" s="33" t="s">
        <v>34</v>
      </c>
      <c r="F48" s="34">
        <f>+F19</f>
        <v>113837826.1837</v>
      </c>
      <c r="G48" s="33" t="s">
        <v>34</v>
      </c>
      <c r="H48" s="34">
        <f>+H19</f>
        <v>122878316.25</v>
      </c>
      <c r="I48" s="33" t="s">
        <v>34</v>
      </c>
      <c r="J48" s="34">
        <f>+J19</f>
        <v>116642460</v>
      </c>
      <c r="K48" s="33" t="s">
        <v>34</v>
      </c>
      <c r="L48" s="34">
        <f>+L19</f>
        <v>118896166.44099998</v>
      </c>
      <c r="M48" s="33" t="s">
        <v>34</v>
      </c>
    </row>
    <row r="49" spans="1:13" ht="18.75" x14ac:dyDescent="0.25">
      <c r="A49" s="3" t="s">
        <v>45</v>
      </c>
      <c r="B49" s="34">
        <f>+SUM(B21:B31)</f>
        <v>669903</v>
      </c>
      <c r="C49" s="33" t="s">
        <v>34</v>
      </c>
      <c r="D49" s="34">
        <f>+SUM(D21:D31)</f>
        <v>226237</v>
      </c>
      <c r="E49" s="33" t="s">
        <v>34</v>
      </c>
      <c r="F49" s="34">
        <f>+SUM(F21:F31)</f>
        <v>2008491</v>
      </c>
      <c r="G49" s="33" t="s">
        <v>34</v>
      </c>
      <c r="H49" s="34">
        <f>+SUM(H21:H31)</f>
        <v>1513245</v>
      </c>
      <c r="I49" s="33" t="s">
        <v>34</v>
      </c>
      <c r="J49" s="34">
        <f>+SUM(J21:J31)</f>
        <v>3505805</v>
      </c>
      <c r="K49" s="33" t="s">
        <v>34</v>
      </c>
      <c r="L49" s="34">
        <f>+SUM(L21:L31)</f>
        <v>2769842</v>
      </c>
      <c r="M49" s="33" t="s">
        <v>34</v>
      </c>
    </row>
    <row r="50" spans="1:13" ht="18.75" x14ac:dyDescent="0.4">
      <c r="A50" s="3" t="s">
        <v>73</v>
      </c>
      <c r="B50" s="35">
        <f>+SUM(B33:B40)</f>
        <v>280000</v>
      </c>
      <c r="C50" s="33" t="s">
        <v>34</v>
      </c>
      <c r="D50" s="35">
        <f>+SUM(D33:D40)</f>
        <v>280000</v>
      </c>
      <c r="E50" s="33" t="s">
        <v>34</v>
      </c>
      <c r="F50" s="35">
        <f>+SUM(F33:F40)</f>
        <v>401822</v>
      </c>
      <c r="G50" s="33" t="s">
        <v>34</v>
      </c>
      <c r="H50" s="35">
        <f>+SUM(H33:H40)</f>
        <v>427805</v>
      </c>
      <c r="I50" s="33" t="s">
        <v>34</v>
      </c>
      <c r="J50" s="35">
        <f>+SUM(J33:J40)</f>
        <v>410600</v>
      </c>
      <c r="K50" s="33" t="s">
        <v>34</v>
      </c>
      <c r="L50" s="35">
        <f>+SUM(L33:L40)</f>
        <v>416546</v>
      </c>
      <c r="M50" s="33" t="s">
        <v>34</v>
      </c>
    </row>
    <row r="51" spans="1:13" ht="18.75" x14ac:dyDescent="0.25">
      <c r="A51" s="3" t="s">
        <v>74</v>
      </c>
      <c r="B51" s="34">
        <f>+SUM(B42:B46)</f>
        <v>1300000</v>
      </c>
      <c r="C51" s="33" t="s">
        <v>34</v>
      </c>
      <c r="D51" s="34">
        <f>+SUM(D42:D46)</f>
        <v>1300000</v>
      </c>
      <c r="E51" s="33" t="s">
        <v>34</v>
      </c>
      <c r="F51" s="34">
        <f>+SUM(F42:F46)</f>
        <v>5502765</v>
      </c>
      <c r="G51" s="33" t="s">
        <v>34</v>
      </c>
      <c r="H51" s="34">
        <f>+SUM(H42:H46)</f>
        <v>5127000</v>
      </c>
      <c r="I51" s="33" t="s">
        <v>34</v>
      </c>
      <c r="J51" s="34">
        <f>+SUM(J42:J46)</f>
        <v>5090000</v>
      </c>
      <c r="K51" s="33" t="s">
        <v>34</v>
      </c>
      <c r="L51" s="34">
        <f>+SUM(L42:L46)</f>
        <v>5090000</v>
      </c>
      <c r="M51" s="33" t="s">
        <v>34</v>
      </c>
    </row>
    <row r="52" spans="1:13" ht="21" thickBot="1" x14ac:dyDescent="0.3">
      <c r="A52" s="9" t="s">
        <v>75</v>
      </c>
      <c r="B52" s="36">
        <f>SUM(B48:B51)</f>
        <v>67019284.497299992</v>
      </c>
      <c r="C52" s="33" t="s">
        <v>34</v>
      </c>
      <c r="D52" s="36">
        <f>SUM(D48:D51)</f>
        <v>32078619.3922804</v>
      </c>
      <c r="E52" s="33" t="s">
        <v>34</v>
      </c>
      <c r="F52" s="36">
        <f>SUM(F48:F51)</f>
        <v>121750904.1837</v>
      </c>
      <c r="G52" s="33" t="s">
        <v>34</v>
      </c>
      <c r="H52" s="36">
        <f>SUM(H48:H51)</f>
        <v>129946366.25</v>
      </c>
      <c r="I52" s="33" t="s">
        <v>34</v>
      </c>
      <c r="J52" s="36">
        <f>SUM(J48:J51)</f>
        <v>125648865</v>
      </c>
      <c r="K52" s="33" t="s">
        <v>34</v>
      </c>
      <c r="L52" s="36">
        <f>SUM(L48:L51)</f>
        <v>127172554.44099998</v>
      </c>
      <c r="M52" s="33" t="s">
        <v>34</v>
      </c>
    </row>
    <row r="53" spans="1:13" ht="21" thickBot="1" x14ac:dyDescent="0.45">
      <c r="A53" s="41" t="s">
        <v>76</v>
      </c>
      <c r="B53" s="37">
        <f>+B52/B14</f>
        <v>126.93046306306816</v>
      </c>
      <c r="C53" s="33" t="s">
        <v>34</v>
      </c>
      <c r="D53" s="37">
        <f>+D52/D14</f>
        <v>13.255627848049752</v>
      </c>
      <c r="E53" s="33" t="s">
        <v>34</v>
      </c>
      <c r="F53" s="37">
        <f>+F52/F14</f>
        <v>5208.5948313882354</v>
      </c>
      <c r="G53" s="33" t="s">
        <v>34</v>
      </c>
      <c r="H53" s="37">
        <f>+H52/H14</f>
        <v>5095.935931372549</v>
      </c>
      <c r="I53" s="33" t="s">
        <v>34</v>
      </c>
      <c r="J53" s="37">
        <f>+J52/J14</f>
        <v>5711.3120454545451</v>
      </c>
      <c r="K53" s="33" t="s">
        <v>34</v>
      </c>
      <c r="L53" s="37">
        <f>+L52/L14</f>
        <v>5440.5370883850264</v>
      </c>
      <c r="M53" s="33" t="s">
        <v>34</v>
      </c>
    </row>
    <row r="54" spans="1:13" s="12" customFormat="1" ht="33.75" customHeight="1" x14ac:dyDescent="0.25">
      <c r="A54" s="11" t="s">
        <v>13</v>
      </c>
      <c r="B54" s="111" t="str">
        <f>+B5</f>
        <v xml:space="preserve">PACKING SLIP 1340-00
</v>
      </c>
      <c r="C54" s="112"/>
      <c r="D54" s="111" t="str">
        <f>+D5</f>
        <v xml:space="preserve">LINNER PARA HOtMEL 19MM
</v>
      </c>
      <c r="E54" s="112"/>
      <c r="F54" s="111" t="str">
        <f>+F5</f>
        <v xml:space="preserve">POLIETILENO BUTENO LLF2918E
</v>
      </c>
      <c r="G54" s="112"/>
      <c r="H54" s="111" t="str">
        <f>+H5</f>
        <v xml:space="preserve">POLIETILENO HEAVY DUTY FE3000
</v>
      </c>
      <c r="I54" s="112"/>
      <c r="J54" s="111" t="str">
        <f>+J5</f>
        <v xml:space="preserve">POLIETILENO BUTENO 42009H SIN ADITIVO
POLIETILENO BUTENO 42009B SIN ADITIVO
</v>
      </c>
      <c r="K54" s="112"/>
      <c r="L54" s="111" t="str">
        <f>+L5</f>
        <v>POLIETILENO HEXENO LLF61022N SIN ADITIVO</v>
      </c>
      <c r="M54" s="112"/>
    </row>
    <row r="55" spans="1:13" ht="20.25" x14ac:dyDescent="0.25">
      <c r="A55" s="11" t="s">
        <v>77</v>
      </c>
      <c r="B55" s="107" t="str">
        <f>+B6</f>
        <v>W0154280</v>
      </c>
      <c r="C55" s="108"/>
      <c r="D55" s="107">
        <f>+D6</f>
        <v>44056</v>
      </c>
      <c r="E55" s="108"/>
      <c r="F55" s="107" t="str">
        <f>+F6</f>
        <v>ICO153649</v>
      </c>
      <c r="G55" s="108"/>
      <c r="H55" s="107">
        <f>+H6</f>
        <v>23641515</v>
      </c>
      <c r="I55" s="108"/>
      <c r="J55" s="107" t="str">
        <f>+J6</f>
        <v>ICO154002</v>
      </c>
      <c r="K55" s="108"/>
      <c r="L55" s="107" t="str">
        <f>+L6</f>
        <v>ICO154069</v>
      </c>
      <c r="M55" s="108"/>
    </row>
    <row r="56" spans="1:13" ht="18.75" x14ac:dyDescent="0.45">
      <c r="A56" s="42" t="s">
        <v>78</v>
      </c>
      <c r="B56" s="113">
        <v>44263</v>
      </c>
      <c r="C56" s="114"/>
      <c r="D56" s="113">
        <v>44257</v>
      </c>
      <c r="E56" s="114"/>
      <c r="F56" s="113">
        <v>44257</v>
      </c>
      <c r="G56" s="114"/>
      <c r="H56" s="113">
        <v>44257</v>
      </c>
      <c r="I56" s="114"/>
      <c r="J56" s="113">
        <v>44257</v>
      </c>
      <c r="K56" s="114"/>
      <c r="L56" s="113">
        <v>44257</v>
      </c>
      <c r="M56" s="114"/>
    </row>
    <row r="57" spans="1:13" x14ac:dyDescent="0.45">
      <c r="A57" s="10" t="s">
        <v>79</v>
      </c>
      <c r="B57" s="38"/>
      <c r="C57" s="39"/>
      <c r="D57" s="38"/>
      <c r="E57" s="39"/>
      <c r="F57" s="122">
        <v>1000000</v>
      </c>
      <c r="G57" s="122"/>
      <c r="H57" s="122"/>
      <c r="I57" s="122"/>
      <c r="J57" s="122">
        <v>1200000</v>
      </c>
      <c r="K57" s="122"/>
      <c r="L57" s="122">
        <v>1000000</v>
      </c>
      <c r="M57" s="122"/>
    </row>
    <row r="58" spans="1:13" ht="38.25" customHeight="1" x14ac:dyDescent="0.25">
      <c r="A58" s="43" t="s">
        <v>81</v>
      </c>
      <c r="B58" s="106" t="s">
        <v>108</v>
      </c>
      <c r="C58" s="106"/>
      <c r="D58" s="106" t="s">
        <v>82</v>
      </c>
      <c r="E58" s="106"/>
      <c r="F58" s="106" t="s">
        <v>82</v>
      </c>
      <c r="G58" s="106"/>
      <c r="H58" s="106" t="s">
        <v>82</v>
      </c>
      <c r="I58" s="106"/>
      <c r="J58" s="106" t="s">
        <v>82</v>
      </c>
      <c r="K58" s="106"/>
      <c r="L58" s="106" t="s">
        <v>82</v>
      </c>
      <c r="M58" s="106"/>
    </row>
  </sheetData>
  <mergeCells count="70">
    <mergeCell ref="B1:C1"/>
    <mergeCell ref="B6:C6"/>
    <mergeCell ref="B5:C5"/>
    <mergeCell ref="B4:C4"/>
    <mergeCell ref="B3:C3"/>
    <mergeCell ref="B2:C2"/>
    <mergeCell ref="B58:C58"/>
    <mergeCell ref="B56:C56"/>
    <mergeCell ref="B55:C55"/>
    <mergeCell ref="B54:C54"/>
    <mergeCell ref="B7:C7"/>
    <mergeCell ref="D7:E7"/>
    <mergeCell ref="D54:E54"/>
    <mergeCell ref="D55:E55"/>
    <mergeCell ref="D56:E56"/>
    <mergeCell ref="D1:E1"/>
    <mergeCell ref="D2:E2"/>
    <mergeCell ref="D3:E3"/>
    <mergeCell ref="D4:E4"/>
    <mergeCell ref="D5:E5"/>
    <mergeCell ref="H57:I57"/>
    <mergeCell ref="H58:I58"/>
    <mergeCell ref="D58:E58"/>
    <mergeCell ref="F1:G1"/>
    <mergeCell ref="F2:G2"/>
    <mergeCell ref="F3:G3"/>
    <mergeCell ref="F4:G4"/>
    <mergeCell ref="F5:G5"/>
    <mergeCell ref="F6:G6"/>
    <mergeCell ref="F7:G7"/>
    <mergeCell ref="F54:G54"/>
    <mergeCell ref="F55:G55"/>
    <mergeCell ref="F56:G56"/>
    <mergeCell ref="F58:G58"/>
    <mergeCell ref="F57:G57"/>
    <mergeCell ref="D6:E6"/>
    <mergeCell ref="H6:I6"/>
    <mergeCell ref="H7:I7"/>
    <mergeCell ref="H54:I54"/>
    <mergeCell ref="H55:I55"/>
    <mergeCell ref="H56:I56"/>
    <mergeCell ref="H1:I1"/>
    <mergeCell ref="H2:I2"/>
    <mergeCell ref="H3:I3"/>
    <mergeCell ref="H4:I4"/>
    <mergeCell ref="H5:I5"/>
    <mergeCell ref="J54:K54"/>
    <mergeCell ref="J55:K55"/>
    <mergeCell ref="J56:K56"/>
    <mergeCell ref="J1:K1"/>
    <mergeCell ref="J2:K2"/>
    <mergeCell ref="J3:K3"/>
    <mergeCell ref="J4:K4"/>
    <mergeCell ref="J5:K5"/>
    <mergeCell ref="J57:K57"/>
    <mergeCell ref="J58:K58"/>
    <mergeCell ref="L1:M1"/>
    <mergeCell ref="L2:M2"/>
    <mergeCell ref="L3:M3"/>
    <mergeCell ref="L4:M4"/>
    <mergeCell ref="L5:M5"/>
    <mergeCell ref="L6:M6"/>
    <mergeCell ref="L7:M7"/>
    <mergeCell ref="L54:M54"/>
    <mergeCell ref="L55:M55"/>
    <mergeCell ref="L56:M56"/>
    <mergeCell ref="L57:M57"/>
    <mergeCell ref="L58:M58"/>
    <mergeCell ref="J6:K6"/>
    <mergeCell ref="J7:K7"/>
  </mergeCells>
  <pageMargins left="0.70866141732283472" right="0.70866141732283472" top="0.74803149606299213" bottom="0.74803149606299213" header="0.31496062992125984" footer="0.31496062992125984"/>
  <pageSetup scale="45" orientation="landscape" r:id="rId1"/>
  <rowBreaks count="1" manualBreakCount="1">
    <brk id="58"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58"/>
  <sheetViews>
    <sheetView zoomScaleNormal="100" zoomScaleSheetLayoutView="100" workbookViewId="0">
      <selection activeCell="E9" sqref="E9"/>
    </sheetView>
  </sheetViews>
  <sheetFormatPr baseColWidth="10" defaultColWidth="11.42578125" defaultRowHeight="19.5" x14ac:dyDescent="0.45"/>
  <cols>
    <col min="1" max="1" width="52" style="10" bestFit="1" customWidth="1"/>
    <col min="2" max="2" width="20.85546875" style="40" customWidth="1"/>
    <col min="3" max="3" width="17.28515625" style="40" customWidth="1"/>
    <col min="4" max="4" width="17.42578125" style="40" bestFit="1" customWidth="1"/>
    <col min="5" max="5" width="17.28515625" style="40" customWidth="1"/>
    <col min="6" max="6" width="17.42578125" style="40" bestFit="1" customWidth="1"/>
    <col min="7" max="7" width="17.28515625" style="40" customWidth="1"/>
    <col min="8" max="8" width="17.42578125" style="40" bestFit="1" customWidth="1"/>
    <col min="9" max="9" width="17.28515625" style="40" customWidth="1"/>
  </cols>
  <sheetData>
    <row r="1" spans="1:9" ht="42" customHeight="1" x14ac:dyDescent="0.4">
      <c r="A1" s="1"/>
      <c r="B1" s="124" t="s">
        <v>133</v>
      </c>
      <c r="C1" s="125"/>
      <c r="D1" s="124" t="s">
        <v>134</v>
      </c>
      <c r="E1" s="126"/>
      <c r="F1" s="124" t="s">
        <v>134</v>
      </c>
      <c r="G1" s="125"/>
      <c r="H1" s="124" t="s">
        <v>113</v>
      </c>
      <c r="I1" s="125"/>
    </row>
    <row r="2" spans="1:9" ht="18.75" x14ac:dyDescent="0.25">
      <c r="A2" s="2" t="s">
        <v>3</v>
      </c>
      <c r="B2" s="119" t="s">
        <v>135</v>
      </c>
      <c r="C2" s="120"/>
      <c r="D2" s="119" t="s">
        <v>136</v>
      </c>
      <c r="E2" s="120"/>
      <c r="F2" s="119" t="s">
        <v>137</v>
      </c>
      <c r="G2" s="120"/>
      <c r="H2" s="119" t="s">
        <v>138</v>
      </c>
      <c r="I2" s="120"/>
    </row>
    <row r="3" spans="1:9" ht="18.75" x14ac:dyDescent="0.25">
      <c r="A3" s="2" t="s">
        <v>8</v>
      </c>
      <c r="B3" s="107">
        <v>8534</v>
      </c>
      <c r="C3" s="108"/>
      <c r="D3" s="107">
        <v>8618</v>
      </c>
      <c r="E3" s="108"/>
      <c r="F3" s="107">
        <v>8617</v>
      </c>
      <c r="G3" s="108"/>
      <c r="H3" s="107">
        <v>8620</v>
      </c>
      <c r="I3" s="108"/>
    </row>
    <row r="4" spans="1:9" ht="18.75" x14ac:dyDescent="0.25">
      <c r="A4" s="2" t="s">
        <v>9</v>
      </c>
      <c r="B4" s="107" t="s">
        <v>139</v>
      </c>
      <c r="C4" s="108"/>
      <c r="D4" s="107" t="s">
        <v>97</v>
      </c>
      <c r="E4" s="108"/>
      <c r="F4" s="107" t="s">
        <v>97</v>
      </c>
      <c r="G4" s="108"/>
      <c r="H4" s="107" t="s">
        <v>97</v>
      </c>
      <c r="I4" s="108"/>
    </row>
    <row r="5" spans="1:9" ht="31.5" customHeight="1" x14ac:dyDescent="0.25">
      <c r="A5" s="3" t="s">
        <v>13</v>
      </c>
      <c r="B5" s="115" t="str">
        <f>+B1</f>
        <v>POLIETILENO METALOCENO CHEVRON D143</v>
      </c>
      <c r="C5" s="116"/>
      <c r="D5" s="115" t="str">
        <f>+D1</f>
        <v>POLIETILENO HEAVY DUTY LF0220M</v>
      </c>
      <c r="E5" s="116"/>
      <c r="F5" s="115" t="str">
        <f>+F1</f>
        <v>POLIETILENO HEAVY DUTY LF0220M</v>
      </c>
      <c r="G5" s="116"/>
      <c r="H5" s="115" t="str">
        <f>+H1</f>
        <v>POLIETILENO HEXENO LLF61022N SIN ADITIVO</v>
      </c>
      <c r="I5" s="116"/>
    </row>
    <row r="6" spans="1:9" ht="18.75" x14ac:dyDescent="0.25">
      <c r="A6" s="3" t="s">
        <v>14</v>
      </c>
      <c r="B6" s="107">
        <v>219673</v>
      </c>
      <c r="C6" s="108"/>
      <c r="D6" s="107" t="s">
        <v>140</v>
      </c>
      <c r="E6" s="108"/>
      <c r="F6" s="107" t="s">
        <v>141</v>
      </c>
      <c r="G6" s="108"/>
      <c r="H6" s="107" t="s">
        <v>142</v>
      </c>
      <c r="I6" s="108"/>
    </row>
    <row r="7" spans="1:9" ht="18.75" x14ac:dyDescent="0.25">
      <c r="A7" s="3" t="s">
        <v>18</v>
      </c>
      <c r="B7" s="109" t="s">
        <v>143</v>
      </c>
      <c r="C7" s="110"/>
      <c r="D7" s="109" t="s">
        <v>144</v>
      </c>
      <c r="E7" s="110"/>
      <c r="F7" s="109" t="s">
        <v>145</v>
      </c>
      <c r="G7" s="110"/>
      <c r="H7" s="109">
        <v>44351</v>
      </c>
      <c r="I7" s="110"/>
    </row>
    <row r="8" spans="1:9" ht="18.75" x14ac:dyDescent="0.25">
      <c r="A8" s="3" t="s">
        <v>19</v>
      </c>
      <c r="B8" s="58">
        <v>1.325</v>
      </c>
      <c r="C8" s="44" t="s">
        <v>36</v>
      </c>
      <c r="D8" s="58">
        <v>1.78</v>
      </c>
      <c r="E8" s="44" t="s">
        <v>36</v>
      </c>
      <c r="F8" s="58">
        <v>1.78</v>
      </c>
      <c r="G8" s="44" t="s">
        <v>36</v>
      </c>
      <c r="H8" s="58">
        <v>1.425</v>
      </c>
      <c r="I8" s="44" t="s">
        <v>36</v>
      </c>
    </row>
    <row r="9" spans="1:9" ht="18.75" x14ac:dyDescent="0.45">
      <c r="A9" s="4" t="s">
        <v>23</v>
      </c>
      <c r="B9" s="13" t="s">
        <v>146</v>
      </c>
      <c r="C9" s="14" t="s">
        <v>25</v>
      </c>
      <c r="D9" s="13" t="s">
        <v>147</v>
      </c>
      <c r="E9" s="14" t="s">
        <v>25</v>
      </c>
      <c r="F9" s="13" t="s">
        <v>148</v>
      </c>
      <c r="G9" s="14" t="s">
        <v>25</v>
      </c>
      <c r="H9" s="13" t="s">
        <v>149</v>
      </c>
      <c r="I9" s="14" t="s">
        <v>25</v>
      </c>
    </row>
    <row r="10" spans="1:9" ht="18.75" x14ac:dyDescent="0.25">
      <c r="A10" s="3" t="s">
        <v>29</v>
      </c>
      <c r="B10" s="16" t="s">
        <v>150</v>
      </c>
      <c r="C10" s="14"/>
      <c r="D10" s="15" t="s">
        <v>151</v>
      </c>
      <c r="E10" s="14"/>
      <c r="F10" s="15">
        <v>44200</v>
      </c>
      <c r="G10" s="14"/>
      <c r="H10" s="15">
        <v>44200</v>
      </c>
      <c r="I10" s="14"/>
    </row>
    <row r="11" spans="1:9" ht="18.75" x14ac:dyDescent="0.4">
      <c r="A11" s="3" t="s">
        <v>30</v>
      </c>
      <c r="B11" s="59">
        <v>41202100006660</v>
      </c>
      <c r="C11" s="14" t="s">
        <v>31</v>
      </c>
      <c r="D11" s="16">
        <v>482021000187456</v>
      </c>
      <c r="E11" s="14" t="s">
        <v>31</v>
      </c>
      <c r="F11" s="16">
        <v>482021000213029</v>
      </c>
      <c r="G11" s="14" t="s">
        <v>31</v>
      </c>
      <c r="H11" s="16">
        <v>482021000217280</v>
      </c>
      <c r="I11" s="14" t="s">
        <v>31</v>
      </c>
    </row>
    <row r="12" spans="1:9" ht="18.75" x14ac:dyDescent="0.25">
      <c r="A12" s="3" t="s">
        <v>32</v>
      </c>
      <c r="B12" s="15">
        <v>44351</v>
      </c>
      <c r="C12" s="14"/>
      <c r="D12" s="15" t="s">
        <v>152</v>
      </c>
      <c r="E12" s="14"/>
      <c r="F12" s="15">
        <v>44534</v>
      </c>
      <c r="G12" s="14"/>
      <c r="H12" s="15" t="s">
        <v>153</v>
      </c>
      <c r="I12" s="14"/>
    </row>
    <row r="13" spans="1:9" ht="18.75" x14ac:dyDescent="0.4">
      <c r="A13" s="5" t="s">
        <v>33</v>
      </c>
      <c r="B13" s="17">
        <v>3736.91</v>
      </c>
      <c r="C13" s="14" t="s">
        <v>34</v>
      </c>
      <c r="D13" s="17">
        <v>3658.22</v>
      </c>
      <c r="E13" s="14" t="s">
        <v>34</v>
      </c>
      <c r="F13" s="17">
        <v>3634.07</v>
      </c>
      <c r="G13" s="14" t="s">
        <v>34</v>
      </c>
      <c r="H13" s="17">
        <v>3634.07</v>
      </c>
      <c r="I13" s="14" t="s">
        <v>34</v>
      </c>
    </row>
    <row r="14" spans="1:9" ht="18.75" x14ac:dyDescent="0.25">
      <c r="A14" s="3" t="s">
        <v>35</v>
      </c>
      <c r="B14" s="18">
        <v>23375</v>
      </c>
      <c r="C14" s="14" t="s">
        <v>36</v>
      </c>
      <c r="D14" s="18">
        <v>23375</v>
      </c>
      <c r="E14" s="14" t="s">
        <v>36</v>
      </c>
      <c r="F14" s="18">
        <v>23375</v>
      </c>
      <c r="G14" s="14" t="s">
        <v>36</v>
      </c>
      <c r="H14" s="18">
        <v>23375</v>
      </c>
      <c r="I14" s="14" t="s">
        <v>36</v>
      </c>
    </row>
    <row r="15" spans="1:9" ht="18.75" x14ac:dyDescent="0.4">
      <c r="A15" s="3" t="s">
        <v>39</v>
      </c>
      <c r="B15" s="47">
        <f>+B18/B14</f>
        <v>1.3250002139037433</v>
      </c>
      <c r="C15" s="14" t="s">
        <v>40</v>
      </c>
      <c r="D15" s="47">
        <f>+D18/D14</f>
        <v>1.78</v>
      </c>
      <c r="E15" s="14" t="s">
        <v>40</v>
      </c>
      <c r="F15" s="47">
        <f>+F18/F14</f>
        <v>1.78</v>
      </c>
      <c r="G15" s="14" t="s">
        <v>40</v>
      </c>
      <c r="H15" s="47">
        <f>+H18/H14</f>
        <v>1.4250002139037432</v>
      </c>
      <c r="I15" s="14" t="s">
        <v>40</v>
      </c>
    </row>
    <row r="16" spans="1:9" ht="18.75" x14ac:dyDescent="0.25">
      <c r="A16" s="3" t="s">
        <v>41</v>
      </c>
      <c r="B16" s="18">
        <v>29062.18</v>
      </c>
      <c r="C16" s="14" t="s">
        <v>40</v>
      </c>
      <c r="D16" s="18">
        <v>40882.870000000003</v>
      </c>
      <c r="E16" s="14" t="s">
        <v>132</v>
      </c>
      <c r="F16" s="18">
        <v>40882.870000000003</v>
      </c>
      <c r="G16" s="14" t="s">
        <v>132</v>
      </c>
      <c r="H16" s="18">
        <v>32584.75</v>
      </c>
      <c r="I16" s="14" t="s">
        <v>132</v>
      </c>
    </row>
    <row r="17" spans="1:9" ht="18.75" x14ac:dyDescent="0.25">
      <c r="A17" s="3" t="s">
        <v>42</v>
      </c>
      <c r="B17" s="18">
        <v>1909.7</v>
      </c>
      <c r="C17" s="14" t="s">
        <v>40</v>
      </c>
      <c r="D17" s="18">
        <v>724.63</v>
      </c>
      <c r="E17" s="14" t="s">
        <v>40</v>
      </c>
      <c r="F17" s="18">
        <v>724.63</v>
      </c>
      <c r="G17" s="14" t="s">
        <v>40</v>
      </c>
      <c r="H17" s="18">
        <v>724.63</v>
      </c>
      <c r="I17" s="14" t="s">
        <v>40</v>
      </c>
    </row>
    <row r="18" spans="1:9" ht="20.25" x14ac:dyDescent="0.25">
      <c r="A18" s="6" t="s">
        <v>43</v>
      </c>
      <c r="B18" s="20">
        <f>+SUM(B16:B17)</f>
        <v>30971.88</v>
      </c>
      <c r="C18" s="14" t="s">
        <v>40</v>
      </c>
      <c r="D18" s="20">
        <f>+SUM(D16:D17)</f>
        <v>41607.5</v>
      </c>
      <c r="E18" s="14" t="s">
        <v>40</v>
      </c>
      <c r="F18" s="20">
        <f>+SUM(F16:F17)</f>
        <v>41607.5</v>
      </c>
      <c r="G18" s="14" t="s">
        <v>40</v>
      </c>
      <c r="H18" s="20">
        <f>+SUM(H16:H17)</f>
        <v>33309.379999999997</v>
      </c>
      <c r="I18" s="14" t="s">
        <v>40</v>
      </c>
    </row>
    <row r="19" spans="1:9" ht="20.25" x14ac:dyDescent="0.25">
      <c r="A19" s="6" t="s">
        <v>44</v>
      </c>
      <c r="B19" s="21">
        <f>+B18*B13</f>
        <v>115739128.0908</v>
      </c>
      <c r="C19" s="14" t="s">
        <v>34</v>
      </c>
      <c r="D19" s="21">
        <f>+D18*D13</f>
        <v>152209388.65000001</v>
      </c>
      <c r="E19" s="14" t="s">
        <v>34</v>
      </c>
      <c r="F19" s="21">
        <f>+F18*F13</f>
        <v>151204567.52500001</v>
      </c>
      <c r="G19" s="14" t="s">
        <v>34</v>
      </c>
      <c r="H19" s="21">
        <f>+H18*H13</f>
        <v>121048618.5766</v>
      </c>
      <c r="I19" s="14" t="s">
        <v>34</v>
      </c>
    </row>
    <row r="20" spans="1:9" ht="18.75" x14ac:dyDescent="0.25">
      <c r="A20" s="7" t="s">
        <v>45</v>
      </c>
      <c r="B20" s="66"/>
      <c r="C20" s="67"/>
      <c r="D20" s="66"/>
      <c r="E20" s="23"/>
      <c r="F20" s="66"/>
      <c r="G20" s="23"/>
      <c r="H20" s="66"/>
      <c r="I20" s="23"/>
    </row>
    <row r="21" spans="1:9" ht="18.75" x14ac:dyDescent="0.25">
      <c r="A21" s="65" t="s">
        <v>46</v>
      </c>
      <c r="B21" s="60">
        <v>907120</v>
      </c>
      <c r="C21" s="61" t="s">
        <v>34</v>
      </c>
      <c r="D21" s="60">
        <v>218889</v>
      </c>
      <c r="E21" s="61" t="s">
        <v>34</v>
      </c>
      <c r="F21" s="60">
        <v>230087</v>
      </c>
      <c r="G21" s="61" t="s">
        <v>34</v>
      </c>
      <c r="H21" s="60">
        <v>230087</v>
      </c>
      <c r="I21" s="61" t="s">
        <v>34</v>
      </c>
    </row>
    <row r="22" spans="1:9" ht="18.75" x14ac:dyDescent="0.4">
      <c r="A22" s="65" t="s">
        <v>47</v>
      </c>
      <c r="B22" s="62"/>
      <c r="C22" s="61"/>
      <c r="D22" s="24">
        <v>218889</v>
      </c>
      <c r="E22" s="61" t="s">
        <v>34</v>
      </c>
      <c r="F22" s="24">
        <v>275349</v>
      </c>
      <c r="G22" s="61" t="s">
        <v>34</v>
      </c>
      <c r="H22" s="24">
        <v>275349</v>
      </c>
      <c r="I22" s="61" t="s">
        <v>34</v>
      </c>
    </row>
    <row r="23" spans="1:9" ht="18.75" x14ac:dyDescent="0.4">
      <c r="A23" s="65" t="s">
        <v>48</v>
      </c>
      <c r="B23" s="63"/>
      <c r="C23" s="61"/>
      <c r="D23" s="64">
        <v>541852</v>
      </c>
      <c r="E23" s="61" t="s">
        <v>34</v>
      </c>
      <c r="F23" s="64">
        <v>529283</v>
      </c>
      <c r="G23" s="61" t="s">
        <v>34</v>
      </c>
      <c r="H23" s="64">
        <v>529283</v>
      </c>
      <c r="I23" s="61" t="s">
        <v>34</v>
      </c>
    </row>
    <row r="24" spans="1:9" ht="18.75" x14ac:dyDescent="0.25">
      <c r="A24" s="3" t="s">
        <v>49</v>
      </c>
      <c r="B24" s="68"/>
      <c r="C24" s="69"/>
      <c r="D24" s="68"/>
      <c r="E24" s="14"/>
      <c r="F24" s="68"/>
      <c r="G24" s="14"/>
      <c r="H24" s="68"/>
      <c r="I24" s="14"/>
    </row>
    <row r="25" spans="1:9" ht="18.75" x14ac:dyDescent="0.25">
      <c r="A25" s="3" t="s">
        <v>50</v>
      </c>
      <c r="B25" s="24">
        <v>141000</v>
      </c>
      <c r="C25" s="61" t="s">
        <v>34</v>
      </c>
      <c r="D25" s="24">
        <v>376764</v>
      </c>
      <c r="E25" s="61" t="s">
        <v>34</v>
      </c>
      <c r="F25" s="24">
        <v>383914</v>
      </c>
      <c r="G25" s="61" t="s">
        <v>34</v>
      </c>
      <c r="H25" s="24">
        <v>383914</v>
      </c>
      <c r="I25" s="61" t="s">
        <v>34</v>
      </c>
    </row>
    <row r="26" spans="1:9" ht="18.75" x14ac:dyDescent="0.25">
      <c r="A26" s="3" t="s">
        <v>51</v>
      </c>
      <c r="B26" s="26">
        <v>363962</v>
      </c>
      <c r="C26" s="14" t="s">
        <v>34</v>
      </c>
      <c r="D26" s="26">
        <v>807172</v>
      </c>
      <c r="E26" s="61" t="s">
        <v>34</v>
      </c>
      <c r="F26" s="26">
        <v>642440</v>
      </c>
      <c r="G26" s="61" t="s">
        <v>34</v>
      </c>
      <c r="H26" s="26">
        <v>642440</v>
      </c>
      <c r="I26" s="61" t="s">
        <v>34</v>
      </c>
    </row>
    <row r="27" spans="1:9" ht="18.75" x14ac:dyDescent="0.25">
      <c r="A27" s="3" t="s">
        <v>52</v>
      </c>
      <c r="B27" s="26"/>
      <c r="C27" s="14"/>
      <c r="D27" s="26">
        <v>130000</v>
      </c>
      <c r="E27" s="61" t="s">
        <v>34</v>
      </c>
      <c r="F27" s="26">
        <v>135000</v>
      </c>
      <c r="G27" s="61" t="s">
        <v>34</v>
      </c>
      <c r="H27" s="26">
        <v>135000</v>
      </c>
      <c r="I27" s="61" t="s">
        <v>34</v>
      </c>
    </row>
    <row r="28" spans="1:9" ht="18.75" x14ac:dyDescent="0.25">
      <c r="A28" s="3" t="s">
        <v>53</v>
      </c>
      <c r="B28" s="24">
        <v>20000</v>
      </c>
      <c r="C28" s="14" t="s">
        <v>34</v>
      </c>
      <c r="D28" s="24">
        <v>215300</v>
      </c>
      <c r="E28" s="61" t="s">
        <v>34</v>
      </c>
      <c r="F28" s="24">
        <v>128245</v>
      </c>
      <c r="G28" s="61" t="s">
        <v>34</v>
      </c>
      <c r="H28" s="24">
        <v>128245</v>
      </c>
      <c r="I28" s="61" t="s">
        <v>34</v>
      </c>
    </row>
    <row r="29" spans="1:9" ht="18.75" x14ac:dyDescent="0.25">
      <c r="A29" s="3" t="s">
        <v>54</v>
      </c>
      <c r="B29" s="24"/>
      <c r="C29" s="14"/>
      <c r="D29" s="24"/>
      <c r="E29" s="14"/>
      <c r="F29" s="24"/>
      <c r="G29" s="14"/>
      <c r="H29" s="24"/>
      <c r="I29" s="14"/>
    </row>
    <row r="30" spans="1:9" ht="18.75" x14ac:dyDescent="0.25">
      <c r="A30" s="3" t="s">
        <v>55</v>
      </c>
      <c r="B30" s="24">
        <f>26180+94542</f>
        <v>120722</v>
      </c>
      <c r="C30" s="14" t="s">
        <v>34</v>
      </c>
      <c r="D30" s="24">
        <f>26180+133506</f>
        <v>159686</v>
      </c>
      <c r="E30" s="61" t="s">
        <v>34</v>
      </c>
      <c r="F30" s="24">
        <v>158408</v>
      </c>
      <c r="G30" s="61" t="s">
        <v>34</v>
      </c>
      <c r="H30" s="24">
        <v>158408</v>
      </c>
      <c r="I30" s="61" t="s">
        <v>34</v>
      </c>
    </row>
    <row r="31" spans="1:9" ht="18.75" x14ac:dyDescent="0.25">
      <c r="A31" s="3" t="s">
        <v>56</v>
      </c>
      <c r="B31" s="24"/>
      <c r="C31" s="14"/>
      <c r="D31" s="24">
        <v>154299</v>
      </c>
      <c r="E31" s="61" t="s">
        <v>34</v>
      </c>
      <c r="F31" s="24">
        <v>230087</v>
      </c>
      <c r="G31" s="61" t="s">
        <v>34</v>
      </c>
      <c r="H31" s="24">
        <v>230087</v>
      </c>
      <c r="I31" s="61" t="s">
        <v>34</v>
      </c>
    </row>
    <row r="32" spans="1:9" ht="18.75" x14ac:dyDescent="0.25">
      <c r="A32" s="7" t="s">
        <v>57</v>
      </c>
      <c r="B32" s="27"/>
      <c r="C32" s="28"/>
      <c r="D32" s="27"/>
      <c r="E32" s="28"/>
      <c r="F32" s="27"/>
      <c r="G32" s="28"/>
      <c r="H32" s="27"/>
      <c r="I32" s="28"/>
    </row>
    <row r="33" spans="1:9" ht="18.75" x14ac:dyDescent="0.25">
      <c r="A33" s="3" t="s">
        <v>58</v>
      </c>
      <c r="B33" s="29">
        <v>326956</v>
      </c>
      <c r="C33" s="61" t="s">
        <v>34</v>
      </c>
      <c r="D33" s="29">
        <v>430003</v>
      </c>
      <c r="E33" s="61" t="s">
        <v>34</v>
      </c>
      <c r="F33" s="29">
        <v>427203</v>
      </c>
      <c r="G33" s="61" t="s">
        <v>34</v>
      </c>
      <c r="H33" s="29">
        <v>427203</v>
      </c>
      <c r="I33" s="61" t="s">
        <v>34</v>
      </c>
    </row>
    <row r="34" spans="1:9" ht="18.75" x14ac:dyDescent="0.25">
      <c r="A34" s="3" t="s">
        <v>59</v>
      </c>
      <c r="B34" s="30">
        <v>50000</v>
      </c>
      <c r="C34" s="61" t="s">
        <v>34</v>
      </c>
      <c r="D34" s="30">
        <v>50000</v>
      </c>
      <c r="E34" s="61" t="s">
        <v>34</v>
      </c>
      <c r="F34" s="30">
        <v>50000</v>
      </c>
      <c r="G34" s="61" t="s">
        <v>34</v>
      </c>
      <c r="H34" s="30">
        <v>50000</v>
      </c>
      <c r="I34" s="61" t="s">
        <v>34</v>
      </c>
    </row>
    <row r="35" spans="1:9" ht="18.75" x14ac:dyDescent="0.25">
      <c r="A35" s="3" t="s">
        <v>60</v>
      </c>
      <c r="B35" s="30">
        <v>15000</v>
      </c>
      <c r="C35" s="61" t="s">
        <v>34</v>
      </c>
      <c r="D35" s="30">
        <v>15000</v>
      </c>
      <c r="E35" s="61" t="s">
        <v>34</v>
      </c>
      <c r="F35" s="30">
        <v>15000</v>
      </c>
      <c r="G35" s="61" t="s">
        <v>34</v>
      </c>
      <c r="H35" s="30">
        <v>15000</v>
      </c>
      <c r="I35" s="61" t="s">
        <v>34</v>
      </c>
    </row>
    <row r="36" spans="1:9" ht="18.75" x14ac:dyDescent="0.25">
      <c r="A36" s="3" t="s">
        <v>61</v>
      </c>
      <c r="B36" s="30">
        <v>15000</v>
      </c>
      <c r="C36" s="61" t="s">
        <v>34</v>
      </c>
      <c r="D36" s="30">
        <v>15000</v>
      </c>
      <c r="E36" s="61" t="s">
        <v>34</v>
      </c>
      <c r="F36" s="30">
        <v>15000</v>
      </c>
      <c r="G36" s="61" t="s">
        <v>34</v>
      </c>
      <c r="H36" s="30">
        <v>15000</v>
      </c>
      <c r="I36" s="61" t="s">
        <v>34</v>
      </c>
    </row>
    <row r="37" spans="1:9" ht="18.75" x14ac:dyDescent="0.25">
      <c r="A37" s="3" t="s">
        <v>154</v>
      </c>
      <c r="B37" s="30">
        <v>100000</v>
      </c>
      <c r="C37" s="61" t="s">
        <v>34</v>
      </c>
      <c r="D37" s="30"/>
      <c r="E37" s="14"/>
      <c r="F37" s="30"/>
      <c r="G37" s="14"/>
      <c r="H37" s="30"/>
      <c r="I37" s="14"/>
    </row>
    <row r="38" spans="1:9" ht="18.75" x14ac:dyDescent="0.25">
      <c r="A38" s="3" t="s">
        <v>62</v>
      </c>
      <c r="B38" s="30"/>
      <c r="C38" s="14"/>
      <c r="D38" s="30"/>
      <c r="E38" s="14"/>
      <c r="F38" s="30"/>
      <c r="G38" s="14"/>
      <c r="H38" s="30"/>
      <c r="I38" s="14"/>
    </row>
    <row r="39" spans="1:9" ht="18.75" x14ac:dyDescent="0.25">
      <c r="A39" s="3" t="s">
        <v>63</v>
      </c>
      <c r="B39" s="29"/>
      <c r="C39" s="14"/>
      <c r="D39" s="29"/>
      <c r="E39" s="14"/>
      <c r="F39" s="29"/>
      <c r="G39" s="14"/>
      <c r="H39" s="29"/>
      <c r="I39" s="14"/>
    </row>
    <row r="40" spans="1:9" ht="18.75" x14ac:dyDescent="0.25">
      <c r="A40" s="3" t="s">
        <v>64</v>
      </c>
      <c r="B40" s="30"/>
      <c r="C40" s="14"/>
      <c r="D40" s="30"/>
      <c r="E40" s="14"/>
      <c r="F40" s="30"/>
      <c r="G40" s="14"/>
      <c r="H40" s="30"/>
      <c r="I40" s="14"/>
    </row>
    <row r="41" spans="1:9" ht="18.75" x14ac:dyDescent="0.25">
      <c r="A41" s="2" t="s">
        <v>65</v>
      </c>
      <c r="B41" s="27"/>
      <c r="C41" s="28"/>
      <c r="D41" s="27"/>
      <c r="E41" s="28"/>
      <c r="F41" s="27"/>
      <c r="G41" s="28"/>
      <c r="H41" s="27"/>
      <c r="I41" s="28"/>
    </row>
    <row r="42" spans="1:9" ht="18.75" x14ac:dyDescent="0.4">
      <c r="A42" s="3" t="s">
        <v>66</v>
      </c>
      <c r="B42" s="31"/>
      <c r="C42" s="32"/>
      <c r="D42" s="31"/>
      <c r="E42" s="32"/>
      <c r="F42" s="31"/>
      <c r="G42" s="32"/>
      <c r="H42" s="31"/>
      <c r="I42" s="32"/>
    </row>
    <row r="43" spans="1:9" ht="18.75" x14ac:dyDescent="0.4">
      <c r="A43" s="3" t="s">
        <v>67</v>
      </c>
      <c r="B43" s="31"/>
      <c r="C43" s="32"/>
      <c r="D43" s="31"/>
      <c r="E43" s="32"/>
      <c r="F43" s="31"/>
      <c r="G43" s="32"/>
      <c r="H43" s="31"/>
      <c r="I43" s="32"/>
    </row>
    <row r="44" spans="1:9" ht="18.75" x14ac:dyDescent="0.25">
      <c r="A44" s="8" t="s">
        <v>68</v>
      </c>
      <c r="B44" s="30"/>
      <c r="C44" s="33"/>
      <c r="D44" s="30"/>
      <c r="E44" s="33"/>
      <c r="F44" s="30"/>
      <c r="G44" s="33"/>
      <c r="H44" s="30"/>
      <c r="I44" s="33"/>
    </row>
    <row r="45" spans="1:9" ht="18.75" x14ac:dyDescent="0.25">
      <c r="A45" s="3" t="s">
        <v>69</v>
      </c>
      <c r="B45" s="30">
        <v>3360000</v>
      </c>
      <c r="C45" s="33" t="s">
        <v>34</v>
      </c>
      <c r="D45" s="30">
        <v>5090000</v>
      </c>
      <c r="E45" s="61" t="s">
        <v>34</v>
      </c>
      <c r="F45" s="30">
        <v>5190000</v>
      </c>
      <c r="G45" s="61" t="s">
        <v>34</v>
      </c>
      <c r="H45" s="30">
        <v>4990000</v>
      </c>
      <c r="I45" s="61" t="s">
        <v>34</v>
      </c>
    </row>
    <row r="46" spans="1:9" ht="18.75" x14ac:dyDescent="0.25">
      <c r="A46" s="3" t="s">
        <v>70</v>
      </c>
      <c r="B46" s="30"/>
      <c r="C46" s="33"/>
      <c r="D46" s="30"/>
      <c r="E46" s="33"/>
      <c r="F46" s="30"/>
      <c r="G46" s="33"/>
      <c r="H46" s="30"/>
      <c r="I46" s="33"/>
    </row>
    <row r="47" spans="1:9" ht="18.75" x14ac:dyDescent="0.25">
      <c r="A47" s="2" t="s">
        <v>71</v>
      </c>
      <c r="B47" s="27"/>
      <c r="C47" s="28"/>
      <c r="D47" s="27"/>
      <c r="E47" s="28"/>
      <c r="F47" s="27"/>
      <c r="G47" s="28"/>
      <c r="H47" s="27"/>
      <c r="I47" s="28"/>
    </row>
    <row r="48" spans="1:9" ht="18.75" x14ac:dyDescent="0.25">
      <c r="A48" s="3" t="s">
        <v>72</v>
      </c>
      <c r="B48" s="34">
        <f>+B19</f>
        <v>115739128.0908</v>
      </c>
      <c r="C48" s="33" t="s">
        <v>34</v>
      </c>
      <c r="D48" s="34">
        <f>+D19</f>
        <v>152209388.65000001</v>
      </c>
      <c r="E48" s="33" t="s">
        <v>34</v>
      </c>
      <c r="F48" s="34">
        <f>+F19</f>
        <v>151204567.52500001</v>
      </c>
      <c r="G48" s="33" t="s">
        <v>34</v>
      </c>
      <c r="H48" s="34">
        <f>+H19</f>
        <v>121048618.5766</v>
      </c>
      <c r="I48" s="33" t="s">
        <v>34</v>
      </c>
    </row>
    <row r="49" spans="1:10" ht="18.75" x14ac:dyDescent="0.25">
      <c r="A49" s="3" t="s">
        <v>45</v>
      </c>
      <c r="B49" s="34">
        <f>+SUM(B21:B31)</f>
        <v>1552804</v>
      </c>
      <c r="C49" s="33" t="s">
        <v>34</v>
      </c>
      <c r="D49" s="34">
        <f>+SUM(D21:D31)</f>
        <v>2822851</v>
      </c>
      <c r="E49" s="33" t="s">
        <v>34</v>
      </c>
      <c r="F49" s="34">
        <f>+SUM(F21:F31)</f>
        <v>2712813</v>
      </c>
      <c r="G49" s="33" t="s">
        <v>34</v>
      </c>
      <c r="H49" s="34">
        <f>+SUM(H21:H31)</f>
        <v>2712813</v>
      </c>
      <c r="I49" s="33" t="s">
        <v>34</v>
      </c>
    </row>
    <row r="50" spans="1:10" ht="18.75" x14ac:dyDescent="0.4">
      <c r="A50" s="3" t="s">
        <v>73</v>
      </c>
      <c r="B50" s="35">
        <f>+SUM(B33:B40)</f>
        <v>506956</v>
      </c>
      <c r="C50" s="33" t="s">
        <v>34</v>
      </c>
      <c r="D50" s="35">
        <f>+SUM(D33:D40)</f>
        <v>510003</v>
      </c>
      <c r="E50" s="33" t="s">
        <v>34</v>
      </c>
      <c r="F50" s="35">
        <f>+SUM(F33:F40)</f>
        <v>507203</v>
      </c>
      <c r="G50" s="33" t="s">
        <v>34</v>
      </c>
      <c r="H50" s="35">
        <f>+SUM(H33:H40)</f>
        <v>507203</v>
      </c>
      <c r="I50" s="33" t="s">
        <v>34</v>
      </c>
    </row>
    <row r="51" spans="1:10" ht="18.75" x14ac:dyDescent="0.25">
      <c r="A51" s="3" t="s">
        <v>74</v>
      </c>
      <c r="B51" s="34">
        <f>+SUM(B42:B46)</f>
        <v>3360000</v>
      </c>
      <c r="C51" s="33" t="s">
        <v>34</v>
      </c>
      <c r="D51" s="34">
        <f>+SUM(D42:D46)</f>
        <v>5090000</v>
      </c>
      <c r="E51" s="33" t="s">
        <v>34</v>
      </c>
      <c r="F51" s="34">
        <f>+SUM(F42:F46)</f>
        <v>5190000</v>
      </c>
      <c r="G51" s="33" t="s">
        <v>34</v>
      </c>
      <c r="H51" s="34">
        <f>+SUM(H42:H46)</f>
        <v>4990000</v>
      </c>
      <c r="I51" s="33" t="s">
        <v>34</v>
      </c>
    </row>
    <row r="52" spans="1:10" ht="20.25" x14ac:dyDescent="0.25">
      <c r="A52" s="9" t="s">
        <v>75</v>
      </c>
      <c r="B52" s="36">
        <f>SUM(B48:B51)</f>
        <v>121158888.0908</v>
      </c>
      <c r="C52" s="33" t="s">
        <v>34</v>
      </c>
      <c r="D52" s="36">
        <f>SUM(D48:D51)</f>
        <v>160632242.65000001</v>
      </c>
      <c r="E52" s="33" t="s">
        <v>34</v>
      </c>
      <c r="F52" s="36">
        <f>SUM(F48:F51)</f>
        <v>159614583.52500001</v>
      </c>
      <c r="G52" s="33" t="s">
        <v>34</v>
      </c>
      <c r="H52" s="36">
        <f>SUM(H48:H51)</f>
        <v>129258634.5766</v>
      </c>
      <c r="I52" s="33" t="s">
        <v>34</v>
      </c>
    </row>
    <row r="53" spans="1:10" ht="20.25" x14ac:dyDescent="0.4">
      <c r="A53" s="41" t="s">
        <v>76</v>
      </c>
      <c r="B53" s="37">
        <f>+B52/B14</f>
        <v>5183.2679397133688</v>
      </c>
      <c r="C53" s="33" t="s">
        <v>34</v>
      </c>
      <c r="D53" s="37">
        <f>+D52/D14</f>
        <v>6871.9675999999999</v>
      </c>
      <c r="E53" s="33" t="s">
        <v>34</v>
      </c>
      <c r="F53" s="37">
        <f>+F52/F14</f>
        <v>6828.4313807486633</v>
      </c>
      <c r="G53" s="33" t="s">
        <v>34</v>
      </c>
      <c r="H53" s="37">
        <f>+H52/H14</f>
        <v>5529.7811583572193</v>
      </c>
      <c r="I53" s="33" t="s">
        <v>34</v>
      </c>
      <c r="J53">
        <v>5519.94</v>
      </c>
    </row>
    <row r="54" spans="1:10" s="12" customFormat="1" ht="33.75" customHeight="1" x14ac:dyDescent="0.25">
      <c r="A54" s="11" t="s">
        <v>13</v>
      </c>
      <c r="B54" s="111" t="str">
        <f>+B5</f>
        <v>POLIETILENO METALOCENO CHEVRON D143</v>
      </c>
      <c r="C54" s="112"/>
      <c r="D54" s="111" t="str">
        <f>+D5</f>
        <v>POLIETILENO HEAVY DUTY LF0220M</v>
      </c>
      <c r="E54" s="112"/>
      <c r="F54" s="111" t="str">
        <f>+F5</f>
        <v>POLIETILENO HEAVY DUTY LF0220M</v>
      </c>
      <c r="G54" s="112"/>
      <c r="H54" s="111" t="str">
        <f>+H5</f>
        <v>POLIETILENO HEXENO LLF61022N SIN ADITIVO</v>
      </c>
      <c r="I54" s="112"/>
    </row>
    <row r="55" spans="1:10" ht="20.25" x14ac:dyDescent="0.25">
      <c r="A55" s="11" t="s">
        <v>77</v>
      </c>
      <c r="B55" s="107">
        <f>+B6</f>
        <v>219673</v>
      </c>
      <c r="C55" s="108"/>
      <c r="D55" s="107" t="str">
        <f>+D6</f>
        <v>ICO154313</v>
      </c>
      <c r="E55" s="108"/>
      <c r="F55" s="107" t="str">
        <f>+F6</f>
        <v>ICO154546</v>
      </c>
      <c r="G55" s="108"/>
      <c r="H55" s="107" t="str">
        <f>+H6</f>
        <v>ICO154582</v>
      </c>
      <c r="I55" s="108"/>
    </row>
    <row r="56" spans="1:10" ht="18.75" customHeight="1" x14ac:dyDescent="0.45">
      <c r="A56" s="42" t="s">
        <v>78</v>
      </c>
      <c r="B56" s="113">
        <v>44443</v>
      </c>
      <c r="C56" s="114"/>
      <c r="D56" s="113">
        <v>44257</v>
      </c>
      <c r="E56" s="114"/>
      <c r="F56" s="113">
        <v>44257</v>
      </c>
      <c r="G56" s="114"/>
      <c r="H56" s="113">
        <v>44257</v>
      </c>
      <c r="I56" s="114"/>
    </row>
    <row r="57" spans="1:10" x14ac:dyDescent="0.45">
      <c r="A57" s="10" t="s">
        <v>79</v>
      </c>
      <c r="B57" s="38"/>
      <c r="C57" s="39"/>
      <c r="D57" s="38">
        <v>1200000</v>
      </c>
      <c r="E57" s="39"/>
      <c r="F57" s="38">
        <v>1200000</v>
      </c>
      <c r="G57" s="39"/>
      <c r="H57" s="38">
        <v>1200000</v>
      </c>
      <c r="I57" s="39"/>
    </row>
    <row r="58" spans="1:10" ht="38.25" customHeight="1" x14ac:dyDescent="0.25">
      <c r="A58" s="43" t="s">
        <v>81</v>
      </c>
      <c r="B58" s="106" t="s">
        <v>155</v>
      </c>
      <c r="C58" s="106"/>
      <c r="D58" s="106" t="s">
        <v>82</v>
      </c>
      <c r="E58" s="106"/>
      <c r="F58" s="106" t="s">
        <v>82</v>
      </c>
      <c r="G58" s="106"/>
      <c r="H58" s="106" t="s">
        <v>82</v>
      </c>
      <c r="I58" s="106"/>
    </row>
  </sheetData>
  <mergeCells count="44">
    <mergeCell ref="B58:C58"/>
    <mergeCell ref="D58:E58"/>
    <mergeCell ref="B56:C56"/>
    <mergeCell ref="D56:E56"/>
    <mergeCell ref="B55:C55"/>
    <mergeCell ref="D55:E55"/>
    <mergeCell ref="B54:C54"/>
    <mergeCell ref="D54:E54"/>
    <mergeCell ref="B7:C7"/>
    <mergeCell ref="D7:E7"/>
    <mergeCell ref="B6:C6"/>
    <mergeCell ref="D6:E6"/>
    <mergeCell ref="B2:C2"/>
    <mergeCell ref="D2:E2"/>
    <mergeCell ref="B1:C1"/>
    <mergeCell ref="D1:E1"/>
    <mergeCell ref="B5:C5"/>
    <mergeCell ref="D5:E5"/>
    <mergeCell ref="B4:C4"/>
    <mergeCell ref="D4:E4"/>
    <mergeCell ref="B3:C3"/>
    <mergeCell ref="D3:E3"/>
    <mergeCell ref="F56:G56"/>
    <mergeCell ref="F1:G1"/>
    <mergeCell ref="F2:G2"/>
    <mergeCell ref="F3:G3"/>
    <mergeCell ref="F4:G4"/>
    <mergeCell ref="F5:G5"/>
    <mergeCell ref="F58:G58"/>
    <mergeCell ref="H1:I1"/>
    <mergeCell ref="H2:I2"/>
    <mergeCell ref="H3:I3"/>
    <mergeCell ref="H4:I4"/>
    <mergeCell ref="H5:I5"/>
    <mergeCell ref="H6:I6"/>
    <mergeCell ref="H7:I7"/>
    <mergeCell ref="H54:I54"/>
    <mergeCell ref="H55:I55"/>
    <mergeCell ref="H56:I56"/>
    <mergeCell ref="H58:I58"/>
    <mergeCell ref="F6:G6"/>
    <mergeCell ref="F7:G7"/>
    <mergeCell ref="F54:G54"/>
    <mergeCell ref="F55:G55"/>
  </mergeCells>
  <pageMargins left="0.70866141732283472" right="0.70866141732283472" top="0.74803149606299213" bottom="0.74803149606299213" header="0.31496062992125984" footer="0.31496062992125984"/>
  <pageSetup scale="45" orientation="landscape"/>
  <rowBreaks count="1" manualBreakCount="1">
    <brk id="5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F1E7-58C7-4904-82B1-ECDFC9A75998}">
  <sheetPr>
    <tabColor rgb="FF00B050"/>
  </sheetPr>
  <dimension ref="A1:I58"/>
  <sheetViews>
    <sheetView topLeftCell="B1" zoomScaleNormal="100" zoomScaleSheetLayoutView="100" workbookViewId="0">
      <selection activeCell="I9" sqref="I9"/>
    </sheetView>
  </sheetViews>
  <sheetFormatPr baseColWidth="10" defaultColWidth="11.42578125" defaultRowHeight="19.5" x14ac:dyDescent="0.45"/>
  <cols>
    <col min="1" max="1" width="52" style="10" bestFit="1" customWidth="1"/>
    <col min="2" max="2" width="20.85546875" style="40" customWidth="1"/>
    <col min="3" max="3" width="17.28515625" style="40" customWidth="1"/>
    <col min="4" max="4" width="18.85546875" customWidth="1"/>
    <col min="5" max="5" width="17.5703125" customWidth="1"/>
    <col min="6" max="6" width="19" customWidth="1"/>
    <col min="7" max="7" width="19.42578125" customWidth="1"/>
    <col min="8" max="8" width="20.140625" customWidth="1"/>
    <col min="9" max="9" width="16.42578125" customWidth="1"/>
  </cols>
  <sheetData>
    <row r="1" spans="1:9" ht="42" customHeight="1" x14ac:dyDescent="0.4">
      <c r="A1" s="1"/>
      <c r="B1" s="124" t="s">
        <v>158</v>
      </c>
      <c r="C1" s="125"/>
      <c r="D1" s="124" t="s">
        <v>169</v>
      </c>
      <c r="E1" s="125"/>
      <c r="F1" s="124" t="s">
        <v>169</v>
      </c>
      <c r="G1" s="125"/>
      <c r="H1" s="124" t="s">
        <v>174</v>
      </c>
      <c r="I1" s="126"/>
    </row>
    <row r="2" spans="1:9" ht="18.75" x14ac:dyDescent="0.25">
      <c r="A2" s="2" t="s">
        <v>3</v>
      </c>
      <c r="B2" s="119" t="s">
        <v>156</v>
      </c>
      <c r="C2" s="120"/>
      <c r="D2" s="119" t="s">
        <v>168</v>
      </c>
      <c r="E2" s="120"/>
      <c r="F2" s="119" t="s">
        <v>168</v>
      </c>
      <c r="G2" s="120"/>
      <c r="H2" s="119" t="s">
        <v>175</v>
      </c>
      <c r="I2" s="120"/>
    </row>
    <row r="3" spans="1:9" ht="18.75" x14ac:dyDescent="0.25">
      <c r="A3" s="2" t="s">
        <v>8</v>
      </c>
      <c r="B3" s="107">
        <v>8616</v>
      </c>
      <c r="C3" s="108"/>
      <c r="D3" s="107"/>
      <c r="E3" s="108"/>
      <c r="F3" s="107"/>
      <c r="G3" s="108"/>
      <c r="H3" s="107">
        <v>8938</v>
      </c>
      <c r="I3" s="108"/>
    </row>
    <row r="4" spans="1:9" ht="18.75" x14ac:dyDescent="0.25">
      <c r="A4" s="2" t="s">
        <v>9</v>
      </c>
      <c r="B4" s="107" t="s">
        <v>157</v>
      </c>
      <c r="C4" s="108"/>
      <c r="D4" s="107" t="s">
        <v>11</v>
      </c>
      <c r="E4" s="108"/>
      <c r="F4" s="107" t="s">
        <v>11</v>
      </c>
      <c r="G4" s="108"/>
      <c r="H4" s="107" t="s">
        <v>97</v>
      </c>
      <c r="I4" s="108"/>
    </row>
    <row r="5" spans="1:9" ht="31.5" customHeight="1" x14ac:dyDescent="0.25">
      <c r="A5" s="3" t="s">
        <v>13</v>
      </c>
      <c r="B5" s="115" t="s">
        <v>166</v>
      </c>
      <c r="C5" s="116"/>
      <c r="D5" s="115" t="s">
        <v>171</v>
      </c>
      <c r="E5" s="116"/>
      <c r="F5" s="115" t="s">
        <v>173</v>
      </c>
      <c r="G5" s="116"/>
      <c r="H5" s="115" t="str">
        <f>+H1</f>
        <v>POLIETILENO LDPE EMERAUDE LF0522M</v>
      </c>
      <c r="I5" s="116"/>
    </row>
    <row r="6" spans="1:9" ht="18.75" x14ac:dyDescent="0.25">
      <c r="A6" s="3" t="s">
        <v>14</v>
      </c>
      <c r="B6" s="107">
        <v>223122</v>
      </c>
      <c r="C6" s="108"/>
      <c r="D6" s="107" t="s">
        <v>170</v>
      </c>
      <c r="E6" s="108"/>
      <c r="F6" s="107" t="s">
        <v>170</v>
      </c>
      <c r="G6" s="108"/>
      <c r="H6" s="107" t="s">
        <v>176</v>
      </c>
      <c r="I6" s="108"/>
    </row>
    <row r="7" spans="1:9" ht="18.75" x14ac:dyDescent="0.25">
      <c r="A7" s="3" t="s">
        <v>18</v>
      </c>
      <c r="B7" s="109" t="s">
        <v>159</v>
      </c>
      <c r="C7" s="110"/>
      <c r="D7" s="109">
        <v>44302</v>
      </c>
      <c r="E7" s="110"/>
      <c r="F7" s="109">
        <v>44302</v>
      </c>
      <c r="G7" s="110"/>
      <c r="H7" s="109">
        <v>44335</v>
      </c>
      <c r="I7" s="110"/>
    </row>
    <row r="8" spans="1:9" ht="18.75" x14ac:dyDescent="0.25">
      <c r="A8" s="3" t="s">
        <v>19</v>
      </c>
      <c r="B8" s="58">
        <v>1565</v>
      </c>
      <c r="C8" s="44" t="s">
        <v>36</v>
      </c>
      <c r="D8" s="55">
        <v>32</v>
      </c>
      <c r="E8" s="44" t="s">
        <v>21</v>
      </c>
      <c r="F8" s="55">
        <v>29</v>
      </c>
      <c r="G8" s="44" t="s">
        <v>21</v>
      </c>
      <c r="H8" s="58">
        <v>2.0499999999999998</v>
      </c>
      <c r="I8" s="44" t="s">
        <v>36</v>
      </c>
    </row>
    <row r="9" spans="1:9" ht="33" customHeight="1" x14ac:dyDescent="0.45">
      <c r="A9" s="4" t="s">
        <v>23</v>
      </c>
      <c r="B9" s="13" t="s">
        <v>160</v>
      </c>
      <c r="C9" s="14" t="s">
        <v>25</v>
      </c>
      <c r="D9" s="13" t="s">
        <v>127</v>
      </c>
      <c r="E9" s="14" t="s">
        <v>25</v>
      </c>
      <c r="F9" s="13" t="s">
        <v>127</v>
      </c>
      <c r="G9" s="14" t="s">
        <v>25</v>
      </c>
      <c r="H9" s="13" t="s">
        <v>177</v>
      </c>
      <c r="I9" s="14" t="s">
        <v>25</v>
      </c>
    </row>
    <row r="10" spans="1:9" ht="18.75" x14ac:dyDescent="0.25">
      <c r="A10" s="3" t="s">
        <v>29</v>
      </c>
      <c r="B10" s="16">
        <v>44305</v>
      </c>
      <c r="C10" s="14"/>
      <c r="D10" s="15">
        <v>44309</v>
      </c>
      <c r="E10" s="14"/>
      <c r="F10" s="15">
        <v>44309</v>
      </c>
      <c r="G10" s="14"/>
      <c r="H10" s="15">
        <v>44338</v>
      </c>
      <c r="I10" s="14"/>
    </row>
    <row r="11" spans="1:9" ht="18.75" x14ac:dyDescent="0.4">
      <c r="A11" s="3" t="s">
        <v>30</v>
      </c>
      <c r="B11" s="59">
        <v>412021000007536</v>
      </c>
      <c r="C11" s="14" t="s">
        <v>31</v>
      </c>
      <c r="D11" s="16" t="s">
        <v>172</v>
      </c>
      <c r="E11" s="14" t="s">
        <v>31</v>
      </c>
      <c r="F11" s="16" t="s">
        <v>172</v>
      </c>
      <c r="G11" s="14" t="s">
        <v>31</v>
      </c>
      <c r="H11" s="16" t="s">
        <v>178</v>
      </c>
      <c r="I11" s="14" t="s">
        <v>31</v>
      </c>
    </row>
    <row r="12" spans="1:9" ht="18.75" x14ac:dyDescent="0.25">
      <c r="A12" s="3" t="s">
        <v>32</v>
      </c>
      <c r="B12" s="15">
        <v>44322</v>
      </c>
      <c r="C12" s="14"/>
      <c r="D12" s="15">
        <v>44323</v>
      </c>
      <c r="E12" s="14"/>
      <c r="F12" s="15">
        <v>44323</v>
      </c>
      <c r="G12" s="14"/>
      <c r="H12" s="15">
        <v>44343</v>
      </c>
      <c r="I12" s="14"/>
    </row>
    <row r="13" spans="1:9" ht="18.75" x14ac:dyDescent="0.4">
      <c r="A13" s="5" t="s">
        <v>33</v>
      </c>
      <c r="B13" s="17" t="s">
        <v>161</v>
      </c>
      <c r="C13" s="14" t="s">
        <v>34</v>
      </c>
      <c r="D13" s="17">
        <v>3712.89</v>
      </c>
      <c r="E13" s="14" t="s">
        <v>34</v>
      </c>
      <c r="F13" s="17">
        <v>3712.89</v>
      </c>
      <c r="G13" s="14" t="s">
        <v>34</v>
      </c>
      <c r="H13" s="17">
        <v>3721.57</v>
      </c>
      <c r="I13" s="14" t="s">
        <v>34</v>
      </c>
    </row>
    <row r="14" spans="1:9" ht="18.75" x14ac:dyDescent="0.25">
      <c r="A14" s="3" t="s">
        <v>35</v>
      </c>
      <c r="B14" s="18">
        <v>23375</v>
      </c>
      <c r="C14" s="14" t="s">
        <v>36</v>
      </c>
      <c r="D14" s="18">
        <v>600000</v>
      </c>
      <c r="E14" s="14" t="s">
        <v>37</v>
      </c>
      <c r="F14" s="18">
        <v>300000</v>
      </c>
      <c r="G14" s="14" t="s">
        <v>37</v>
      </c>
      <c r="H14" s="18">
        <v>23375</v>
      </c>
      <c r="I14" s="14" t="s">
        <v>36</v>
      </c>
    </row>
    <row r="15" spans="1:9" ht="18.75" x14ac:dyDescent="0.4">
      <c r="A15" s="3" t="s">
        <v>39</v>
      </c>
      <c r="B15" s="47" t="s">
        <v>162</v>
      </c>
      <c r="C15" s="14" t="s">
        <v>40</v>
      </c>
      <c r="D15" s="47">
        <v>3.39E-2</v>
      </c>
      <c r="E15" s="14" t="s">
        <v>40</v>
      </c>
      <c r="F15" s="47">
        <v>3.09E-2</v>
      </c>
      <c r="G15" s="14" t="s">
        <v>40</v>
      </c>
      <c r="H15" s="47">
        <f>+H18/H14</f>
        <v>2.0615803208556152</v>
      </c>
      <c r="I15" s="14" t="s">
        <v>40</v>
      </c>
    </row>
    <row r="16" spans="1:9" ht="18.75" x14ac:dyDescent="0.25">
      <c r="A16" s="3" t="s">
        <v>41</v>
      </c>
      <c r="B16" s="18" t="s">
        <v>163</v>
      </c>
      <c r="C16" s="14" t="s">
        <v>40</v>
      </c>
      <c r="D16" s="18">
        <v>20350</v>
      </c>
      <c r="E16" s="14" t="s">
        <v>40</v>
      </c>
      <c r="F16" s="18">
        <v>9275</v>
      </c>
      <c r="G16" s="14" t="s">
        <v>40</v>
      </c>
      <c r="H16" s="18">
        <v>46936.75</v>
      </c>
      <c r="I16" s="14"/>
    </row>
    <row r="17" spans="1:9" ht="18.75" x14ac:dyDescent="0.25">
      <c r="A17" s="3" t="s">
        <v>42</v>
      </c>
      <c r="B17" s="18" t="s">
        <v>164</v>
      </c>
      <c r="C17" s="14" t="s">
        <v>40</v>
      </c>
      <c r="D17" s="18">
        <v>1122.8599999999999</v>
      </c>
      <c r="E17" s="14" t="s">
        <v>40</v>
      </c>
      <c r="F17" s="18">
        <v>561.44000000000005</v>
      </c>
      <c r="G17" s="14" t="s">
        <v>40</v>
      </c>
      <c r="H17" s="18">
        <v>1252.69</v>
      </c>
      <c r="I17" s="14" t="s">
        <v>40</v>
      </c>
    </row>
    <row r="18" spans="1:9" ht="20.25" x14ac:dyDescent="0.25">
      <c r="A18" s="6" t="s">
        <v>43</v>
      </c>
      <c r="B18" s="20" t="s">
        <v>165</v>
      </c>
      <c r="C18" s="14" t="s">
        <v>40</v>
      </c>
      <c r="D18" s="20">
        <f>+SUM(D16:D17)</f>
        <v>21472.86</v>
      </c>
      <c r="E18" s="14" t="s">
        <v>40</v>
      </c>
      <c r="F18" s="20">
        <f>+SUM(F16:F17)</f>
        <v>9836.44</v>
      </c>
      <c r="G18" s="14" t="s">
        <v>40</v>
      </c>
      <c r="H18" s="20">
        <f>+SUM(H16:H17)</f>
        <v>48189.440000000002</v>
      </c>
      <c r="I18" s="14" t="s">
        <v>40</v>
      </c>
    </row>
    <row r="19" spans="1:9" ht="20.25" x14ac:dyDescent="0.25">
      <c r="A19" s="6" t="s">
        <v>44</v>
      </c>
      <c r="B19" s="21">
        <v>136869823</v>
      </c>
      <c r="C19" s="14" t="s">
        <v>34</v>
      </c>
      <c r="D19" s="21">
        <f>+D18*D13</f>
        <v>79726367.165399998</v>
      </c>
      <c r="E19" s="14" t="s">
        <v>34</v>
      </c>
      <c r="F19" s="21">
        <f>+F18*F13</f>
        <v>36521619.711599998</v>
      </c>
      <c r="G19" s="14" t="s">
        <v>34</v>
      </c>
      <c r="H19" s="21">
        <f>+H18*H13</f>
        <v>179340374.22080001</v>
      </c>
      <c r="I19" s="14" t="s">
        <v>34</v>
      </c>
    </row>
    <row r="20" spans="1:9" ht="18.75" x14ac:dyDescent="0.25">
      <c r="A20" s="7" t="s">
        <v>45</v>
      </c>
      <c r="B20" s="66"/>
      <c r="C20" s="67"/>
      <c r="D20" s="22"/>
      <c r="E20" s="23"/>
      <c r="F20" s="22"/>
      <c r="G20" s="23"/>
      <c r="H20" s="66"/>
      <c r="I20" s="23"/>
    </row>
    <row r="21" spans="1:9" ht="18.75" x14ac:dyDescent="0.25">
      <c r="A21" s="65" t="s">
        <v>46</v>
      </c>
      <c r="B21" s="60">
        <v>912329</v>
      </c>
      <c r="C21" s="61" t="s">
        <v>34</v>
      </c>
      <c r="D21" s="24"/>
      <c r="E21" s="14"/>
      <c r="F21" s="24"/>
      <c r="G21" s="14"/>
      <c r="H21" s="60">
        <v>229151</v>
      </c>
      <c r="I21" s="61" t="s">
        <v>34</v>
      </c>
    </row>
    <row r="22" spans="1:9" ht="18.75" x14ac:dyDescent="0.4">
      <c r="A22" s="65" t="s">
        <v>47</v>
      </c>
      <c r="B22" s="62"/>
      <c r="C22" s="61"/>
      <c r="D22" s="40"/>
      <c r="E22" s="14"/>
      <c r="F22" s="40"/>
      <c r="G22" s="14"/>
      <c r="H22" s="24">
        <v>639104</v>
      </c>
      <c r="I22" s="61" t="s">
        <v>34</v>
      </c>
    </row>
    <row r="23" spans="1:9" ht="18.75" x14ac:dyDescent="0.4">
      <c r="A23" s="65" t="s">
        <v>48</v>
      </c>
      <c r="B23" s="63"/>
      <c r="C23" s="61"/>
      <c r="D23" s="25">
        <v>90000</v>
      </c>
      <c r="E23" s="14" t="s">
        <v>34</v>
      </c>
      <c r="F23" s="25">
        <v>45227</v>
      </c>
      <c r="G23" s="14" t="s">
        <v>34</v>
      </c>
      <c r="H23" s="64">
        <v>543385</v>
      </c>
      <c r="I23" s="61" t="s">
        <v>34</v>
      </c>
    </row>
    <row r="24" spans="1:9" ht="18.75" x14ac:dyDescent="0.25">
      <c r="A24" s="3" t="s">
        <v>49</v>
      </c>
      <c r="B24" s="68"/>
      <c r="C24" s="69"/>
      <c r="D24" s="24"/>
      <c r="E24" s="14"/>
      <c r="F24" s="24"/>
      <c r="G24" s="14"/>
      <c r="H24" s="68"/>
      <c r="I24" s="14"/>
    </row>
    <row r="25" spans="1:9" ht="18.75" x14ac:dyDescent="0.25">
      <c r="A25" s="3" t="s">
        <v>50</v>
      </c>
      <c r="B25" s="24">
        <v>514409</v>
      </c>
      <c r="C25" s="61" t="s">
        <v>34</v>
      </c>
      <c r="D25" s="24">
        <v>457978</v>
      </c>
      <c r="E25" s="14" t="s">
        <v>34</v>
      </c>
      <c r="F25" s="24">
        <v>228000</v>
      </c>
      <c r="G25" s="14" t="s">
        <v>34</v>
      </c>
      <c r="H25" s="24"/>
      <c r="I25" s="61"/>
    </row>
    <row r="26" spans="1:9" ht="18.75" x14ac:dyDescent="0.25">
      <c r="A26" s="3" t="s">
        <v>51</v>
      </c>
      <c r="B26" s="26">
        <v>821502</v>
      </c>
      <c r="C26" s="14" t="s">
        <v>34</v>
      </c>
      <c r="D26" s="26">
        <v>617325</v>
      </c>
      <c r="E26" s="14" t="s">
        <v>34</v>
      </c>
      <c r="F26" s="26">
        <v>308663</v>
      </c>
      <c r="G26" s="14" t="s">
        <v>34</v>
      </c>
      <c r="H26" s="26">
        <v>104929</v>
      </c>
      <c r="I26" s="61" t="s">
        <v>34</v>
      </c>
    </row>
    <row r="27" spans="1:9" ht="18.75" x14ac:dyDescent="0.25">
      <c r="A27" s="3" t="s">
        <v>52</v>
      </c>
      <c r="B27" s="26"/>
      <c r="C27" s="14"/>
      <c r="D27" s="26"/>
      <c r="E27" s="14"/>
      <c r="F27" s="26"/>
      <c r="G27" s="14"/>
      <c r="H27" s="26">
        <v>135000</v>
      </c>
      <c r="I27" s="61" t="s">
        <v>34</v>
      </c>
    </row>
    <row r="28" spans="1:9" ht="18.75" x14ac:dyDescent="0.25">
      <c r="A28" s="3" t="s">
        <v>53</v>
      </c>
      <c r="B28" s="24">
        <v>20000</v>
      </c>
      <c r="C28" s="14" t="s">
        <v>34</v>
      </c>
      <c r="D28" s="24"/>
      <c r="E28" s="14"/>
      <c r="F28" s="24"/>
      <c r="G28" s="14"/>
      <c r="H28" s="24">
        <v>215300</v>
      </c>
      <c r="I28" s="61" t="s">
        <v>34</v>
      </c>
    </row>
    <row r="29" spans="1:9" ht="18.75" x14ac:dyDescent="0.25">
      <c r="A29" s="3" t="s">
        <v>54</v>
      </c>
      <c r="B29" s="24"/>
      <c r="C29" s="14"/>
      <c r="D29" s="24"/>
      <c r="E29" s="14"/>
      <c r="F29" s="24"/>
      <c r="G29" s="14"/>
      <c r="H29" s="24"/>
      <c r="I29" s="14"/>
    </row>
    <row r="30" spans="1:9" ht="18.75" x14ac:dyDescent="0.25">
      <c r="A30" s="3" t="s">
        <v>55</v>
      </c>
      <c r="B30" s="24">
        <v>140017</v>
      </c>
      <c r="C30" s="14" t="s">
        <v>34</v>
      </c>
      <c r="D30" s="24">
        <v>61163</v>
      </c>
      <c r="E30" s="14" t="s">
        <v>34</v>
      </c>
      <c r="F30" s="24">
        <v>61162</v>
      </c>
      <c r="G30" s="14" t="s">
        <v>34</v>
      </c>
      <c r="H30" s="24">
        <v>174725</v>
      </c>
      <c r="I30" s="61" t="s">
        <v>34</v>
      </c>
    </row>
    <row r="31" spans="1:9" ht="18.75" x14ac:dyDescent="0.25">
      <c r="A31" s="3" t="s">
        <v>56</v>
      </c>
      <c r="B31" s="24"/>
      <c r="C31" s="14"/>
      <c r="D31" s="24"/>
      <c r="E31" s="14"/>
      <c r="F31" s="24"/>
      <c r="G31" s="14"/>
      <c r="H31" s="24"/>
      <c r="I31" s="61"/>
    </row>
    <row r="32" spans="1:9" ht="18.75" x14ac:dyDescent="0.25">
      <c r="A32" s="7" t="s">
        <v>57</v>
      </c>
      <c r="B32" s="27"/>
      <c r="C32" s="28"/>
      <c r="D32" s="27"/>
      <c r="E32" s="28"/>
      <c r="F32" s="27"/>
      <c r="G32" s="28"/>
      <c r="H32" s="27"/>
      <c r="I32" s="28"/>
    </row>
    <row r="33" spans="1:9" ht="18.75" x14ac:dyDescent="0.25">
      <c r="A33" s="3" t="s">
        <v>58</v>
      </c>
      <c r="B33" s="29">
        <v>383235</v>
      </c>
      <c r="C33" s="61" t="s">
        <v>34</v>
      </c>
      <c r="D33" s="29">
        <v>216996</v>
      </c>
      <c r="E33" s="14" t="s">
        <v>34</v>
      </c>
      <c r="F33" s="29">
        <v>108499</v>
      </c>
      <c r="G33" s="14" t="s">
        <v>34</v>
      </c>
      <c r="H33" s="29">
        <v>502153</v>
      </c>
      <c r="I33" s="61" t="s">
        <v>34</v>
      </c>
    </row>
    <row r="34" spans="1:9" ht="18.75" x14ac:dyDescent="0.25">
      <c r="A34" s="3" t="s">
        <v>59</v>
      </c>
      <c r="B34" s="30">
        <v>30000</v>
      </c>
      <c r="C34" s="61" t="s">
        <v>34</v>
      </c>
      <c r="D34" s="30">
        <v>15000</v>
      </c>
      <c r="E34" s="14" t="s">
        <v>34</v>
      </c>
      <c r="F34" s="30">
        <v>15000</v>
      </c>
      <c r="G34" s="14" t="s">
        <v>34</v>
      </c>
      <c r="H34" s="30">
        <v>15000</v>
      </c>
      <c r="I34" s="61" t="s">
        <v>34</v>
      </c>
    </row>
    <row r="35" spans="1:9" ht="18.75" x14ac:dyDescent="0.25">
      <c r="A35" s="3" t="s">
        <v>60</v>
      </c>
      <c r="B35" s="30"/>
      <c r="C35" s="61" t="s">
        <v>34</v>
      </c>
      <c r="D35" s="30"/>
      <c r="E35" s="14" t="s">
        <v>34</v>
      </c>
      <c r="F35" s="30"/>
      <c r="G35" s="14" t="s">
        <v>34</v>
      </c>
      <c r="H35" s="30">
        <v>15000</v>
      </c>
      <c r="I35" s="61" t="s">
        <v>34</v>
      </c>
    </row>
    <row r="36" spans="1:9" ht="18.75" x14ac:dyDescent="0.25">
      <c r="A36" s="3" t="s">
        <v>61</v>
      </c>
      <c r="B36" s="30">
        <v>50000</v>
      </c>
      <c r="C36" s="61" t="s">
        <v>34</v>
      </c>
      <c r="D36" s="30">
        <v>25000</v>
      </c>
      <c r="E36" s="14" t="s">
        <v>34</v>
      </c>
      <c r="F36" s="30">
        <v>25000</v>
      </c>
      <c r="G36" s="14" t="s">
        <v>34</v>
      </c>
      <c r="H36" s="30">
        <v>50000</v>
      </c>
      <c r="I36" s="61" t="s">
        <v>34</v>
      </c>
    </row>
    <row r="37" spans="1:9" ht="18.75" x14ac:dyDescent="0.25">
      <c r="A37" s="3" t="s">
        <v>154</v>
      </c>
      <c r="B37" s="30"/>
      <c r="C37" s="61" t="s">
        <v>34</v>
      </c>
      <c r="D37" s="30"/>
      <c r="E37" s="14"/>
      <c r="F37" s="30"/>
      <c r="G37" s="14"/>
      <c r="H37" s="30"/>
      <c r="I37" s="14"/>
    </row>
    <row r="38" spans="1:9" ht="18.75" x14ac:dyDescent="0.25">
      <c r="A38" s="3" t="s">
        <v>62</v>
      </c>
      <c r="B38" s="30"/>
      <c r="C38" s="14"/>
      <c r="D38" s="30"/>
      <c r="E38" s="14"/>
      <c r="F38" s="30"/>
      <c r="G38" s="14"/>
      <c r="H38" s="30"/>
      <c r="I38" s="14"/>
    </row>
    <row r="39" spans="1:9" ht="18.75" x14ac:dyDescent="0.25">
      <c r="A39" s="3" t="s">
        <v>63</v>
      </c>
      <c r="B39" s="29"/>
      <c r="C39" s="14"/>
      <c r="D39" s="29"/>
      <c r="E39" s="14"/>
      <c r="F39" s="29"/>
      <c r="G39" s="14"/>
      <c r="H39" s="29"/>
      <c r="I39" s="14"/>
    </row>
    <row r="40" spans="1:9" ht="18.75" x14ac:dyDescent="0.25">
      <c r="A40" s="3" t="s">
        <v>64</v>
      </c>
      <c r="B40" s="30"/>
      <c r="C40" s="14"/>
      <c r="D40" s="30"/>
      <c r="E40" s="14"/>
      <c r="F40" s="30"/>
      <c r="G40" s="14"/>
      <c r="H40" s="30"/>
      <c r="I40" s="14"/>
    </row>
    <row r="41" spans="1:9" ht="18.75" x14ac:dyDescent="0.25">
      <c r="A41" s="2" t="s">
        <v>65</v>
      </c>
      <c r="B41" s="27"/>
      <c r="C41" s="28"/>
      <c r="D41" s="27"/>
      <c r="E41" s="28"/>
      <c r="F41" s="27"/>
      <c r="G41" s="28"/>
      <c r="H41" s="27"/>
      <c r="I41" s="28"/>
    </row>
    <row r="42" spans="1:9" ht="18.75" x14ac:dyDescent="0.4">
      <c r="A42" s="3" t="s">
        <v>66</v>
      </c>
      <c r="B42" s="31"/>
      <c r="C42" s="32"/>
      <c r="D42" s="31"/>
      <c r="E42" s="32"/>
      <c r="F42" s="31"/>
      <c r="G42" s="32"/>
      <c r="H42" s="31"/>
      <c r="I42" s="32"/>
    </row>
    <row r="43" spans="1:9" ht="18.75" x14ac:dyDescent="0.4">
      <c r="A43" s="3" t="s">
        <v>67</v>
      </c>
      <c r="B43" s="31"/>
      <c r="C43" s="32"/>
      <c r="D43" s="31"/>
      <c r="E43" s="32"/>
      <c r="F43" s="31"/>
      <c r="G43" s="32"/>
      <c r="H43" s="31">
        <v>1000000</v>
      </c>
      <c r="I43" s="32"/>
    </row>
    <row r="44" spans="1:9" ht="18.75" x14ac:dyDescent="0.25">
      <c r="A44" s="8" t="s">
        <v>68</v>
      </c>
      <c r="B44" s="30"/>
      <c r="C44" s="33"/>
      <c r="D44" s="30"/>
      <c r="E44" s="33"/>
      <c r="F44" s="30"/>
      <c r="G44" s="33"/>
      <c r="H44" s="30">
        <v>140000</v>
      </c>
      <c r="I44" s="33"/>
    </row>
    <row r="45" spans="1:9" ht="18.75" x14ac:dyDescent="0.25">
      <c r="A45" s="3" t="s">
        <v>69</v>
      </c>
      <c r="B45" s="30">
        <v>3060000</v>
      </c>
      <c r="C45" s="33" t="s">
        <v>34</v>
      </c>
      <c r="D45" s="30">
        <v>1700000</v>
      </c>
      <c r="E45" s="33" t="s">
        <v>34</v>
      </c>
      <c r="F45" s="30">
        <v>1100000</v>
      </c>
      <c r="G45" s="33" t="s">
        <v>34</v>
      </c>
      <c r="H45" s="30">
        <v>6300000</v>
      </c>
      <c r="I45" s="61" t="s">
        <v>34</v>
      </c>
    </row>
    <row r="46" spans="1:9" ht="18.75" x14ac:dyDescent="0.25">
      <c r="A46" s="3" t="s">
        <v>70</v>
      </c>
      <c r="B46" s="30"/>
      <c r="C46" s="33"/>
      <c r="D46" s="30"/>
      <c r="E46" s="33"/>
      <c r="F46" s="30"/>
      <c r="G46" s="33"/>
      <c r="H46" s="30"/>
      <c r="I46" s="33"/>
    </row>
    <row r="47" spans="1:9" ht="18.75" x14ac:dyDescent="0.25">
      <c r="A47" s="2" t="s">
        <v>71</v>
      </c>
      <c r="B47" s="27"/>
      <c r="C47" s="28"/>
      <c r="D47" s="27"/>
      <c r="E47" s="28"/>
      <c r="F47" s="27"/>
      <c r="G47" s="28"/>
      <c r="H47" s="27"/>
      <c r="I47" s="28"/>
    </row>
    <row r="48" spans="1:9" ht="18.75" x14ac:dyDescent="0.25">
      <c r="A48" s="3" t="s">
        <v>72</v>
      </c>
      <c r="B48" s="34">
        <f>+B19</f>
        <v>136869823</v>
      </c>
      <c r="C48" s="33" t="s">
        <v>34</v>
      </c>
      <c r="D48" s="34">
        <f>+D19</f>
        <v>79726367.165399998</v>
      </c>
      <c r="E48" s="33" t="s">
        <v>34</v>
      </c>
      <c r="F48" s="34">
        <f>+F19</f>
        <v>36521619.711599998</v>
      </c>
      <c r="G48" s="33" t="s">
        <v>34</v>
      </c>
      <c r="H48" s="34">
        <f>+H19</f>
        <v>179340374.22080001</v>
      </c>
      <c r="I48" s="33" t="s">
        <v>34</v>
      </c>
    </row>
    <row r="49" spans="1:9" ht="18.75" x14ac:dyDescent="0.25">
      <c r="A49" s="3" t="s">
        <v>45</v>
      </c>
      <c r="B49" s="34">
        <f>+SUM(B21:B31)</f>
        <v>2408257</v>
      </c>
      <c r="C49" s="33" t="s">
        <v>34</v>
      </c>
      <c r="D49" s="34">
        <f>+SUM(D21:D31)</f>
        <v>1226466</v>
      </c>
      <c r="E49" s="33" t="s">
        <v>34</v>
      </c>
      <c r="F49" s="34">
        <f>+SUM(F21:F31)</f>
        <v>643052</v>
      </c>
      <c r="G49" s="33" t="s">
        <v>34</v>
      </c>
      <c r="H49" s="34">
        <f>+SUM(H21:H31)</f>
        <v>2041594</v>
      </c>
      <c r="I49" s="33" t="s">
        <v>34</v>
      </c>
    </row>
    <row r="50" spans="1:9" ht="18.75" x14ac:dyDescent="0.4">
      <c r="A50" s="3" t="s">
        <v>73</v>
      </c>
      <c r="B50" s="35">
        <f>+SUM(B33:B40)</f>
        <v>463235</v>
      </c>
      <c r="C50" s="33" t="s">
        <v>34</v>
      </c>
      <c r="D50" s="35">
        <f>+SUM(D33:D40)</f>
        <v>256996</v>
      </c>
      <c r="E50" s="33" t="s">
        <v>34</v>
      </c>
      <c r="F50" s="35">
        <f>+SUM(F33:F40)</f>
        <v>148499</v>
      </c>
      <c r="G50" s="33" t="s">
        <v>34</v>
      </c>
      <c r="H50" s="35">
        <f>+SUM(H33:H40)</f>
        <v>582153</v>
      </c>
      <c r="I50" s="33" t="s">
        <v>34</v>
      </c>
    </row>
    <row r="51" spans="1:9" ht="18.75" x14ac:dyDescent="0.25">
      <c r="A51" s="3" t="s">
        <v>74</v>
      </c>
      <c r="B51" s="34">
        <f>+SUM(B42:B46)</f>
        <v>3060000</v>
      </c>
      <c r="C51" s="33" t="s">
        <v>34</v>
      </c>
      <c r="D51" s="34">
        <f>+SUM(D42:D46)</f>
        <v>1700000</v>
      </c>
      <c r="E51" s="33" t="s">
        <v>34</v>
      </c>
      <c r="F51" s="34">
        <f>+SUM(F42:F46)</f>
        <v>1100000</v>
      </c>
      <c r="G51" s="33" t="s">
        <v>34</v>
      </c>
      <c r="H51" s="34">
        <f>+SUM(H42:H46)</f>
        <v>7440000</v>
      </c>
      <c r="I51" s="33" t="s">
        <v>34</v>
      </c>
    </row>
    <row r="52" spans="1:9" ht="21" thickBot="1" x14ac:dyDescent="0.3">
      <c r="A52" s="9" t="s">
        <v>75</v>
      </c>
      <c r="B52" s="36">
        <f>SUM(B48:B51)</f>
        <v>142801315</v>
      </c>
      <c r="C52" s="33" t="s">
        <v>34</v>
      </c>
      <c r="D52" s="36">
        <f>SUM(D48:D51)</f>
        <v>82909829.165399998</v>
      </c>
      <c r="E52" s="33" t="s">
        <v>34</v>
      </c>
      <c r="F52" s="36">
        <f>SUM(F48:F51)</f>
        <v>38413170.711599998</v>
      </c>
      <c r="G52" s="33" t="s">
        <v>34</v>
      </c>
      <c r="H52" s="36">
        <f>SUM(H48:H51)</f>
        <v>189404121.22080001</v>
      </c>
      <c r="I52" s="33" t="s">
        <v>34</v>
      </c>
    </row>
    <row r="53" spans="1:9" ht="21" customHeight="1" thickBot="1" x14ac:dyDescent="0.45">
      <c r="A53" s="41" t="s">
        <v>76</v>
      </c>
      <c r="B53" s="37">
        <f>+B52/B14</f>
        <v>6109.1471657754009</v>
      </c>
      <c r="C53" s="33" t="s">
        <v>34</v>
      </c>
      <c r="D53" s="37">
        <f>+D52/D14</f>
        <v>138.183048609</v>
      </c>
      <c r="E53" s="33" t="s">
        <v>34</v>
      </c>
      <c r="F53" s="37">
        <f>+F52/F14</f>
        <v>128.04390237199999</v>
      </c>
      <c r="G53" s="33" t="s">
        <v>34</v>
      </c>
      <c r="H53" s="37">
        <f>+H52/H14</f>
        <v>8102.8501057026742</v>
      </c>
      <c r="I53" s="33" t="s">
        <v>34</v>
      </c>
    </row>
    <row r="54" spans="1:9" s="12" customFormat="1" ht="33.75" customHeight="1" x14ac:dyDescent="0.25">
      <c r="A54" s="11" t="s">
        <v>13</v>
      </c>
      <c r="B54" s="111" t="str">
        <f>+B5</f>
        <v>POLIETILENO MLLDPE MARLEX D143</v>
      </c>
      <c r="C54" s="112"/>
      <c r="D54" s="111" t="str">
        <f>+D5</f>
        <v xml:space="preserve">K-1719 </v>
      </c>
      <c r="E54" s="112"/>
      <c r="F54" s="111" t="str">
        <f>+F5</f>
        <v>BC200</v>
      </c>
      <c r="G54" s="112"/>
      <c r="H54" s="111" t="str">
        <f>+H5</f>
        <v>POLIETILENO LDPE EMERAUDE LF0522M</v>
      </c>
      <c r="I54" s="112"/>
    </row>
    <row r="55" spans="1:9" ht="20.25" x14ac:dyDescent="0.25">
      <c r="A55" s="11" t="s">
        <v>77</v>
      </c>
      <c r="B55" s="107">
        <f>+B6</f>
        <v>223122</v>
      </c>
      <c r="C55" s="108"/>
      <c r="D55" s="107" t="str">
        <f>+D6</f>
        <v>IN0191263</v>
      </c>
      <c r="E55" s="108"/>
      <c r="F55" s="107" t="str">
        <f>+F6</f>
        <v>IN0191263</v>
      </c>
      <c r="G55" s="108"/>
      <c r="H55" s="107" t="str">
        <f>+H6</f>
        <v>ICO155391</v>
      </c>
      <c r="I55" s="108"/>
    </row>
    <row r="56" spans="1:9" ht="18.75" customHeight="1" x14ac:dyDescent="0.45">
      <c r="A56" s="42" t="s">
        <v>78</v>
      </c>
      <c r="B56" s="113">
        <v>44443</v>
      </c>
      <c r="C56" s="114"/>
      <c r="D56" s="113">
        <v>44333</v>
      </c>
      <c r="E56" s="114"/>
      <c r="F56" s="113">
        <v>44333</v>
      </c>
      <c r="G56" s="114"/>
      <c r="H56" s="113">
        <v>44347</v>
      </c>
      <c r="I56" s="114"/>
    </row>
    <row r="57" spans="1:9" ht="19.5" customHeight="1" x14ac:dyDescent="0.45">
      <c r="A57" s="10" t="s">
        <v>79</v>
      </c>
      <c r="B57" s="38"/>
      <c r="C57" s="39"/>
      <c r="D57" s="38"/>
      <c r="E57" s="39"/>
      <c r="F57" s="38"/>
      <c r="G57" s="39"/>
      <c r="H57" s="38">
        <v>1200000</v>
      </c>
      <c r="I57" s="39"/>
    </row>
    <row r="58" spans="1:9" ht="38.25" customHeight="1" x14ac:dyDescent="0.25">
      <c r="A58" s="43" t="s">
        <v>81</v>
      </c>
      <c r="B58" s="106" t="s">
        <v>167</v>
      </c>
      <c r="C58" s="106"/>
      <c r="D58" s="106" t="s">
        <v>108</v>
      </c>
      <c r="E58" s="106"/>
      <c r="F58" s="106" t="s">
        <v>108</v>
      </c>
      <c r="G58" s="106"/>
      <c r="H58" s="106" t="s">
        <v>179</v>
      </c>
      <c r="I58" s="106"/>
    </row>
  </sheetData>
  <mergeCells count="44">
    <mergeCell ref="H58:I58"/>
    <mergeCell ref="H6:I6"/>
    <mergeCell ref="H7:I7"/>
    <mergeCell ref="H54:I54"/>
    <mergeCell ref="H55:I55"/>
    <mergeCell ref="H56:I56"/>
    <mergeCell ref="H1:I1"/>
    <mergeCell ref="H2:I2"/>
    <mergeCell ref="H3:I3"/>
    <mergeCell ref="H4:I4"/>
    <mergeCell ref="H5:I5"/>
    <mergeCell ref="D58:E58"/>
    <mergeCell ref="D6:E6"/>
    <mergeCell ref="D7:E7"/>
    <mergeCell ref="D54:E54"/>
    <mergeCell ref="D55:E55"/>
    <mergeCell ref="D56:E56"/>
    <mergeCell ref="D1:E1"/>
    <mergeCell ref="D2:E2"/>
    <mergeCell ref="D3:E3"/>
    <mergeCell ref="D4:E4"/>
    <mergeCell ref="D5:E5"/>
    <mergeCell ref="B5:C5"/>
    <mergeCell ref="B6:C6"/>
    <mergeCell ref="B3:C3"/>
    <mergeCell ref="B4:C4"/>
    <mergeCell ref="B1:C1"/>
    <mergeCell ref="B2:C2"/>
    <mergeCell ref="B55:C55"/>
    <mergeCell ref="B56:C56"/>
    <mergeCell ref="B7:C7"/>
    <mergeCell ref="B54:C54"/>
    <mergeCell ref="B58:C58"/>
    <mergeCell ref="F1:G1"/>
    <mergeCell ref="F2:G2"/>
    <mergeCell ref="F3:G3"/>
    <mergeCell ref="F4:G4"/>
    <mergeCell ref="F5:G5"/>
    <mergeCell ref="F58:G58"/>
    <mergeCell ref="F6:G6"/>
    <mergeCell ref="F7:G7"/>
    <mergeCell ref="F54:G54"/>
    <mergeCell ref="F55:G55"/>
    <mergeCell ref="F56:G56"/>
  </mergeCells>
  <pageMargins left="0.70866141732283472" right="0.70866141732283472" top="0.74803149606299213" bottom="0.74803149606299213" header="0.31496062992125984" footer="0.31496062992125984"/>
  <pageSetup scale="45" orientation="landscape"/>
  <rowBreaks count="1" manualBreakCount="1">
    <brk id="58"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0BA-0A56-4AAB-9BDD-414464180CA7}">
  <dimension ref="A1:K58"/>
  <sheetViews>
    <sheetView topLeftCell="B1" workbookViewId="0">
      <selection activeCell="K9" sqref="K9"/>
    </sheetView>
  </sheetViews>
  <sheetFormatPr baseColWidth="10" defaultRowHeight="15" x14ac:dyDescent="0.25"/>
  <cols>
    <col min="1" max="1" width="42" bestFit="1" customWidth="1"/>
    <col min="2" max="2" width="18.7109375" customWidth="1"/>
    <col min="3" max="3" width="15.85546875" customWidth="1"/>
    <col min="4" max="4" width="19.28515625" customWidth="1"/>
    <col min="5" max="5" width="14.7109375" customWidth="1"/>
    <col min="6" max="7" width="19.42578125" customWidth="1"/>
    <col min="8" max="8" width="20.140625" customWidth="1"/>
    <col min="9" max="9" width="16.7109375" customWidth="1"/>
    <col min="10" max="10" width="21.5703125" customWidth="1"/>
    <col min="11" max="11" width="18.42578125" customWidth="1"/>
  </cols>
  <sheetData>
    <row r="1" spans="1:11" ht="19.5" customHeight="1" x14ac:dyDescent="0.25">
      <c r="A1" s="1"/>
      <c r="B1" s="117" t="s">
        <v>84</v>
      </c>
      <c r="C1" s="121"/>
      <c r="D1" s="117" t="s">
        <v>183</v>
      </c>
      <c r="E1" s="121"/>
      <c r="F1" s="117" t="s">
        <v>185</v>
      </c>
      <c r="G1" s="121"/>
      <c r="H1" s="117" t="s">
        <v>188</v>
      </c>
      <c r="I1" s="121"/>
      <c r="J1" s="117" t="s">
        <v>193</v>
      </c>
      <c r="K1" s="121"/>
    </row>
    <row r="2" spans="1:11" ht="18.75" x14ac:dyDescent="0.25">
      <c r="A2" s="2" t="s">
        <v>3</v>
      </c>
      <c r="B2" s="119">
        <v>613179</v>
      </c>
      <c r="C2" s="120"/>
      <c r="D2" s="119">
        <v>613179</v>
      </c>
      <c r="E2" s="120"/>
      <c r="F2" s="119">
        <v>524927</v>
      </c>
      <c r="G2" s="120"/>
      <c r="H2" s="119">
        <v>524928</v>
      </c>
      <c r="I2" s="120"/>
      <c r="J2" s="119">
        <v>241964</v>
      </c>
      <c r="K2" s="120"/>
    </row>
    <row r="3" spans="1:11" ht="18.75" x14ac:dyDescent="0.25">
      <c r="A3" s="2" t="s">
        <v>8</v>
      </c>
      <c r="B3" s="107"/>
      <c r="C3" s="108"/>
      <c r="D3" s="107"/>
      <c r="E3" s="108"/>
      <c r="F3" s="107">
        <v>8558</v>
      </c>
      <c r="G3" s="108"/>
      <c r="H3" s="107">
        <v>8557</v>
      </c>
      <c r="I3" s="108"/>
      <c r="J3" s="107"/>
      <c r="K3" s="108"/>
    </row>
    <row r="4" spans="1:11" ht="18.75" x14ac:dyDescent="0.25">
      <c r="A4" s="2" t="s">
        <v>9</v>
      </c>
      <c r="B4" s="107" t="s">
        <v>95</v>
      </c>
      <c r="C4" s="108"/>
      <c r="D4" s="107" t="s">
        <v>95</v>
      </c>
      <c r="E4" s="108"/>
      <c r="F4" s="107" t="s">
        <v>121</v>
      </c>
      <c r="G4" s="108"/>
      <c r="H4" s="107" t="s">
        <v>121</v>
      </c>
      <c r="I4" s="108"/>
      <c r="J4" s="107" t="s">
        <v>190</v>
      </c>
      <c r="K4" s="108"/>
    </row>
    <row r="5" spans="1:11" ht="18.75" x14ac:dyDescent="0.25">
      <c r="A5" s="3" t="s">
        <v>13</v>
      </c>
      <c r="B5" s="115" t="str">
        <f t="shared" ref="B5" si="0">+B1</f>
        <v>CINTA DE SEGURIDAD AZUL 30MM 4918</v>
      </c>
      <c r="C5" s="116"/>
      <c r="D5" s="115" t="str">
        <f>+D1</f>
        <v xml:space="preserve"> CINTA DE SEGURIDAD AZUL 37MM DR4919</v>
      </c>
      <c r="E5" s="116"/>
      <c r="F5" s="115" t="str">
        <f>+F1</f>
        <v xml:space="preserve">LDPE- POLIETINELO HEAVY DUTY LOTRENE FE3000
</v>
      </c>
      <c r="G5" s="116"/>
      <c r="H5" s="115" t="str">
        <f>+H1</f>
        <v xml:space="preserve">LLDPE- POLIETILENO LINEAR LOW DENSITY LOTRENE Q1018H
</v>
      </c>
      <c r="I5" s="116"/>
      <c r="J5" s="115" t="s">
        <v>194</v>
      </c>
      <c r="K5" s="116"/>
    </row>
    <row r="6" spans="1:11" ht="18.75" x14ac:dyDescent="0.25">
      <c r="A6" s="3" t="s">
        <v>14</v>
      </c>
      <c r="B6" s="107" t="s">
        <v>180</v>
      </c>
      <c r="C6" s="108"/>
      <c r="D6" s="107" t="s">
        <v>180</v>
      </c>
      <c r="E6" s="108"/>
      <c r="F6" s="107">
        <v>23641764</v>
      </c>
      <c r="G6" s="108"/>
      <c r="H6" s="107">
        <v>23641817</v>
      </c>
      <c r="I6" s="108"/>
      <c r="J6" s="107">
        <v>225900</v>
      </c>
      <c r="K6" s="108"/>
    </row>
    <row r="7" spans="1:11" ht="18.75" x14ac:dyDescent="0.25">
      <c r="A7" s="3" t="s">
        <v>18</v>
      </c>
      <c r="B7" s="109">
        <v>44326</v>
      </c>
      <c r="C7" s="110"/>
      <c r="D7" s="109">
        <v>44326</v>
      </c>
      <c r="E7" s="110"/>
      <c r="F7" s="109">
        <v>44226</v>
      </c>
      <c r="G7" s="110"/>
      <c r="H7" s="109">
        <v>44231</v>
      </c>
      <c r="I7" s="110"/>
      <c r="J7" s="109">
        <v>44340</v>
      </c>
      <c r="K7" s="110"/>
    </row>
    <row r="8" spans="1:11" ht="18.75" x14ac:dyDescent="0.25">
      <c r="A8" s="3" t="s">
        <v>19</v>
      </c>
      <c r="B8" s="45">
        <v>44.9</v>
      </c>
      <c r="C8" s="44" t="s">
        <v>22</v>
      </c>
      <c r="D8" s="45">
        <v>73.349999999999994</v>
      </c>
      <c r="E8" s="44" t="s">
        <v>22</v>
      </c>
      <c r="F8" s="55">
        <v>1.58</v>
      </c>
      <c r="G8" s="44" t="s">
        <v>36</v>
      </c>
      <c r="H8" s="55">
        <v>1.1950000000000001</v>
      </c>
      <c r="I8" s="44" t="s">
        <v>36</v>
      </c>
      <c r="J8" s="55">
        <v>1.9670000000000001</v>
      </c>
      <c r="K8" s="44" t="s">
        <v>36</v>
      </c>
    </row>
    <row r="9" spans="1:11" ht="18.75" x14ac:dyDescent="0.45">
      <c r="A9" s="4" t="s">
        <v>23</v>
      </c>
      <c r="B9" s="13" t="s">
        <v>181</v>
      </c>
      <c r="C9" s="14" t="s">
        <v>182</v>
      </c>
      <c r="D9" s="13" t="s">
        <v>181</v>
      </c>
      <c r="E9" s="14" t="s">
        <v>25</v>
      </c>
      <c r="F9" s="13" t="s">
        <v>186</v>
      </c>
      <c r="G9" s="14" t="s">
        <v>25</v>
      </c>
      <c r="H9" s="13" t="s">
        <v>189</v>
      </c>
      <c r="I9" s="14" t="s">
        <v>25</v>
      </c>
      <c r="J9" s="13" t="s">
        <v>191</v>
      </c>
      <c r="K9" s="14" t="s">
        <v>25</v>
      </c>
    </row>
    <row r="10" spans="1:11" ht="18.75" x14ac:dyDescent="0.25">
      <c r="A10" s="3" t="s">
        <v>29</v>
      </c>
      <c r="B10" s="15">
        <v>44333</v>
      </c>
      <c r="C10" s="14"/>
      <c r="D10" s="15">
        <v>44333</v>
      </c>
      <c r="E10" s="14"/>
      <c r="F10" s="15">
        <v>44224</v>
      </c>
      <c r="G10" s="14"/>
      <c r="H10" s="15">
        <v>44224</v>
      </c>
      <c r="I10" s="14"/>
      <c r="J10" s="15">
        <v>44340</v>
      </c>
      <c r="K10" s="14"/>
    </row>
    <row r="11" spans="1:11" ht="18.75" x14ac:dyDescent="0.25">
      <c r="A11" s="3" t="s">
        <v>30</v>
      </c>
      <c r="B11" s="16">
        <v>902021000076395</v>
      </c>
      <c r="C11" s="14" t="s">
        <v>31</v>
      </c>
      <c r="D11" s="16">
        <v>902021000076395</v>
      </c>
      <c r="E11" s="14" t="s">
        <v>31</v>
      </c>
      <c r="F11" s="16">
        <v>352021000174726</v>
      </c>
      <c r="G11" s="14" t="s">
        <v>31</v>
      </c>
      <c r="H11" s="16">
        <v>352021000173554</v>
      </c>
      <c r="I11" s="14" t="s">
        <v>31</v>
      </c>
      <c r="J11" s="16">
        <v>412021000009253</v>
      </c>
      <c r="K11" s="14" t="s">
        <v>31</v>
      </c>
    </row>
    <row r="12" spans="1:11" ht="18.75" x14ac:dyDescent="0.25">
      <c r="A12" s="3" t="s">
        <v>32</v>
      </c>
      <c r="B12" s="15">
        <v>44348</v>
      </c>
      <c r="C12" s="14"/>
      <c r="D12" s="15">
        <v>44348</v>
      </c>
      <c r="E12" s="14"/>
      <c r="F12" s="15">
        <v>44321</v>
      </c>
      <c r="G12" s="14"/>
      <c r="H12" s="15">
        <v>44320</v>
      </c>
      <c r="I12" s="14"/>
      <c r="J12" s="15">
        <v>44356</v>
      </c>
      <c r="K12" s="14"/>
    </row>
    <row r="13" spans="1:11" ht="18.75" x14ac:dyDescent="0.4">
      <c r="A13" s="5" t="s">
        <v>33</v>
      </c>
      <c r="B13" s="17">
        <v>3729.02</v>
      </c>
      <c r="C13" s="14" t="s">
        <v>34</v>
      </c>
      <c r="D13" s="17">
        <v>3729.02</v>
      </c>
      <c r="E13" s="14" t="s">
        <v>34</v>
      </c>
      <c r="F13" s="17">
        <v>3712.89</v>
      </c>
      <c r="G13" s="14" t="s">
        <v>34</v>
      </c>
      <c r="H13" s="17">
        <v>3712.89</v>
      </c>
      <c r="I13" s="14" t="s">
        <v>34</v>
      </c>
      <c r="J13" s="17">
        <v>3657.41</v>
      </c>
      <c r="K13" s="14" t="s">
        <v>34</v>
      </c>
    </row>
    <row r="14" spans="1:11" ht="18.75" x14ac:dyDescent="0.25">
      <c r="A14" s="3" t="s">
        <v>35</v>
      </c>
      <c r="B14" s="18">
        <v>270000</v>
      </c>
      <c r="C14" s="14" t="s">
        <v>38</v>
      </c>
      <c r="D14" s="18">
        <v>15000</v>
      </c>
      <c r="E14" s="14" t="s">
        <v>38</v>
      </c>
      <c r="F14" s="18">
        <v>25500</v>
      </c>
      <c r="G14" s="14" t="s">
        <v>36</v>
      </c>
      <c r="H14" s="18">
        <v>25500</v>
      </c>
      <c r="I14" s="14" t="s">
        <v>36</v>
      </c>
      <c r="J14" s="18">
        <v>23375</v>
      </c>
      <c r="K14" s="14" t="s">
        <v>36</v>
      </c>
    </row>
    <row r="15" spans="1:11" ht="18.75" x14ac:dyDescent="0.4">
      <c r="A15" s="3" t="s">
        <v>39</v>
      </c>
      <c r="B15" s="48">
        <v>4.7300000000000002E-2</v>
      </c>
      <c r="C15" s="14" t="s">
        <v>40</v>
      </c>
      <c r="D15" s="49">
        <v>7.8070000000000001E-2</v>
      </c>
      <c r="E15" s="14" t="s">
        <v>40</v>
      </c>
      <c r="F15" s="47">
        <v>1.4577</v>
      </c>
      <c r="G15" s="14" t="s">
        <v>40</v>
      </c>
      <c r="H15" s="47">
        <v>1.0730999999999999</v>
      </c>
      <c r="I15" s="14" t="s">
        <v>40</v>
      </c>
      <c r="J15" s="47">
        <v>1.8724000000000001</v>
      </c>
      <c r="K15" s="14" t="s">
        <v>40</v>
      </c>
    </row>
    <row r="16" spans="1:11" ht="18.75" x14ac:dyDescent="0.25">
      <c r="A16" s="3" t="s">
        <v>41</v>
      </c>
      <c r="B16" s="18">
        <v>12773</v>
      </c>
      <c r="C16" s="14" t="s">
        <v>40</v>
      </c>
      <c r="D16" s="18">
        <v>1171.07</v>
      </c>
      <c r="E16" s="14" t="s">
        <v>40</v>
      </c>
      <c r="F16" s="18">
        <v>37173.78</v>
      </c>
      <c r="G16" s="14" t="s">
        <v>40</v>
      </c>
      <c r="H16" s="18">
        <v>27364.62</v>
      </c>
      <c r="I16" s="14" t="s">
        <v>40</v>
      </c>
      <c r="J16" s="18">
        <v>43769.23</v>
      </c>
      <c r="K16" s="14" t="s">
        <v>40</v>
      </c>
    </row>
    <row r="17" spans="1:11" ht="18.75" x14ac:dyDescent="0.25">
      <c r="A17" s="3" t="s">
        <v>42</v>
      </c>
      <c r="B17" s="18">
        <v>3325.63</v>
      </c>
      <c r="C17" s="14" t="s">
        <v>40</v>
      </c>
      <c r="D17" s="18">
        <v>301.83</v>
      </c>
      <c r="E17" s="14" t="s">
        <v>40</v>
      </c>
      <c r="F17" s="18">
        <v>3417.93</v>
      </c>
      <c r="G17" s="14" t="s">
        <v>40</v>
      </c>
      <c r="H17" s="18">
        <v>3373.67</v>
      </c>
      <c r="I17" s="14" t="s">
        <v>40</v>
      </c>
      <c r="J17" s="18">
        <v>2491.6</v>
      </c>
      <c r="K17" s="14" t="s">
        <v>40</v>
      </c>
    </row>
    <row r="18" spans="1:11" ht="20.25" x14ac:dyDescent="0.25">
      <c r="A18" s="6" t="s">
        <v>43</v>
      </c>
      <c r="B18" s="20">
        <f t="shared" ref="B18" si="1">+SUM(B16:B17)</f>
        <v>16098.630000000001</v>
      </c>
      <c r="C18" s="14" t="s">
        <v>40</v>
      </c>
      <c r="D18" s="20">
        <f>+SUM(D16:D17)</f>
        <v>1472.8999999999999</v>
      </c>
      <c r="E18" s="14" t="s">
        <v>40</v>
      </c>
      <c r="F18" s="20">
        <f>+SUM(F16:F17)</f>
        <v>40591.71</v>
      </c>
      <c r="G18" s="14" t="s">
        <v>40</v>
      </c>
      <c r="H18" s="20">
        <f>+SUM(H16:H17)</f>
        <v>30738.29</v>
      </c>
      <c r="I18" s="14" t="s">
        <v>40</v>
      </c>
      <c r="J18" s="20">
        <f>+SUM(J16:J17)</f>
        <v>46260.83</v>
      </c>
      <c r="K18" s="14" t="s">
        <v>40</v>
      </c>
    </row>
    <row r="19" spans="1:11" ht="20.25" x14ac:dyDescent="0.25">
      <c r="A19" s="6" t="s">
        <v>44</v>
      </c>
      <c r="B19" s="21">
        <f t="shared" ref="B19" si="2">+B18*B13</f>
        <v>60032113.242600001</v>
      </c>
      <c r="C19" s="14" t="s">
        <v>34</v>
      </c>
      <c r="D19" s="21">
        <f>+D18*D13</f>
        <v>5492473.5579999993</v>
      </c>
      <c r="E19" s="14" t="s">
        <v>34</v>
      </c>
      <c r="F19" s="21">
        <f>+F18*F13</f>
        <v>150712554.1419</v>
      </c>
      <c r="G19" s="14" t="s">
        <v>34</v>
      </c>
      <c r="H19" s="21">
        <f>+H18*H13</f>
        <v>114127889.5581</v>
      </c>
      <c r="I19" s="14" t="s">
        <v>34</v>
      </c>
      <c r="J19" s="21">
        <f>+J18*J13</f>
        <v>169194822.25029999</v>
      </c>
      <c r="K19" s="14" t="s">
        <v>34</v>
      </c>
    </row>
    <row r="20" spans="1:11" ht="18.75" x14ac:dyDescent="0.25">
      <c r="A20" s="7" t="s">
        <v>45</v>
      </c>
      <c r="B20" s="22"/>
      <c r="C20" s="23"/>
      <c r="D20" s="22"/>
      <c r="E20" s="23"/>
      <c r="F20" s="22"/>
      <c r="G20" s="23"/>
      <c r="H20" s="22"/>
      <c r="I20" s="23"/>
      <c r="J20" s="22"/>
      <c r="K20" s="23"/>
    </row>
    <row r="21" spans="1:11" ht="18.75" x14ac:dyDescent="0.25">
      <c r="A21" s="3" t="s">
        <v>46</v>
      </c>
      <c r="B21" s="24"/>
      <c r="C21" s="14" t="s">
        <v>34</v>
      </c>
      <c r="D21" s="24"/>
      <c r="E21" s="14" t="s">
        <v>34</v>
      </c>
      <c r="F21" s="24"/>
      <c r="G21" s="14" t="s">
        <v>34</v>
      </c>
      <c r="H21" s="24"/>
      <c r="I21" s="14" t="s">
        <v>34</v>
      </c>
      <c r="J21" s="24"/>
      <c r="K21" s="14" t="s">
        <v>34</v>
      </c>
    </row>
    <row r="22" spans="1:11" ht="18.75" x14ac:dyDescent="0.4">
      <c r="A22" s="3" t="s">
        <v>47</v>
      </c>
      <c r="B22" s="25">
        <v>123472</v>
      </c>
      <c r="C22" s="14" t="s">
        <v>34</v>
      </c>
      <c r="D22" s="25">
        <v>40000</v>
      </c>
      <c r="E22" s="14" t="s">
        <v>34</v>
      </c>
      <c r="F22" s="25">
        <v>401514</v>
      </c>
      <c r="G22" s="14" t="s">
        <v>34</v>
      </c>
      <c r="H22" s="25">
        <v>386504</v>
      </c>
      <c r="I22" s="14" t="s">
        <v>34</v>
      </c>
      <c r="J22" s="25">
        <v>890002</v>
      </c>
      <c r="K22" s="14" t="s">
        <v>34</v>
      </c>
    </row>
    <row r="23" spans="1:11" ht="18.75" x14ac:dyDescent="0.25">
      <c r="A23" s="3" t="s">
        <v>48</v>
      </c>
      <c r="B23" s="26"/>
      <c r="C23" s="14" t="s">
        <v>34</v>
      </c>
      <c r="D23" s="26"/>
      <c r="E23" s="14" t="s">
        <v>34</v>
      </c>
      <c r="F23" s="26">
        <v>442731</v>
      </c>
      <c r="G23" s="14" t="s">
        <v>34</v>
      </c>
      <c r="H23" s="26">
        <v>442731</v>
      </c>
      <c r="I23" s="14" t="s">
        <v>34</v>
      </c>
      <c r="J23" s="26"/>
      <c r="K23" s="14" t="s">
        <v>34</v>
      </c>
    </row>
    <row r="24" spans="1:11" ht="18.75" x14ac:dyDescent="0.25">
      <c r="A24" s="3" t="s">
        <v>49</v>
      </c>
      <c r="B24" s="24"/>
      <c r="C24" s="14" t="s">
        <v>34</v>
      </c>
      <c r="D24" s="24"/>
      <c r="E24" s="14" t="s">
        <v>34</v>
      </c>
      <c r="F24" s="24"/>
      <c r="G24" s="14" t="s">
        <v>34</v>
      </c>
      <c r="H24" s="24"/>
      <c r="I24" s="14" t="s">
        <v>34</v>
      </c>
      <c r="J24" s="24"/>
      <c r="K24" s="14" t="s">
        <v>34</v>
      </c>
    </row>
    <row r="25" spans="1:11" ht="18.75" x14ac:dyDescent="0.25">
      <c r="A25" s="3" t="s">
        <v>50</v>
      </c>
      <c r="B25" s="24">
        <v>90000</v>
      </c>
      <c r="C25" s="14" t="s">
        <v>34</v>
      </c>
      <c r="D25" s="24">
        <v>21458</v>
      </c>
      <c r="E25" s="14" t="s">
        <v>34</v>
      </c>
      <c r="F25" s="24">
        <v>228900</v>
      </c>
      <c r="G25" s="14" t="s">
        <v>34</v>
      </c>
      <c r="H25" s="24">
        <v>228900</v>
      </c>
      <c r="I25" s="14" t="s">
        <v>34</v>
      </c>
      <c r="J25" s="24">
        <v>362602</v>
      </c>
      <c r="K25" s="14" t="s">
        <v>34</v>
      </c>
    </row>
    <row r="26" spans="1:11" ht="18.75" x14ac:dyDescent="0.25">
      <c r="A26" s="3" t="s">
        <v>51</v>
      </c>
      <c r="B26" s="26"/>
      <c r="C26" s="14" t="s">
        <v>34</v>
      </c>
      <c r="D26" s="26"/>
      <c r="E26" s="14" t="s">
        <v>34</v>
      </c>
      <c r="F26" s="26">
        <v>5087296</v>
      </c>
      <c r="G26" s="14" t="s">
        <v>34</v>
      </c>
      <c r="H26" s="26">
        <v>6890278</v>
      </c>
      <c r="I26" s="14" t="s">
        <v>34</v>
      </c>
      <c r="J26" s="26">
        <v>217560</v>
      </c>
      <c r="K26" s="14" t="s">
        <v>34</v>
      </c>
    </row>
    <row r="27" spans="1:11" ht="18.75" x14ac:dyDescent="0.25">
      <c r="A27" s="3" t="s">
        <v>52</v>
      </c>
      <c r="B27" s="26"/>
      <c r="C27" s="14" t="s">
        <v>34</v>
      </c>
      <c r="D27" s="26"/>
      <c r="E27" s="14" t="s">
        <v>34</v>
      </c>
      <c r="F27" s="26">
        <v>223350</v>
      </c>
      <c r="G27" s="14" t="s">
        <v>34</v>
      </c>
      <c r="H27" s="26">
        <v>223350</v>
      </c>
      <c r="I27" s="14" t="s">
        <v>34</v>
      </c>
      <c r="J27" s="26">
        <v>141000</v>
      </c>
      <c r="K27" s="14" t="s">
        <v>34</v>
      </c>
    </row>
    <row r="28" spans="1:11" ht="18.75" x14ac:dyDescent="0.25">
      <c r="A28" s="3" t="s">
        <v>53</v>
      </c>
      <c r="B28" s="24"/>
      <c r="C28" s="14" t="s">
        <v>34</v>
      </c>
      <c r="D28" s="24"/>
      <c r="E28" s="14" t="s">
        <v>34</v>
      </c>
      <c r="F28" s="24">
        <v>381969</v>
      </c>
      <c r="G28" s="14" t="s">
        <v>34</v>
      </c>
      <c r="H28" s="24">
        <v>381969</v>
      </c>
      <c r="I28" s="14" t="s">
        <v>34</v>
      </c>
      <c r="J28" s="24">
        <v>20000</v>
      </c>
      <c r="K28" s="14" t="s">
        <v>34</v>
      </c>
    </row>
    <row r="29" spans="1:11" ht="18.75" x14ac:dyDescent="0.25">
      <c r="A29" s="3" t="s">
        <v>54</v>
      </c>
      <c r="B29" s="24"/>
      <c r="C29" s="14" t="s">
        <v>34</v>
      </c>
      <c r="D29" s="24"/>
      <c r="E29" s="14" t="s">
        <v>34</v>
      </c>
      <c r="F29" s="24"/>
      <c r="G29" s="14" t="s">
        <v>34</v>
      </c>
      <c r="H29" s="24"/>
      <c r="I29" s="14" t="s">
        <v>34</v>
      </c>
      <c r="J29" s="24"/>
      <c r="K29" s="14" t="s">
        <v>34</v>
      </c>
    </row>
    <row r="30" spans="1:11" ht="18.75" x14ac:dyDescent="0.25">
      <c r="A30" s="3" t="s">
        <v>55</v>
      </c>
      <c r="B30" s="24"/>
      <c r="C30" s="14" t="s">
        <v>34</v>
      </c>
      <c r="D30" s="24"/>
      <c r="E30" s="14" t="s">
        <v>34</v>
      </c>
      <c r="F30" s="24">
        <v>177038</v>
      </c>
      <c r="G30" s="14" t="s">
        <v>34</v>
      </c>
      <c r="H30" s="24">
        <v>232794</v>
      </c>
      <c r="I30" s="14" t="s">
        <v>34</v>
      </c>
      <c r="J30" s="24">
        <v>161578</v>
      </c>
      <c r="K30" s="14" t="s">
        <v>34</v>
      </c>
    </row>
    <row r="31" spans="1:11" ht="18.75" x14ac:dyDescent="0.25">
      <c r="A31" s="3" t="s">
        <v>56</v>
      </c>
      <c r="B31" s="24"/>
      <c r="C31" s="14" t="s">
        <v>34</v>
      </c>
      <c r="D31" s="24"/>
      <c r="E31" s="14" t="s">
        <v>34</v>
      </c>
      <c r="F31" s="24">
        <v>14788327</v>
      </c>
      <c r="G31" s="14" t="s">
        <v>34</v>
      </c>
      <c r="H31" s="24">
        <v>18762243</v>
      </c>
      <c r="I31" s="14" t="s">
        <v>34</v>
      </c>
      <c r="J31" s="24"/>
      <c r="K31" s="14" t="s">
        <v>34</v>
      </c>
    </row>
    <row r="32" spans="1:11" ht="18.75" x14ac:dyDescent="0.25">
      <c r="A32" s="7" t="s">
        <v>57</v>
      </c>
      <c r="B32" s="27"/>
      <c r="C32" s="28"/>
      <c r="D32" s="27"/>
      <c r="E32" s="28"/>
      <c r="F32" s="27"/>
      <c r="G32" s="28"/>
      <c r="H32" s="27"/>
      <c r="I32" s="28"/>
      <c r="J32" s="27"/>
      <c r="K32" s="28"/>
    </row>
    <row r="33" spans="1:11" ht="18.75" x14ac:dyDescent="0.25">
      <c r="A33" s="3" t="s">
        <v>58</v>
      </c>
      <c r="B33" s="29">
        <v>165000</v>
      </c>
      <c r="C33" s="14" t="s">
        <v>34</v>
      </c>
      <c r="D33" s="29">
        <v>35000</v>
      </c>
      <c r="E33" s="14" t="s">
        <v>34</v>
      </c>
      <c r="F33" s="29">
        <v>421995</v>
      </c>
      <c r="G33" s="14" t="s">
        <v>34</v>
      </c>
      <c r="H33" s="29">
        <v>319558</v>
      </c>
      <c r="I33" s="14" t="s">
        <v>34</v>
      </c>
      <c r="J33" s="29">
        <v>473745</v>
      </c>
      <c r="K33" s="14" t="s">
        <v>34</v>
      </c>
    </row>
    <row r="34" spans="1:11" ht="18.75" x14ac:dyDescent="0.25">
      <c r="A34" s="3" t="s">
        <v>59</v>
      </c>
      <c r="B34" s="30">
        <v>20000</v>
      </c>
      <c r="C34" s="14" t="s">
        <v>34</v>
      </c>
      <c r="D34" s="30">
        <v>10000</v>
      </c>
      <c r="E34" s="14" t="s">
        <v>34</v>
      </c>
      <c r="F34" s="30">
        <v>15000</v>
      </c>
      <c r="G34" s="14" t="s">
        <v>34</v>
      </c>
      <c r="H34" s="30">
        <v>15000</v>
      </c>
      <c r="I34" s="14" t="s">
        <v>34</v>
      </c>
      <c r="J34" s="30">
        <v>15000</v>
      </c>
      <c r="K34" s="14" t="s">
        <v>34</v>
      </c>
    </row>
    <row r="35" spans="1:11" ht="18.75" x14ac:dyDescent="0.25">
      <c r="A35" s="3" t="s">
        <v>60</v>
      </c>
      <c r="B35" s="30"/>
      <c r="C35" s="14" t="s">
        <v>34</v>
      </c>
      <c r="D35" s="30"/>
      <c r="E35" s="14" t="s">
        <v>34</v>
      </c>
      <c r="F35" s="30">
        <v>15000</v>
      </c>
      <c r="G35" s="14" t="s">
        <v>34</v>
      </c>
      <c r="H35" s="30">
        <v>15000</v>
      </c>
      <c r="I35" s="14" t="s">
        <v>34</v>
      </c>
      <c r="J35" s="30">
        <v>15000</v>
      </c>
      <c r="K35" s="14" t="s">
        <v>34</v>
      </c>
    </row>
    <row r="36" spans="1:11" ht="18.75" x14ac:dyDescent="0.25">
      <c r="A36" s="3" t="s">
        <v>61</v>
      </c>
      <c r="B36" s="30">
        <v>25000</v>
      </c>
      <c r="C36" s="14" t="s">
        <v>34</v>
      </c>
      <c r="D36" s="30">
        <v>25000</v>
      </c>
      <c r="E36" s="14" t="s">
        <v>34</v>
      </c>
      <c r="F36" s="30">
        <v>50000</v>
      </c>
      <c r="G36" s="14" t="s">
        <v>34</v>
      </c>
      <c r="H36" s="30">
        <v>50000</v>
      </c>
      <c r="I36" s="14" t="s">
        <v>34</v>
      </c>
      <c r="J36" s="30">
        <v>50000</v>
      </c>
      <c r="K36" s="14" t="s">
        <v>34</v>
      </c>
    </row>
    <row r="37" spans="1:11" ht="18.75" x14ac:dyDescent="0.25">
      <c r="A37" s="3" t="s">
        <v>62</v>
      </c>
      <c r="B37" s="30"/>
      <c r="C37" s="14" t="s">
        <v>34</v>
      </c>
      <c r="D37" s="30"/>
      <c r="E37" s="14" t="s">
        <v>34</v>
      </c>
      <c r="F37" s="30"/>
      <c r="G37" s="14"/>
      <c r="H37" s="30"/>
      <c r="I37" s="14"/>
      <c r="J37" s="30"/>
      <c r="K37" s="14"/>
    </row>
    <row r="38" spans="1:11" ht="18.75" x14ac:dyDescent="0.25">
      <c r="A38" s="3" t="s">
        <v>63</v>
      </c>
      <c r="B38" s="29"/>
      <c r="C38" s="14" t="s">
        <v>34</v>
      </c>
      <c r="D38" s="29"/>
      <c r="E38" s="14" t="s">
        <v>34</v>
      </c>
      <c r="F38" s="30"/>
      <c r="G38" s="14"/>
      <c r="H38" s="30"/>
      <c r="I38" s="14"/>
      <c r="J38" s="30"/>
      <c r="K38" s="14"/>
    </row>
    <row r="39" spans="1:11" ht="18.75" x14ac:dyDescent="0.25">
      <c r="A39" s="3" t="s">
        <v>64</v>
      </c>
      <c r="B39" s="30">
        <v>25000</v>
      </c>
      <c r="C39" s="14" t="s">
        <v>34</v>
      </c>
      <c r="D39" s="30">
        <v>25000</v>
      </c>
      <c r="E39" s="14" t="s">
        <v>34</v>
      </c>
      <c r="F39" s="29"/>
      <c r="G39" s="14"/>
      <c r="H39" s="29"/>
      <c r="I39" s="14"/>
      <c r="J39" s="29"/>
      <c r="K39" s="14"/>
    </row>
    <row r="40" spans="1:11" ht="18.75" x14ac:dyDescent="0.25">
      <c r="A40" s="2" t="s">
        <v>65</v>
      </c>
      <c r="B40" s="27"/>
      <c r="C40" s="28"/>
      <c r="D40" s="27"/>
      <c r="E40" s="28"/>
      <c r="F40" s="27"/>
      <c r="G40" s="28"/>
      <c r="H40" s="27"/>
      <c r="I40" s="28"/>
      <c r="J40" s="27"/>
      <c r="K40" s="28"/>
    </row>
    <row r="41" spans="1:11" ht="18.75" x14ac:dyDescent="0.4">
      <c r="A41" s="3" t="s">
        <v>66</v>
      </c>
      <c r="B41" s="31"/>
      <c r="C41" s="32"/>
      <c r="D41" s="31"/>
      <c r="E41" s="32"/>
      <c r="F41" s="31"/>
      <c r="G41" s="32"/>
      <c r="H41" s="31"/>
      <c r="I41" s="32"/>
      <c r="J41" s="31"/>
      <c r="K41" s="32"/>
    </row>
    <row r="42" spans="1:11" ht="18.75" x14ac:dyDescent="0.4">
      <c r="A42" s="3" t="s">
        <v>67</v>
      </c>
      <c r="B42" s="31"/>
      <c r="C42" s="33" t="s">
        <v>34</v>
      </c>
      <c r="D42" s="31"/>
      <c r="E42" s="33" t="s">
        <v>34</v>
      </c>
      <c r="F42" s="56">
        <v>1117668</v>
      </c>
      <c r="G42" s="33"/>
      <c r="H42" s="56">
        <v>1117668</v>
      </c>
      <c r="I42" s="33"/>
      <c r="J42" s="56">
        <v>212765</v>
      </c>
      <c r="K42" s="33"/>
    </row>
    <row r="43" spans="1:11" ht="18.75" x14ac:dyDescent="0.25">
      <c r="A43" s="8" t="s">
        <v>68</v>
      </c>
      <c r="B43" s="30"/>
      <c r="C43" s="33" t="s">
        <v>34</v>
      </c>
      <c r="D43" s="30"/>
      <c r="E43" s="33" t="s">
        <v>34</v>
      </c>
      <c r="F43" s="57"/>
      <c r="G43" s="33"/>
      <c r="H43" s="57"/>
      <c r="I43" s="33"/>
      <c r="J43" s="57"/>
      <c r="K43" s="33"/>
    </row>
    <row r="44" spans="1:11" ht="18.75" x14ac:dyDescent="0.25">
      <c r="A44" s="3" t="s">
        <v>69</v>
      </c>
      <c r="B44" s="30">
        <v>150000</v>
      </c>
      <c r="C44" s="33" t="s">
        <v>34</v>
      </c>
      <c r="D44" s="30">
        <v>30000</v>
      </c>
      <c r="E44" s="33" t="s">
        <v>34</v>
      </c>
      <c r="F44" s="57">
        <v>10300000</v>
      </c>
      <c r="G44" s="33" t="s">
        <v>34</v>
      </c>
      <c r="H44" s="57">
        <v>10500000</v>
      </c>
      <c r="I44" s="33" t="s">
        <v>34</v>
      </c>
      <c r="J44" s="57">
        <v>3700000</v>
      </c>
      <c r="K44" s="33" t="s">
        <v>34</v>
      </c>
    </row>
    <row r="45" spans="1:11" ht="18.75" x14ac:dyDescent="0.25">
      <c r="A45" s="3" t="s">
        <v>70</v>
      </c>
      <c r="B45" s="33"/>
      <c r="C45" s="30"/>
      <c r="E45" s="33"/>
      <c r="F45" s="30"/>
      <c r="G45" s="33"/>
      <c r="H45" s="30"/>
      <c r="I45" s="33"/>
      <c r="J45" s="30"/>
      <c r="K45" s="33"/>
    </row>
    <row r="46" spans="1:11" ht="18.75" x14ac:dyDescent="0.25">
      <c r="A46" s="2" t="s">
        <v>71</v>
      </c>
      <c r="B46" s="27"/>
      <c r="C46" s="28"/>
      <c r="D46" s="27"/>
      <c r="E46" s="28"/>
      <c r="F46" s="27"/>
      <c r="G46" s="28"/>
      <c r="H46" s="27"/>
      <c r="I46" s="28"/>
      <c r="J46" s="27"/>
      <c r="K46" s="28"/>
    </row>
    <row r="47" spans="1:11" ht="18.75" x14ac:dyDescent="0.25">
      <c r="A47" s="3" t="s">
        <v>72</v>
      </c>
      <c r="B47" s="34">
        <f>+B19</f>
        <v>60032113.242600001</v>
      </c>
      <c r="C47" s="33" t="s">
        <v>34</v>
      </c>
      <c r="D47" s="34">
        <f>+D19</f>
        <v>5492473.5579999993</v>
      </c>
      <c r="E47" s="33" t="s">
        <v>34</v>
      </c>
      <c r="F47" s="34">
        <f>+F19</f>
        <v>150712554.1419</v>
      </c>
      <c r="G47" s="33" t="s">
        <v>34</v>
      </c>
      <c r="H47" s="34">
        <f>+H19</f>
        <v>114127889.5581</v>
      </c>
      <c r="I47" s="33" t="s">
        <v>34</v>
      </c>
      <c r="J47" s="34">
        <f>+J19</f>
        <v>169194822.25029999</v>
      </c>
      <c r="K47" s="33" t="s">
        <v>34</v>
      </c>
    </row>
    <row r="48" spans="1:11" ht="18.75" x14ac:dyDescent="0.25">
      <c r="A48" s="3" t="s">
        <v>45</v>
      </c>
      <c r="B48" s="34">
        <f>+SUM(B21:B31)</f>
        <v>213472</v>
      </c>
      <c r="C48" s="33" t="s">
        <v>34</v>
      </c>
      <c r="D48" s="34">
        <f>+SUM(D21:D31)</f>
        <v>61458</v>
      </c>
      <c r="E48" s="33" t="s">
        <v>34</v>
      </c>
      <c r="F48" s="34">
        <f>+SUM(F21:F31)</f>
        <v>21731125</v>
      </c>
      <c r="G48" s="33" t="s">
        <v>34</v>
      </c>
      <c r="H48" s="34">
        <f>+SUM(H21:H31)</f>
        <v>27548769</v>
      </c>
      <c r="I48" s="33" t="s">
        <v>34</v>
      </c>
      <c r="J48" s="34">
        <f>+SUM(J21:J31)</f>
        <v>1792742</v>
      </c>
      <c r="K48" s="33" t="s">
        <v>34</v>
      </c>
    </row>
    <row r="49" spans="1:11" ht="18.75" x14ac:dyDescent="0.4">
      <c r="A49" s="3" t="s">
        <v>73</v>
      </c>
      <c r="B49" s="35">
        <f>+SUM(B33:B39)</f>
        <v>235000</v>
      </c>
      <c r="C49" s="33" t="s">
        <v>34</v>
      </c>
      <c r="D49" s="35">
        <f>+SUM(D33:D39)</f>
        <v>95000</v>
      </c>
      <c r="E49" s="33" t="s">
        <v>34</v>
      </c>
      <c r="F49" s="35">
        <f>+SUM(F33:F39)</f>
        <v>501995</v>
      </c>
      <c r="G49" s="33" t="s">
        <v>34</v>
      </c>
      <c r="H49" s="35">
        <f>+SUM(H33:H39)</f>
        <v>399558</v>
      </c>
      <c r="I49" s="33" t="s">
        <v>34</v>
      </c>
      <c r="J49" s="35">
        <f>+SUM(J33:J39)</f>
        <v>553745</v>
      </c>
      <c r="K49" s="33" t="s">
        <v>34</v>
      </c>
    </row>
    <row r="50" spans="1:11" ht="18.75" x14ac:dyDescent="0.25">
      <c r="A50" s="3" t="s">
        <v>74</v>
      </c>
      <c r="B50" s="34">
        <f>+SUM(B41:B45)</f>
        <v>150000</v>
      </c>
      <c r="C50" s="33" t="s">
        <v>34</v>
      </c>
      <c r="D50" s="34">
        <f>+SUM(D41:D45)</f>
        <v>30000</v>
      </c>
      <c r="E50" s="33" t="s">
        <v>34</v>
      </c>
      <c r="F50" s="34">
        <f>+SUM(F41:F45)</f>
        <v>11417668</v>
      </c>
      <c r="G50" s="33" t="s">
        <v>34</v>
      </c>
      <c r="H50" s="34">
        <f>+SUM(H41:H45)</f>
        <v>11617668</v>
      </c>
      <c r="I50" s="33" t="s">
        <v>34</v>
      </c>
      <c r="J50" s="34">
        <f>+SUM(J41:J45)</f>
        <v>3912765</v>
      </c>
      <c r="K50" s="33" t="s">
        <v>34</v>
      </c>
    </row>
    <row r="51" spans="1:11" ht="21" thickBot="1" x14ac:dyDescent="0.3">
      <c r="A51" s="9" t="s">
        <v>75</v>
      </c>
      <c r="B51" s="36">
        <f>SUM(B47:B50)</f>
        <v>60630585.242600001</v>
      </c>
      <c r="C51" s="33" t="s">
        <v>34</v>
      </c>
      <c r="D51" s="36">
        <f>SUM(D47:D50)</f>
        <v>5678931.5579999993</v>
      </c>
      <c r="E51" s="33" t="s">
        <v>34</v>
      </c>
      <c r="F51" s="36">
        <f>SUM(F47:F50)</f>
        <v>184363342.1419</v>
      </c>
      <c r="G51" s="33" t="s">
        <v>34</v>
      </c>
      <c r="H51" s="36">
        <f>SUM(H47:H50)</f>
        <v>153693884.55809999</v>
      </c>
      <c r="I51" s="33" t="s">
        <v>34</v>
      </c>
      <c r="J51" s="36">
        <f>SUM(J47:J50)</f>
        <v>175454074.25029999</v>
      </c>
      <c r="K51" s="33" t="s">
        <v>34</v>
      </c>
    </row>
    <row r="52" spans="1:11" ht="21" thickBot="1" x14ac:dyDescent="0.45">
      <c r="A52" s="41" t="s">
        <v>76</v>
      </c>
      <c r="B52" s="37">
        <f>+B51/B14</f>
        <v>224.55772312074075</v>
      </c>
      <c r="C52" s="33" t="s">
        <v>34</v>
      </c>
      <c r="D52" s="37">
        <f>+D51/D14</f>
        <v>378.59543719999994</v>
      </c>
      <c r="E52" s="33" t="s">
        <v>34</v>
      </c>
      <c r="F52" s="37">
        <f>+F51/F14</f>
        <v>7229.9349859568629</v>
      </c>
      <c r="G52" s="33" t="s">
        <v>34</v>
      </c>
      <c r="H52" s="37">
        <f>+H51/H14</f>
        <v>6027.2111591411758</v>
      </c>
      <c r="I52" s="33" t="s">
        <v>34</v>
      </c>
      <c r="J52" s="37">
        <f>+J51/J14</f>
        <v>7506.0566524192509</v>
      </c>
      <c r="K52" s="33" t="s">
        <v>34</v>
      </c>
    </row>
    <row r="53" spans="1:11" ht="20.25" x14ac:dyDescent="0.25">
      <c r="A53" s="11" t="s">
        <v>13</v>
      </c>
      <c r="B53" s="111" t="str">
        <f t="shared" ref="B53:B54" si="3">+B5</f>
        <v>CINTA DE SEGURIDAD AZUL 30MM 4918</v>
      </c>
      <c r="C53" s="112"/>
      <c r="D53" s="111" t="str">
        <f>+D5</f>
        <v xml:space="preserve"> CINTA DE SEGURIDAD AZUL 37MM DR4919</v>
      </c>
      <c r="E53" s="112"/>
      <c r="F53" s="74" t="str">
        <f>+F4</f>
        <v>TOTAL QATAR</v>
      </c>
      <c r="G53" s="75"/>
      <c r="H53" s="81" t="str">
        <f>+H4</f>
        <v>TOTAL QATAR</v>
      </c>
      <c r="I53" s="82"/>
      <c r="J53" s="86" t="str">
        <f>+J4</f>
        <v xml:space="preserve">TRICON </v>
      </c>
      <c r="K53" s="87"/>
    </row>
    <row r="54" spans="1:11" ht="20.25" customHeight="1" x14ac:dyDescent="0.25">
      <c r="A54" s="11" t="s">
        <v>77</v>
      </c>
      <c r="B54" s="107" t="str">
        <f t="shared" si="3"/>
        <v>16786/16800</v>
      </c>
      <c r="C54" s="108"/>
      <c r="D54" s="107" t="str">
        <f>+D6</f>
        <v>16786/16800</v>
      </c>
      <c r="E54" s="108"/>
      <c r="F54" s="72" t="str">
        <f>+F5</f>
        <v xml:space="preserve">LDPE- POLIETINELO HEAVY DUTY LOTRENE FE3000
</v>
      </c>
      <c r="G54" s="73"/>
      <c r="H54" s="79" t="str">
        <f>+H5</f>
        <v xml:space="preserve">LLDPE- POLIETILENO LINEAR LOW DENSITY LOTRENE Q1018H
</v>
      </c>
      <c r="I54" s="80"/>
      <c r="J54" s="84" t="str">
        <f>+J5</f>
        <v xml:space="preserve">POLIETILENOMLLDPE MARLEX D143
</v>
      </c>
      <c r="K54" s="85"/>
    </row>
    <row r="55" spans="1:11" ht="18.75" x14ac:dyDescent="0.45">
      <c r="A55" s="42" t="s">
        <v>78</v>
      </c>
      <c r="B55" s="113">
        <v>44348</v>
      </c>
      <c r="C55" s="113"/>
      <c r="D55" s="113">
        <v>44348</v>
      </c>
      <c r="E55" s="113"/>
      <c r="F55" s="70">
        <v>44350</v>
      </c>
      <c r="G55" s="71"/>
      <c r="H55" s="77">
        <v>44350</v>
      </c>
      <c r="I55" s="78"/>
      <c r="J55" s="88">
        <v>44365</v>
      </c>
      <c r="K55" s="89"/>
    </row>
    <row r="56" spans="1:11" ht="17.25" customHeight="1" x14ac:dyDescent="0.45">
      <c r="A56" s="10" t="s">
        <v>79</v>
      </c>
      <c r="B56" s="38"/>
      <c r="C56" s="39"/>
      <c r="D56" s="38"/>
      <c r="E56" s="39"/>
      <c r="F56" s="76">
        <v>1200000</v>
      </c>
      <c r="G56" s="76"/>
      <c r="H56" s="83">
        <v>1200000</v>
      </c>
      <c r="I56" s="83"/>
      <c r="J56" s="90">
        <v>0</v>
      </c>
      <c r="K56" s="90"/>
    </row>
    <row r="57" spans="1:11" ht="31.5" customHeight="1" x14ac:dyDescent="0.25">
      <c r="A57" s="43" t="s">
        <v>81</v>
      </c>
      <c r="B57" s="106" t="s">
        <v>184</v>
      </c>
      <c r="C57" s="106"/>
      <c r="D57" s="106" t="s">
        <v>184</v>
      </c>
      <c r="E57" s="106"/>
      <c r="F57" s="106" t="s">
        <v>187</v>
      </c>
      <c r="G57" s="106"/>
      <c r="H57" s="106" t="s">
        <v>187</v>
      </c>
      <c r="I57" s="106"/>
      <c r="J57" s="106" t="s">
        <v>192</v>
      </c>
      <c r="K57" s="106"/>
    </row>
    <row r="58" spans="1:11" ht="16.5" x14ac:dyDescent="0.25">
      <c r="F58" s="106"/>
      <c r="G58" s="106"/>
    </row>
  </sheetData>
  <mergeCells count="47">
    <mergeCell ref="H6:I6"/>
    <mergeCell ref="H7:I7"/>
    <mergeCell ref="H57:I57"/>
    <mergeCell ref="H1:I1"/>
    <mergeCell ref="H2:I2"/>
    <mergeCell ref="H3:I3"/>
    <mergeCell ref="H4:I4"/>
    <mergeCell ref="H5:I5"/>
    <mergeCell ref="F57:G57"/>
    <mergeCell ref="F58:G58"/>
    <mergeCell ref="F6:G6"/>
    <mergeCell ref="F7:G7"/>
    <mergeCell ref="F1:G1"/>
    <mergeCell ref="F2:G2"/>
    <mergeCell ref="F3:G3"/>
    <mergeCell ref="F4:G4"/>
    <mergeCell ref="F5:G5"/>
    <mergeCell ref="B3:C3"/>
    <mergeCell ref="D3:E3"/>
    <mergeCell ref="B4:C4"/>
    <mergeCell ref="D4:E4"/>
    <mergeCell ref="B1:C1"/>
    <mergeCell ref="D1:E1"/>
    <mergeCell ref="B2:C2"/>
    <mergeCell ref="D2:E2"/>
    <mergeCell ref="B7:C7"/>
    <mergeCell ref="D7:E7"/>
    <mergeCell ref="B53:C53"/>
    <mergeCell ref="D53:E53"/>
    <mergeCell ref="B5:C5"/>
    <mergeCell ref="D5:E5"/>
    <mergeCell ref="B6:C6"/>
    <mergeCell ref="D6:E6"/>
    <mergeCell ref="B57:C57"/>
    <mergeCell ref="D57:E57"/>
    <mergeCell ref="B54:C54"/>
    <mergeCell ref="D54:E54"/>
    <mergeCell ref="B55:C55"/>
    <mergeCell ref="D55:E55"/>
    <mergeCell ref="J6:K6"/>
    <mergeCell ref="J7:K7"/>
    <mergeCell ref="J57:K57"/>
    <mergeCell ref="J1:K1"/>
    <mergeCell ref="J2:K2"/>
    <mergeCell ref="J3:K3"/>
    <mergeCell ref="J4:K4"/>
    <mergeCell ref="J5:K5"/>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9F7D-4BBF-4E92-A0D0-B74F93433060}">
  <dimension ref="A1:O57"/>
  <sheetViews>
    <sheetView workbookViewId="0">
      <selection activeCell="D9" sqref="D9"/>
    </sheetView>
  </sheetViews>
  <sheetFormatPr baseColWidth="10" defaultRowHeight="15" x14ac:dyDescent="0.25"/>
  <cols>
    <col min="1" max="1" width="42" bestFit="1" customWidth="1"/>
    <col min="2" max="2" width="18.5703125" customWidth="1"/>
    <col min="3" max="3" width="13" customWidth="1"/>
    <col min="4" max="4" width="17.28515625" customWidth="1"/>
    <col min="5" max="5" width="11.7109375" customWidth="1"/>
    <col min="6" max="6" width="20.140625" customWidth="1"/>
    <col min="7" max="7" width="14.5703125" customWidth="1"/>
    <col min="8" max="8" width="21.5703125" customWidth="1"/>
    <col min="9" max="9" width="14" customWidth="1"/>
    <col min="10" max="10" width="17.7109375" customWidth="1"/>
    <col min="11" max="11" width="16.140625" customWidth="1"/>
    <col min="12" max="12" width="19.7109375" customWidth="1"/>
    <col min="13" max="13" width="15.7109375" customWidth="1"/>
    <col min="14" max="14" width="18.7109375" customWidth="1"/>
    <col min="15" max="15" width="17.140625" customWidth="1"/>
  </cols>
  <sheetData>
    <row r="1" spans="1:15" ht="19.5" x14ac:dyDescent="0.25">
      <c r="A1" s="1"/>
      <c r="B1" s="117" t="s">
        <v>195</v>
      </c>
      <c r="C1" s="121"/>
      <c r="D1" s="117" t="s">
        <v>200</v>
      </c>
      <c r="E1" s="121"/>
      <c r="F1" s="117" t="s">
        <v>205</v>
      </c>
      <c r="G1" s="121"/>
      <c r="H1" s="117" t="s">
        <v>205</v>
      </c>
      <c r="I1" s="121"/>
      <c r="J1" s="117" t="s">
        <v>205</v>
      </c>
      <c r="K1" s="121"/>
      <c r="L1" s="117" t="s">
        <v>217</v>
      </c>
      <c r="M1" s="121"/>
      <c r="N1" s="117" t="s">
        <v>217</v>
      </c>
      <c r="O1" s="121"/>
    </row>
    <row r="2" spans="1:15" ht="18.75" x14ac:dyDescent="0.25">
      <c r="A2" s="2" t="s">
        <v>3</v>
      </c>
      <c r="B2" s="119">
        <v>525141</v>
      </c>
      <c r="C2" s="120"/>
      <c r="D2" s="119">
        <v>525177</v>
      </c>
      <c r="E2" s="120"/>
      <c r="F2" s="119">
        <v>344736</v>
      </c>
      <c r="G2" s="120"/>
      <c r="H2" s="119">
        <v>344736</v>
      </c>
      <c r="I2" s="120"/>
      <c r="J2" s="119">
        <v>344736</v>
      </c>
      <c r="K2" s="120"/>
      <c r="L2" s="119">
        <v>344747</v>
      </c>
      <c r="M2" s="120"/>
      <c r="N2" s="119">
        <v>344747</v>
      </c>
      <c r="O2" s="120"/>
    </row>
    <row r="3" spans="1:15" ht="18.75" x14ac:dyDescent="0.25">
      <c r="A3" s="2" t="s">
        <v>8</v>
      </c>
      <c r="B3" s="107">
        <v>8376</v>
      </c>
      <c r="C3" s="108"/>
      <c r="D3" s="107">
        <v>8672</v>
      </c>
      <c r="E3" s="108"/>
      <c r="F3" s="107"/>
      <c r="G3" s="108"/>
      <c r="H3" s="107"/>
      <c r="I3" s="108"/>
      <c r="J3" s="107"/>
      <c r="K3" s="108"/>
      <c r="L3" s="107"/>
      <c r="M3" s="108"/>
      <c r="N3" s="107"/>
      <c r="O3" s="108"/>
    </row>
    <row r="4" spans="1:15" ht="18.75" x14ac:dyDescent="0.25">
      <c r="A4" s="2" t="s">
        <v>9</v>
      </c>
      <c r="B4" s="107" t="s">
        <v>121</v>
      </c>
      <c r="C4" s="108"/>
      <c r="D4" s="107" t="s">
        <v>121</v>
      </c>
      <c r="E4" s="108"/>
      <c r="F4" s="107" t="s">
        <v>95</v>
      </c>
      <c r="G4" s="108"/>
      <c r="H4" s="107" t="s">
        <v>95</v>
      </c>
      <c r="I4" s="108"/>
      <c r="J4" s="107" t="s">
        <v>95</v>
      </c>
      <c r="K4" s="108"/>
      <c r="L4" s="107" t="s">
        <v>218</v>
      </c>
      <c r="M4" s="108"/>
      <c r="N4" s="107" t="s">
        <v>218</v>
      </c>
      <c r="O4" s="108"/>
    </row>
    <row r="5" spans="1:15" ht="18.75" customHeight="1" x14ac:dyDescent="0.25">
      <c r="A5" s="3" t="s">
        <v>13</v>
      </c>
      <c r="B5" s="127" t="s">
        <v>196</v>
      </c>
      <c r="C5" s="128"/>
      <c r="D5" s="115" t="s">
        <v>201</v>
      </c>
      <c r="E5" s="116"/>
      <c r="F5" s="115" t="s">
        <v>213</v>
      </c>
      <c r="G5" s="116"/>
      <c r="H5" s="115" t="s">
        <v>214</v>
      </c>
      <c r="I5" s="116"/>
      <c r="J5" s="115" t="s">
        <v>215</v>
      </c>
      <c r="K5" s="116"/>
      <c r="L5" s="115" t="s">
        <v>219</v>
      </c>
      <c r="M5" s="116"/>
      <c r="N5" s="115" t="s">
        <v>220</v>
      </c>
      <c r="O5" s="116"/>
    </row>
    <row r="6" spans="1:15" ht="18.75" x14ac:dyDescent="0.25">
      <c r="A6" s="3" t="s">
        <v>14</v>
      </c>
      <c r="B6" s="107">
        <v>23642232</v>
      </c>
      <c r="C6" s="108"/>
      <c r="D6" s="107">
        <v>23642273</v>
      </c>
      <c r="E6" s="108"/>
      <c r="F6" s="107" t="s">
        <v>206</v>
      </c>
      <c r="G6" s="108"/>
      <c r="H6" s="107" t="s">
        <v>206</v>
      </c>
      <c r="I6" s="108"/>
      <c r="J6" s="107" t="s">
        <v>206</v>
      </c>
      <c r="K6" s="108"/>
      <c r="L6" s="107">
        <v>21000931</v>
      </c>
      <c r="M6" s="108"/>
      <c r="N6" s="107">
        <v>21000931</v>
      </c>
      <c r="O6" s="108"/>
    </row>
    <row r="7" spans="1:15" ht="18.75" x14ac:dyDescent="0.25">
      <c r="A7" s="3" t="s">
        <v>18</v>
      </c>
      <c r="B7" s="109">
        <v>44267</v>
      </c>
      <c r="C7" s="110"/>
      <c r="D7" s="109">
        <v>44270</v>
      </c>
      <c r="E7" s="110"/>
      <c r="F7" s="109">
        <v>44344</v>
      </c>
      <c r="G7" s="110"/>
      <c r="H7" s="109">
        <v>44344</v>
      </c>
      <c r="I7" s="110"/>
      <c r="J7" s="109">
        <v>44344</v>
      </c>
      <c r="K7" s="110"/>
      <c r="L7" s="109">
        <v>44358</v>
      </c>
      <c r="M7" s="110"/>
      <c r="N7" s="109">
        <v>44358</v>
      </c>
      <c r="O7" s="110"/>
    </row>
    <row r="8" spans="1:15" ht="18.75" x14ac:dyDescent="0.25">
      <c r="A8" s="3" t="s">
        <v>19</v>
      </c>
      <c r="B8" s="45">
        <v>1.4</v>
      </c>
      <c r="C8" s="44" t="s">
        <v>36</v>
      </c>
      <c r="D8" s="45">
        <v>1.7849999999999999</v>
      </c>
      <c r="E8" s="44" t="s">
        <v>36</v>
      </c>
      <c r="F8" s="55">
        <v>44.9</v>
      </c>
      <c r="G8" s="44" t="s">
        <v>210</v>
      </c>
      <c r="H8" s="55">
        <v>73.349999999999994</v>
      </c>
      <c r="I8" s="44" t="s">
        <v>210</v>
      </c>
      <c r="J8" s="55">
        <v>64.94</v>
      </c>
      <c r="K8" s="44" t="s">
        <v>210</v>
      </c>
      <c r="L8" s="55">
        <v>4.08</v>
      </c>
      <c r="M8" s="44" t="s">
        <v>36</v>
      </c>
      <c r="N8" s="55">
        <v>2.92</v>
      </c>
      <c r="O8" s="44" t="s">
        <v>36</v>
      </c>
    </row>
    <row r="9" spans="1:15" ht="18.75" x14ac:dyDescent="0.45">
      <c r="A9" s="4" t="s">
        <v>23</v>
      </c>
      <c r="B9" s="13" t="s">
        <v>197</v>
      </c>
      <c r="C9" s="14" t="s">
        <v>182</v>
      </c>
      <c r="D9" s="13" t="s">
        <v>202</v>
      </c>
      <c r="E9" s="14" t="s">
        <v>25</v>
      </c>
      <c r="F9" s="13" t="s">
        <v>207</v>
      </c>
      <c r="G9" s="14" t="s">
        <v>25</v>
      </c>
      <c r="H9" s="13" t="s">
        <v>207</v>
      </c>
      <c r="I9" s="14" t="s">
        <v>25</v>
      </c>
      <c r="J9" s="13" t="s">
        <v>207</v>
      </c>
      <c r="K9" s="14" t="s">
        <v>25</v>
      </c>
      <c r="L9" s="13" t="s">
        <v>221</v>
      </c>
      <c r="M9" s="14" t="s">
        <v>25</v>
      </c>
      <c r="N9" s="13" t="s">
        <v>221</v>
      </c>
      <c r="O9" s="14" t="s">
        <v>25</v>
      </c>
    </row>
    <row r="10" spans="1:15" ht="18.75" x14ac:dyDescent="0.25">
      <c r="A10" s="3" t="s">
        <v>29</v>
      </c>
      <c r="B10" s="15">
        <v>44261</v>
      </c>
      <c r="C10" s="14"/>
      <c r="D10" s="15">
        <v>44365</v>
      </c>
      <c r="E10" s="14"/>
      <c r="F10" s="15">
        <v>44358</v>
      </c>
      <c r="G10" s="14"/>
      <c r="H10" s="15">
        <v>44358</v>
      </c>
      <c r="I10" s="14"/>
      <c r="J10" s="15">
        <v>44358</v>
      </c>
      <c r="K10" s="14"/>
      <c r="L10" s="15">
        <v>44365</v>
      </c>
      <c r="M10" s="14"/>
      <c r="N10" s="15">
        <v>44365</v>
      </c>
      <c r="O10" s="14"/>
    </row>
    <row r="11" spans="1:15" ht="33" x14ac:dyDescent="0.25">
      <c r="A11" s="3" t="s">
        <v>30</v>
      </c>
      <c r="B11" s="16" t="s">
        <v>198</v>
      </c>
      <c r="C11" s="14" t="s">
        <v>31</v>
      </c>
      <c r="D11" s="16" t="s">
        <v>203</v>
      </c>
      <c r="E11" s="14" t="s">
        <v>31</v>
      </c>
      <c r="F11" s="16" t="s">
        <v>208</v>
      </c>
      <c r="G11" s="14" t="s">
        <v>31</v>
      </c>
      <c r="H11" s="16" t="s">
        <v>208</v>
      </c>
      <c r="I11" s="14" t="s">
        <v>31</v>
      </c>
      <c r="J11" s="16" t="s">
        <v>208</v>
      </c>
      <c r="K11" s="14" t="s">
        <v>31</v>
      </c>
      <c r="L11" s="16" t="s">
        <v>222</v>
      </c>
      <c r="M11" s="14" t="s">
        <v>31</v>
      </c>
      <c r="N11" s="16" t="s">
        <v>222</v>
      </c>
      <c r="O11" s="14" t="s">
        <v>31</v>
      </c>
    </row>
    <row r="12" spans="1:15" ht="18.75" x14ac:dyDescent="0.25">
      <c r="A12" s="3" t="s">
        <v>32</v>
      </c>
      <c r="B12" s="15">
        <v>44375</v>
      </c>
      <c r="C12" s="14"/>
      <c r="D12" s="15" t="s">
        <v>204</v>
      </c>
      <c r="E12" s="14"/>
      <c r="F12" s="15">
        <v>44376</v>
      </c>
      <c r="G12" s="14"/>
      <c r="H12" s="15">
        <v>44376</v>
      </c>
      <c r="I12" s="14"/>
      <c r="J12" s="15">
        <v>44376</v>
      </c>
      <c r="K12" s="14"/>
      <c r="L12" s="15">
        <v>44391</v>
      </c>
      <c r="M12" s="14"/>
      <c r="N12" s="15">
        <v>44391</v>
      </c>
      <c r="O12" s="14"/>
    </row>
    <row r="13" spans="1:15" ht="18.75" x14ac:dyDescent="0.4">
      <c r="A13" s="5" t="s">
        <v>33</v>
      </c>
      <c r="B13" s="17">
        <v>3770.35</v>
      </c>
      <c r="C13" s="14" t="s">
        <v>34</v>
      </c>
      <c r="D13" s="17">
        <v>3770.35</v>
      </c>
      <c r="E13" s="14" t="s">
        <v>34</v>
      </c>
      <c r="F13" s="17">
        <v>3770.35</v>
      </c>
      <c r="G13" s="14" t="s">
        <v>34</v>
      </c>
      <c r="H13" s="17">
        <v>3770.35</v>
      </c>
      <c r="I13" s="14" t="s">
        <v>34</v>
      </c>
      <c r="J13" s="17">
        <v>3770.35</v>
      </c>
      <c r="K13" s="14" t="s">
        <v>34</v>
      </c>
      <c r="L13" s="17">
        <v>3850.46</v>
      </c>
      <c r="M13" s="14" t="s">
        <v>34</v>
      </c>
      <c r="N13" s="17">
        <v>3850.46</v>
      </c>
      <c r="O13" s="14" t="s">
        <v>34</v>
      </c>
    </row>
    <row r="14" spans="1:15" ht="18.75" x14ac:dyDescent="0.25">
      <c r="A14" s="3" t="s">
        <v>35</v>
      </c>
      <c r="B14" s="18">
        <v>25500</v>
      </c>
      <c r="C14" s="14" t="s">
        <v>36</v>
      </c>
      <c r="D14" s="18">
        <v>25500</v>
      </c>
      <c r="E14" s="14" t="s">
        <v>36</v>
      </c>
      <c r="F14" s="18">
        <v>780000</v>
      </c>
      <c r="G14" s="14" t="s">
        <v>209</v>
      </c>
      <c r="H14" s="18">
        <v>540000</v>
      </c>
      <c r="I14" s="14" t="s">
        <v>211</v>
      </c>
      <c r="J14" s="18">
        <v>402500</v>
      </c>
      <c r="K14" s="14" t="s">
        <v>211</v>
      </c>
      <c r="L14" s="18">
        <v>1710</v>
      </c>
      <c r="M14" s="14" t="s">
        <v>36</v>
      </c>
      <c r="N14" s="18">
        <v>700</v>
      </c>
      <c r="O14" s="14" t="s">
        <v>36</v>
      </c>
    </row>
    <row r="15" spans="1:15" ht="18.75" x14ac:dyDescent="0.4">
      <c r="A15" s="3" t="s">
        <v>39</v>
      </c>
      <c r="B15" s="48">
        <v>1.282</v>
      </c>
      <c r="C15" s="14" t="s">
        <v>40</v>
      </c>
      <c r="D15" s="49">
        <v>1.6669700000000001</v>
      </c>
      <c r="E15" s="14" t="s">
        <v>40</v>
      </c>
      <c r="F15" s="47">
        <v>4.5560000000000003E-2</v>
      </c>
      <c r="G15" s="14" t="s">
        <v>40</v>
      </c>
      <c r="H15" s="47">
        <v>7.424E-2</v>
      </c>
      <c r="I15" s="14" t="s">
        <v>40</v>
      </c>
      <c r="J15" s="47">
        <v>6.5860000000000002E-2</v>
      </c>
      <c r="K15" s="14" t="s">
        <v>40</v>
      </c>
      <c r="L15" s="47">
        <v>4.4005999999999998</v>
      </c>
      <c r="M15" s="14" t="s">
        <v>40</v>
      </c>
      <c r="N15" s="47">
        <v>3.25</v>
      </c>
      <c r="O15" s="14" t="s">
        <v>40</v>
      </c>
    </row>
    <row r="16" spans="1:15" ht="18.75" x14ac:dyDescent="0.25">
      <c r="A16" s="3" t="s">
        <v>41</v>
      </c>
      <c r="B16" s="18">
        <v>32698.68</v>
      </c>
      <c r="C16" s="14" t="s">
        <v>40</v>
      </c>
      <c r="D16" s="18">
        <v>42507.839999999997</v>
      </c>
      <c r="E16" s="14" t="s">
        <v>40</v>
      </c>
      <c r="F16" s="18">
        <v>35542.22</v>
      </c>
      <c r="G16" s="14" t="s">
        <v>40</v>
      </c>
      <c r="H16" s="18">
        <v>40092.06</v>
      </c>
      <c r="I16" s="14" t="s">
        <v>40</v>
      </c>
      <c r="J16" s="18">
        <v>26511.62</v>
      </c>
      <c r="K16" s="14" t="s">
        <v>40</v>
      </c>
      <c r="L16" s="18">
        <v>7525.17</v>
      </c>
      <c r="M16" s="14" t="s">
        <v>40</v>
      </c>
      <c r="N16" s="18">
        <v>2275.08</v>
      </c>
      <c r="O16" s="14" t="s">
        <v>40</v>
      </c>
    </row>
    <row r="17" spans="1:15" ht="18.75" x14ac:dyDescent="0.25">
      <c r="A17" s="3" t="s">
        <v>42</v>
      </c>
      <c r="B17" s="18">
        <v>3378.09</v>
      </c>
      <c r="C17" s="14" t="s">
        <v>40</v>
      </c>
      <c r="D17" s="18">
        <v>3386.43</v>
      </c>
      <c r="E17" s="14" t="s">
        <v>40</v>
      </c>
      <c r="F17" s="18">
        <v>636.84</v>
      </c>
      <c r="G17" s="14" t="s">
        <v>40</v>
      </c>
      <c r="H17" s="18">
        <v>591.35</v>
      </c>
      <c r="I17" s="14" t="s">
        <v>40</v>
      </c>
      <c r="J17" s="18" t="s">
        <v>212</v>
      </c>
      <c r="K17" s="14" t="s">
        <v>40</v>
      </c>
      <c r="L17" s="18">
        <v>934.05</v>
      </c>
      <c r="M17" s="14" t="s">
        <v>40</v>
      </c>
      <c r="N17" s="18">
        <v>382.36</v>
      </c>
      <c r="O17" s="14" t="s">
        <v>40</v>
      </c>
    </row>
    <row r="18" spans="1:15" ht="20.25" x14ac:dyDescent="0.25">
      <c r="A18" s="6" t="s">
        <v>43</v>
      </c>
      <c r="B18" s="20">
        <f t="shared" ref="B18" si="0">+SUM(B16:B17)</f>
        <v>36076.770000000004</v>
      </c>
      <c r="C18" s="14" t="s">
        <v>40</v>
      </c>
      <c r="D18" s="20">
        <f>+SUM(D16:D17)</f>
        <v>45894.27</v>
      </c>
      <c r="E18" s="14" t="s">
        <v>40</v>
      </c>
      <c r="F18" s="20">
        <f>+SUM(F16:F17)</f>
        <v>36179.06</v>
      </c>
      <c r="G18" s="14" t="s">
        <v>40</v>
      </c>
      <c r="H18" s="20">
        <f>+SUM(H16:H17)</f>
        <v>40683.409999999996</v>
      </c>
      <c r="I18" s="14" t="s">
        <v>40</v>
      </c>
      <c r="J18" s="20">
        <f>+SUM(J16:J17)</f>
        <v>26511.62</v>
      </c>
      <c r="K18" s="14" t="s">
        <v>40</v>
      </c>
      <c r="L18" s="20">
        <f>+SUM(L16:L17)</f>
        <v>8459.2199999999993</v>
      </c>
      <c r="M18" s="14" t="s">
        <v>40</v>
      </c>
      <c r="N18" s="20">
        <f>+SUM(N16:N17)</f>
        <v>2657.44</v>
      </c>
      <c r="O18" s="14" t="s">
        <v>40</v>
      </c>
    </row>
    <row r="19" spans="1:15" ht="20.25" x14ac:dyDescent="0.25">
      <c r="A19" s="6" t="s">
        <v>44</v>
      </c>
      <c r="B19" s="21">
        <f t="shared" ref="B19" si="1">+B18*B13</f>
        <v>136022049.76950002</v>
      </c>
      <c r="C19" s="14" t="s">
        <v>34</v>
      </c>
      <c r="D19" s="21">
        <f>+D18*D13</f>
        <v>173037460.89449999</v>
      </c>
      <c r="E19" s="14" t="s">
        <v>34</v>
      </c>
      <c r="F19" s="21">
        <f>+F18*F13</f>
        <v>136407718.87099999</v>
      </c>
      <c r="G19" s="14" t="s">
        <v>34</v>
      </c>
      <c r="H19" s="21">
        <f>+H18*H13</f>
        <v>153390694.89349997</v>
      </c>
      <c r="I19" s="14" t="s">
        <v>34</v>
      </c>
      <c r="J19" s="21">
        <f>+J18*J13</f>
        <v>99958086.466999993</v>
      </c>
      <c r="K19" s="14" t="s">
        <v>34</v>
      </c>
      <c r="L19" s="21">
        <f>+L18*L13</f>
        <v>32571888.241199996</v>
      </c>
      <c r="M19" s="14" t="s">
        <v>34</v>
      </c>
      <c r="N19" s="21">
        <f>+N18*N13</f>
        <v>10232366.4224</v>
      </c>
      <c r="O19" s="14" t="s">
        <v>34</v>
      </c>
    </row>
    <row r="20" spans="1:15" ht="18.75" x14ac:dyDescent="0.25">
      <c r="A20" s="7" t="s">
        <v>45</v>
      </c>
      <c r="B20" s="22"/>
      <c r="C20" s="23"/>
      <c r="D20" s="22"/>
      <c r="E20" s="23"/>
      <c r="F20" s="22"/>
      <c r="G20" s="23"/>
      <c r="H20" s="22"/>
      <c r="I20" s="23"/>
      <c r="J20" s="22"/>
      <c r="K20" s="23"/>
      <c r="L20" s="22"/>
      <c r="M20" s="23"/>
      <c r="N20" s="22"/>
      <c r="O20" s="23"/>
    </row>
    <row r="21" spans="1:15" ht="18.75" x14ac:dyDescent="0.25">
      <c r="A21" s="3" t="s">
        <v>46</v>
      </c>
      <c r="B21" s="24"/>
      <c r="C21" s="14" t="s">
        <v>34</v>
      </c>
      <c r="D21" s="24"/>
      <c r="E21" s="14" t="s">
        <v>34</v>
      </c>
      <c r="F21" s="24"/>
      <c r="G21" s="14" t="s">
        <v>34</v>
      </c>
      <c r="H21" s="24"/>
      <c r="I21" s="14" t="s">
        <v>34</v>
      </c>
      <c r="J21" s="24"/>
      <c r="K21" s="14" t="s">
        <v>34</v>
      </c>
      <c r="L21" s="24"/>
      <c r="M21" s="14" t="s">
        <v>34</v>
      </c>
      <c r="N21" s="24"/>
      <c r="O21" s="14" t="s">
        <v>34</v>
      </c>
    </row>
    <row r="22" spans="1:15" ht="18.75" x14ac:dyDescent="0.4">
      <c r="A22" s="3" t="s">
        <v>47</v>
      </c>
      <c r="B22" s="25">
        <v>390686</v>
      </c>
      <c r="C22" s="14" t="s">
        <v>34</v>
      </c>
      <c r="D22" s="25">
        <v>390686</v>
      </c>
      <c r="E22" s="14" t="s">
        <v>34</v>
      </c>
      <c r="F22" s="25">
        <v>126770</v>
      </c>
      <c r="G22" s="14" t="s">
        <v>34</v>
      </c>
      <c r="H22" s="25">
        <v>126770</v>
      </c>
      <c r="I22" s="14" t="s">
        <v>34</v>
      </c>
      <c r="J22" s="25">
        <v>126770</v>
      </c>
      <c r="K22" s="14" t="s">
        <v>34</v>
      </c>
      <c r="L22" s="25"/>
      <c r="M22" s="14" t="s">
        <v>34</v>
      </c>
      <c r="N22" s="25"/>
      <c r="O22" s="14" t="s">
        <v>34</v>
      </c>
    </row>
    <row r="23" spans="1:15" ht="18.75" x14ac:dyDescent="0.25">
      <c r="A23" s="3" t="s">
        <v>48</v>
      </c>
      <c r="B23" s="26">
        <v>433727</v>
      </c>
      <c r="C23" s="14" t="s">
        <v>34</v>
      </c>
      <c r="D23" s="26">
        <v>433727</v>
      </c>
      <c r="E23" s="14" t="s">
        <v>34</v>
      </c>
      <c r="F23" s="26"/>
      <c r="G23" s="14" t="s">
        <v>34</v>
      </c>
      <c r="H23" s="26"/>
      <c r="I23" s="14" t="s">
        <v>34</v>
      </c>
      <c r="J23" s="26"/>
      <c r="K23" s="14" t="s">
        <v>34</v>
      </c>
      <c r="L23" s="26"/>
      <c r="M23" s="14" t="s">
        <v>34</v>
      </c>
      <c r="N23" s="26"/>
      <c r="O23" s="14" t="s">
        <v>34</v>
      </c>
    </row>
    <row r="24" spans="1:15" ht="18.75" x14ac:dyDescent="0.25">
      <c r="A24" s="3" t="s">
        <v>49</v>
      </c>
      <c r="B24" s="24"/>
      <c r="C24" s="14" t="s">
        <v>34</v>
      </c>
      <c r="D24" s="24"/>
      <c r="E24" s="14" t="s">
        <v>34</v>
      </c>
      <c r="F24" s="24"/>
      <c r="G24" s="14" t="s">
        <v>34</v>
      </c>
      <c r="H24" s="24"/>
      <c r="I24" s="14" t="s">
        <v>34</v>
      </c>
      <c r="J24" s="24"/>
      <c r="K24" s="14" t="s">
        <v>34</v>
      </c>
      <c r="L24" s="24"/>
      <c r="M24" s="14" t="s">
        <v>34</v>
      </c>
      <c r="N24" s="24"/>
      <c r="O24" s="14" t="s">
        <v>34</v>
      </c>
    </row>
    <row r="25" spans="1:15" ht="18.75" x14ac:dyDescent="0.25">
      <c r="A25" s="3" t="s">
        <v>50</v>
      </c>
      <c r="B25" s="24">
        <v>231378</v>
      </c>
      <c r="C25" s="14" t="s">
        <v>34</v>
      </c>
      <c r="D25" s="24">
        <v>231378</v>
      </c>
      <c r="E25" s="14" t="s">
        <v>34</v>
      </c>
      <c r="F25" s="24">
        <v>185528</v>
      </c>
      <c r="G25" s="14" t="s">
        <v>34</v>
      </c>
      <c r="H25" s="24">
        <v>185528</v>
      </c>
      <c r="I25" s="14" t="s">
        <v>34</v>
      </c>
      <c r="J25" s="24">
        <v>185528</v>
      </c>
      <c r="K25" s="14" t="s">
        <v>34</v>
      </c>
      <c r="L25" s="24"/>
      <c r="M25" s="14" t="s">
        <v>34</v>
      </c>
      <c r="N25" s="24"/>
      <c r="O25" s="14" t="s">
        <v>34</v>
      </c>
    </row>
    <row r="26" spans="1:15" ht="18.75" x14ac:dyDescent="0.25">
      <c r="A26" s="3" t="s">
        <v>51</v>
      </c>
      <c r="B26" s="26">
        <v>460853</v>
      </c>
      <c r="C26" s="14" t="s">
        <v>34</v>
      </c>
      <c r="D26" s="26">
        <v>359423</v>
      </c>
      <c r="E26" s="14" t="s">
        <v>34</v>
      </c>
      <c r="F26" s="26">
        <v>58274</v>
      </c>
      <c r="G26" s="14" t="s">
        <v>34</v>
      </c>
      <c r="H26" s="26">
        <v>58274</v>
      </c>
      <c r="I26" s="14" t="s">
        <v>34</v>
      </c>
      <c r="J26" s="26">
        <v>58275</v>
      </c>
      <c r="K26" s="14" t="s">
        <v>34</v>
      </c>
      <c r="L26" s="26">
        <v>22388</v>
      </c>
      <c r="M26" s="14" t="s">
        <v>34</v>
      </c>
      <c r="N26" s="26">
        <v>15000</v>
      </c>
      <c r="O26" s="14" t="s">
        <v>34</v>
      </c>
    </row>
    <row r="27" spans="1:15" ht="18.75" x14ac:dyDescent="0.25">
      <c r="A27" s="3" t="s">
        <v>52</v>
      </c>
      <c r="B27" s="26">
        <v>218808</v>
      </c>
      <c r="C27" s="14" t="s">
        <v>34</v>
      </c>
      <c r="D27" s="26">
        <v>218808</v>
      </c>
      <c r="E27" s="14" t="s">
        <v>34</v>
      </c>
      <c r="F27" s="26">
        <v>31833</v>
      </c>
      <c r="G27" s="14" t="s">
        <v>34</v>
      </c>
      <c r="H27" s="26">
        <v>31832</v>
      </c>
      <c r="I27" s="14" t="s">
        <v>34</v>
      </c>
      <c r="J27" s="26">
        <v>31832</v>
      </c>
      <c r="K27" s="14" t="s">
        <v>34</v>
      </c>
      <c r="L27" s="26">
        <v>30000</v>
      </c>
      <c r="M27" s="14" t="s">
        <v>34</v>
      </c>
      <c r="N27" s="26">
        <v>16905</v>
      </c>
      <c r="O27" s="14" t="s">
        <v>34</v>
      </c>
    </row>
    <row r="28" spans="1:15" ht="18.75" x14ac:dyDescent="0.25">
      <c r="A28" s="3" t="s">
        <v>53</v>
      </c>
      <c r="B28" s="24">
        <v>387258</v>
      </c>
      <c r="C28" s="14" t="s">
        <v>34</v>
      </c>
      <c r="D28" s="24">
        <v>387258</v>
      </c>
      <c r="E28" s="14" t="s">
        <v>34</v>
      </c>
      <c r="F28" s="24">
        <v>25000</v>
      </c>
      <c r="G28" s="14" t="s">
        <v>34</v>
      </c>
      <c r="H28" s="24">
        <v>25000</v>
      </c>
      <c r="I28" s="14" t="s">
        <v>34</v>
      </c>
      <c r="J28" s="24">
        <v>25000</v>
      </c>
      <c r="K28" s="14" t="s">
        <v>34</v>
      </c>
      <c r="L28" s="24">
        <v>45000</v>
      </c>
      <c r="M28" s="14" t="s">
        <v>34</v>
      </c>
      <c r="N28" s="24">
        <v>30000</v>
      </c>
      <c r="O28" s="14" t="s">
        <v>34</v>
      </c>
    </row>
    <row r="29" spans="1:15" ht="18.75" x14ac:dyDescent="0.25">
      <c r="A29" s="3" t="s">
        <v>54</v>
      </c>
      <c r="B29" s="24"/>
      <c r="C29" s="14" t="s">
        <v>34</v>
      </c>
      <c r="D29" s="24"/>
      <c r="E29" s="14" t="s">
        <v>34</v>
      </c>
      <c r="F29" s="24"/>
      <c r="G29" s="14" t="s">
        <v>34</v>
      </c>
      <c r="H29" s="24"/>
      <c r="I29" s="14" t="s">
        <v>34</v>
      </c>
      <c r="J29" s="24"/>
      <c r="K29" s="14" t="s">
        <v>34</v>
      </c>
      <c r="L29" s="24"/>
      <c r="M29" s="14" t="s">
        <v>34</v>
      </c>
      <c r="N29" s="24"/>
      <c r="O29" s="14" t="s">
        <v>34</v>
      </c>
    </row>
    <row r="30" spans="1:15" ht="18.75" x14ac:dyDescent="0.25">
      <c r="A30" s="3" t="s">
        <v>55</v>
      </c>
      <c r="B30" s="24">
        <v>143780</v>
      </c>
      <c r="C30" s="14" t="s">
        <v>34</v>
      </c>
      <c r="D30" s="24">
        <v>171429</v>
      </c>
      <c r="E30" s="14" t="s">
        <v>34</v>
      </c>
      <c r="F30" s="24">
        <v>108588</v>
      </c>
      <c r="G30" s="14" t="s">
        <v>34</v>
      </c>
      <c r="H30" s="24">
        <v>108588</v>
      </c>
      <c r="I30" s="14" t="s">
        <v>34</v>
      </c>
      <c r="J30" s="24">
        <v>108588</v>
      </c>
      <c r="K30" s="14" t="s">
        <v>34</v>
      </c>
      <c r="L30" s="24">
        <v>40000</v>
      </c>
      <c r="M30" s="14" t="s">
        <v>34</v>
      </c>
      <c r="N30" s="24">
        <v>16539</v>
      </c>
      <c r="O30" s="14" t="s">
        <v>34</v>
      </c>
    </row>
    <row r="31" spans="1:15" ht="18.75" x14ac:dyDescent="0.25">
      <c r="A31" s="3" t="s">
        <v>56</v>
      </c>
      <c r="B31" s="24"/>
      <c r="C31" s="14" t="s">
        <v>34</v>
      </c>
      <c r="D31" s="24"/>
      <c r="E31" s="14" t="s">
        <v>34</v>
      </c>
      <c r="F31" s="24"/>
      <c r="G31" s="14" t="s">
        <v>34</v>
      </c>
      <c r="H31" s="24"/>
      <c r="I31" s="14" t="s">
        <v>34</v>
      </c>
      <c r="J31" s="24"/>
      <c r="K31" s="14" t="s">
        <v>34</v>
      </c>
      <c r="L31" s="24"/>
      <c r="M31" s="14" t="s">
        <v>34</v>
      </c>
      <c r="N31" s="24"/>
      <c r="O31" s="14" t="s">
        <v>34</v>
      </c>
    </row>
    <row r="32" spans="1:15" ht="18.75" x14ac:dyDescent="0.25">
      <c r="A32" s="7" t="s">
        <v>57</v>
      </c>
      <c r="B32" s="27"/>
      <c r="C32" s="28"/>
      <c r="D32" s="27"/>
      <c r="E32" s="28"/>
      <c r="F32" s="27"/>
      <c r="G32" s="28"/>
      <c r="H32" s="27"/>
      <c r="I32" s="28"/>
      <c r="J32" s="27"/>
      <c r="K32" s="28"/>
      <c r="L32" s="27"/>
      <c r="M32" s="28"/>
      <c r="N32" s="27"/>
      <c r="O32" s="28"/>
    </row>
    <row r="33" spans="1:15" ht="18.75" x14ac:dyDescent="0.25">
      <c r="A33" s="3" t="s">
        <v>58</v>
      </c>
      <c r="B33" s="29">
        <v>380862</v>
      </c>
      <c r="C33" s="14" t="s">
        <v>34</v>
      </c>
      <c r="D33" s="29">
        <v>484505</v>
      </c>
      <c r="E33" s="14" t="s">
        <v>34</v>
      </c>
      <c r="F33" s="29">
        <v>365854</v>
      </c>
      <c r="G33" s="14" t="s">
        <v>34</v>
      </c>
      <c r="H33" s="29">
        <v>365854</v>
      </c>
      <c r="I33" s="14" t="s">
        <v>34</v>
      </c>
      <c r="J33" s="29">
        <v>365854</v>
      </c>
      <c r="K33" s="14" t="s">
        <v>34</v>
      </c>
      <c r="L33" s="29">
        <v>130000</v>
      </c>
      <c r="M33" s="14" t="s">
        <v>34</v>
      </c>
      <c r="N33" s="29">
        <v>70000</v>
      </c>
      <c r="O33" s="14" t="s">
        <v>34</v>
      </c>
    </row>
    <row r="34" spans="1:15" ht="18.75" x14ac:dyDescent="0.25">
      <c r="A34" s="3" t="s">
        <v>59</v>
      </c>
      <c r="B34" s="30">
        <v>15000</v>
      </c>
      <c r="C34" s="14" t="s">
        <v>34</v>
      </c>
      <c r="D34" s="30">
        <v>15000</v>
      </c>
      <c r="E34" s="14" t="s">
        <v>34</v>
      </c>
      <c r="F34" s="30">
        <v>5000</v>
      </c>
      <c r="G34" s="14" t="s">
        <v>34</v>
      </c>
      <c r="H34" s="30">
        <v>5000</v>
      </c>
      <c r="I34" s="14" t="s">
        <v>34</v>
      </c>
      <c r="J34" s="30">
        <v>5000</v>
      </c>
      <c r="K34" s="14" t="s">
        <v>34</v>
      </c>
      <c r="L34" s="30">
        <v>15000</v>
      </c>
      <c r="M34" s="14" t="s">
        <v>34</v>
      </c>
      <c r="N34" s="30">
        <v>15000</v>
      </c>
      <c r="O34" s="14" t="s">
        <v>34</v>
      </c>
    </row>
    <row r="35" spans="1:15" ht="18.75" x14ac:dyDescent="0.25">
      <c r="A35" s="3" t="s">
        <v>60</v>
      </c>
      <c r="B35" s="30">
        <v>15000</v>
      </c>
      <c r="C35" s="14" t="s">
        <v>34</v>
      </c>
      <c r="D35" s="30">
        <v>15000</v>
      </c>
      <c r="E35" s="14" t="s">
        <v>34</v>
      </c>
      <c r="F35" s="30">
        <v>5000</v>
      </c>
      <c r="G35" s="14" t="s">
        <v>34</v>
      </c>
      <c r="H35" s="30">
        <v>5000</v>
      </c>
      <c r="I35" s="14" t="s">
        <v>34</v>
      </c>
      <c r="J35" s="30">
        <v>5000</v>
      </c>
      <c r="K35" s="14" t="s">
        <v>34</v>
      </c>
      <c r="L35" s="30"/>
      <c r="M35" s="14" t="s">
        <v>34</v>
      </c>
      <c r="N35" s="30"/>
      <c r="O35" s="14" t="s">
        <v>34</v>
      </c>
    </row>
    <row r="36" spans="1:15" ht="18.75" x14ac:dyDescent="0.25">
      <c r="A36" s="3" t="s">
        <v>61</v>
      </c>
      <c r="B36" s="30">
        <v>50000</v>
      </c>
      <c r="C36" s="14" t="s">
        <v>34</v>
      </c>
      <c r="D36" s="30">
        <v>50000</v>
      </c>
      <c r="E36" s="14" t="s">
        <v>34</v>
      </c>
      <c r="F36" s="30">
        <v>16667</v>
      </c>
      <c r="G36" s="14" t="s">
        <v>34</v>
      </c>
      <c r="H36" s="30">
        <v>16666</v>
      </c>
      <c r="I36" s="14" t="s">
        <v>34</v>
      </c>
      <c r="J36" s="30">
        <v>16666</v>
      </c>
      <c r="K36" s="14" t="s">
        <v>34</v>
      </c>
      <c r="L36" s="30">
        <v>25000</v>
      </c>
      <c r="M36" s="14" t="s">
        <v>34</v>
      </c>
      <c r="N36" s="30">
        <v>25000</v>
      </c>
      <c r="O36" s="14" t="s">
        <v>34</v>
      </c>
    </row>
    <row r="37" spans="1:15" ht="18.75" x14ac:dyDescent="0.25">
      <c r="A37" s="3" t="s">
        <v>62</v>
      </c>
      <c r="B37" s="30"/>
      <c r="C37" s="14" t="s">
        <v>34</v>
      </c>
      <c r="D37" s="30"/>
      <c r="E37" s="14" t="s">
        <v>34</v>
      </c>
      <c r="F37" s="30"/>
      <c r="G37" s="14"/>
      <c r="H37" s="30"/>
      <c r="I37" s="14"/>
      <c r="J37" s="30"/>
      <c r="K37" s="14"/>
      <c r="L37" s="30"/>
      <c r="M37" s="14"/>
      <c r="N37" s="30"/>
      <c r="O37" s="14"/>
    </row>
    <row r="38" spans="1:15" ht="18.75" x14ac:dyDescent="0.25">
      <c r="A38" s="3" t="s">
        <v>63</v>
      </c>
      <c r="B38" s="29"/>
      <c r="C38" s="14" t="s">
        <v>34</v>
      </c>
      <c r="D38" s="29"/>
      <c r="E38" s="14" t="s">
        <v>34</v>
      </c>
      <c r="F38" s="30"/>
      <c r="G38" s="14"/>
      <c r="H38" s="30"/>
      <c r="I38" s="14"/>
      <c r="J38" s="30"/>
      <c r="K38" s="14"/>
      <c r="L38" s="30"/>
      <c r="M38" s="14"/>
      <c r="N38" s="30"/>
      <c r="O38" s="14"/>
    </row>
    <row r="39" spans="1:15" ht="18.75" x14ac:dyDescent="0.25">
      <c r="A39" s="3" t="s">
        <v>64</v>
      </c>
      <c r="B39" s="30"/>
      <c r="C39" s="14" t="s">
        <v>34</v>
      </c>
      <c r="D39" s="30"/>
      <c r="E39" s="14" t="s">
        <v>34</v>
      </c>
      <c r="F39" s="29"/>
      <c r="G39" s="14"/>
      <c r="H39" s="29"/>
      <c r="I39" s="14"/>
      <c r="J39" s="29"/>
      <c r="K39" s="14"/>
      <c r="L39" s="29"/>
      <c r="M39" s="14"/>
      <c r="N39" s="29"/>
      <c r="O39" s="14"/>
    </row>
    <row r="40" spans="1:15" ht="18.75" x14ac:dyDescent="0.25">
      <c r="A40" s="2" t="s">
        <v>65</v>
      </c>
      <c r="B40" s="27"/>
      <c r="C40" s="28"/>
      <c r="D40" s="27"/>
      <c r="E40" s="28"/>
      <c r="F40" s="27"/>
      <c r="G40" s="28"/>
      <c r="H40" s="27"/>
      <c r="I40" s="28"/>
      <c r="J40" s="27"/>
      <c r="K40" s="28"/>
      <c r="L40" s="27"/>
      <c r="M40" s="28"/>
      <c r="N40" s="27"/>
      <c r="O40" s="28"/>
    </row>
    <row r="41" spans="1:15" ht="18.75" x14ac:dyDescent="0.4">
      <c r="A41" s="3" t="s">
        <v>66</v>
      </c>
      <c r="B41" s="31"/>
      <c r="C41" s="32"/>
      <c r="D41" s="31"/>
      <c r="E41" s="32"/>
      <c r="F41" s="31"/>
      <c r="G41" s="32"/>
      <c r="H41" s="31"/>
      <c r="I41" s="32"/>
      <c r="J41" s="31"/>
      <c r="K41" s="32"/>
      <c r="L41" s="31"/>
      <c r="M41" s="32"/>
      <c r="N41" s="31"/>
      <c r="O41" s="32"/>
    </row>
    <row r="42" spans="1:15" ht="18.75" x14ac:dyDescent="0.4">
      <c r="A42" s="3" t="s">
        <v>67</v>
      </c>
      <c r="B42" s="31">
        <v>375000</v>
      </c>
      <c r="C42" s="33" t="s">
        <v>34</v>
      </c>
      <c r="D42" s="31">
        <v>375000</v>
      </c>
      <c r="E42" s="33" t="s">
        <v>34</v>
      </c>
      <c r="F42" s="56"/>
      <c r="G42" s="33"/>
      <c r="H42" s="56"/>
      <c r="I42" s="33"/>
      <c r="J42" s="56"/>
      <c r="K42" s="33"/>
      <c r="L42" s="56"/>
      <c r="M42" s="33"/>
      <c r="N42" s="56"/>
      <c r="O42" s="33"/>
    </row>
    <row r="43" spans="1:15" ht="18.75" x14ac:dyDescent="0.25">
      <c r="A43" s="8" t="s">
        <v>68</v>
      </c>
      <c r="B43" s="30">
        <v>160000</v>
      </c>
      <c r="C43" s="33" t="s">
        <v>34</v>
      </c>
      <c r="D43" s="30">
        <v>200000</v>
      </c>
      <c r="E43" s="33" t="s">
        <v>34</v>
      </c>
      <c r="F43" s="57"/>
      <c r="G43" s="33"/>
      <c r="H43" s="57"/>
      <c r="I43" s="33"/>
      <c r="J43" s="57"/>
      <c r="K43" s="33"/>
      <c r="L43" s="57"/>
      <c r="M43" s="33"/>
      <c r="N43" s="57"/>
      <c r="O43" s="33"/>
    </row>
    <row r="44" spans="1:15" ht="18.75" x14ac:dyDescent="0.25">
      <c r="A44" s="3" t="s">
        <v>69</v>
      </c>
      <c r="B44" s="30">
        <v>7500000</v>
      </c>
      <c r="C44" s="33" t="s">
        <v>34</v>
      </c>
      <c r="D44" s="30">
        <v>7500000</v>
      </c>
      <c r="E44" s="33" t="s">
        <v>34</v>
      </c>
      <c r="F44" s="57">
        <v>833333</v>
      </c>
      <c r="G44" s="33" t="s">
        <v>34</v>
      </c>
      <c r="H44" s="57">
        <v>833333</v>
      </c>
      <c r="I44" s="33" t="s">
        <v>34</v>
      </c>
      <c r="J44" s="57">
        <v>833334</v>
      </c>
      <c r="K44" s="33" t="s">
        <v>34</v>
      </c>
      <c r="L44" s="57">
        <v>1000000</v>
      </c>
      <c r="M44" s="33" t="s">
        <v>34</v>
      </c>
      <c r="N44" s="57">
        <v>600000</v>
      </c>
      <c r="O44" s="33" t="s">
        <v>34</v>
      </c>
    </row>
    <row r="45" spans="1:15" ht="18.75" x14ac:dyDescent="0.25">
      <c r="A45" s="3" t="s">
        <v>70</v>
      </c>
      <c r="B45" s="33"/>
      <c r="C45" s="30"/>
      <c r="E45" s="33"/>
      <c r="F45" s="30"/>
      <c r="G45" s="33"/>
      <c r="H45" s="30"/>
      <c r="I45" s="33"/>
      <c r="J45" s="30"/>
      <c r="K45" s="33"/>
      <c r="L45" s="30"/>
      <c r="M45" s="33"/>
      <c r="N45" s="30"/>
      <c r="O45" s="33"/>
    </row>
    <row r="46" spans="1:15" ht="18.75" x14ac:dyDescent="0.25">
      <c r="A46" s="2" t="s">
        <v>71</v>
      </c>
      <c r="B46" s="27"/>
      <c r="C46" s="28"/>
      <c r="D46" s="27"/>
      <c r="E46" s="28"/>
      <c r="F46" s="27"/>
      <c r="G46" s="28"/>
      <c r="H46" s="27"/>
      <c r="I46" s="28"/>
      <c r="J46" s="27"/>
      <c r="K46" s="28"/>
      <c r="L46" s="27"/>
      <c r="M46" s="28"/>
      <c r="N46" s="27"/>
      <c r="O46" s="28"/>
    </row>
    <row r="47" spans="1:15" ht="18.75" x14ac:dyDescent="0.25">
      <c r="A47" s="3" t="s">
        <v>72</v>
      </c>
      <c r="B47" s="34">
        <f>+B19</f>
        <v>136022049.76950002</v>
      </c>
      <c r="C47" s="33" t="s">
        <v>34</v>
      </c>
      <c r="D47" s="34">
        <f>+D19</f>
        <v>173037460.89449999</v>
      </c>
      <c r="E47" s="33" t="s">
        <v>34</v>
      </c>
      <c r="F47" s="34">
        <f>+F19</f>
        <v>136407718.87099999</v>
      </c>
      <c r="G47" s="33" t="s">
        <v>34</v>
      </c>
      <c r="H47" s="34">
        <f>+H19</f>
        <v>153390694.89349997</v>
      </c>
      <c r="I47" s="33" t="s">
        <v>34</v>
      </c>
      <c r="J47" s="34">
        <f>+J19</f>
        <v>99958086.466999993</v>
      </c>
      <c r="K47" s="33" t="s">
        <v>34</v>
      </c>
      <c r="L47" s="34">
        <f>+L19</f>
        <v>32571888.241199996</v>
      </c>
      <c r="M47" s="33" t="s">
        <v>34</v>
      </c>
      <c r="N47" s="34">
        <f>+N19</f>
        <v>10232366.4224</v>
      </c>
      <c r="O47" s="33" t="s">
        <v>34</v>
      </c>
    </row>
    <row r="48" spans="1:15" ht="18.75" x14ac:dyDescent="0.25">
      <c r="A48" s="3" t="s">
        <v>45</v>
      </c>
      <c r="B48" s="34">
        <f>+SUM(B21:B31)</f>
        <v>2266490</v>
      </c>
      <c r="C48" s="33" t="s">
        <v>34</v>
      </c>
      <c r="D48" s="34">
        <f>+SUM(D21:D31)</f>
        <v>2192709</v>
      </c>
      <c r="E48" s="33" t="s">
        <v>34</v>
      </c>
      <c r="F48" s="34">
        <f>+SUM(F21:F31)</f>
        <v>535993</v>
      </c>
      <c r="G48" s="33" t="s">
        <v>34</v>
      </c>
      <c r="H48" s="34">
        <f>+SUM(H21:H31)</f>
        <v>535992</v>
      </c>
      <c r="I48" s="33" t="s">
        <v>34</v>
      </c>
      <c r="J48" s="34">
        <f>+SUM(J21:J31)</f>
        <v>535993</v>
      </c>
      <c r="K48" s="33" t="s">
        <v>34</v>
      </c>
      <c r="L48" s="34">
        <f>+SUM(L21:L31)</f>
        <v>137388</v>
      </c>
      <c r="M48" s="33" t="s">
        <v>34</v>
      </c>
      <c r="N48" s="34">
        <f>+SUM(N21:N31)</f>
        <v>78444</v>
      </c>
      <c r="O48" s="33" t="s">
        <v>34</v>
      </c>
    </row>
    <row r="49" spans="1:15" ht="18.75" x14ac:dyDescent="0.4">
      <c r="A49" s="3" t="s">
        <v>73</v>
      </c>
      <c r="B49" s="35">
        <f>+SUM(B33:B39)</f>
        <v>460862</v>
      </c>
      <c r="C49" s="33" t="s">
        <v>34</v>
      </c>
      <c r="D49" s="35">
        <f>+SUM(D33:D39)</f>
        <v>564505</v>
      </c>
      <c r="E49" s="33" t="s">
        <v>34</v>
      </c>
      <c r="F49" s="35">
        <f>+SUM(F33:F39)</f>
        <v>392521</v>
      </c>
      <c r="G49" s="33" t="s">
        <v>34</v>
      </c>
      <c r="H49" s="35">
        <f>+SUM(H33:H39)</f>
        <v>392520</v>
      </c>
      <c r="I49" s="33" t="s">
        <v>34</v>
      </c>
      <c r="J49" s="35">
        <f>+SUM(J33:J39)</f>
        <v>392520</v>
      </c>
      <c r="K49" s="33" t="s">
        <v>34</v>
      </c>
      <c r="L49" s="35">
        <f>+SUM(L33:L39)</f>
        <v>170000</v>
      </c>
      <c r="M49" s="33" t="s">
        <v>34</v>
      </c>
      <c r="N49" s="35">
        <f>+SUM(N33:N39)</f>
        <v>110000</v>
      </c>
      <c r="O49" s="33" t="s">
        <v>34</v>
      </c>
    </row>
    <row r="50" spans="1:15" ht="18.75" x14ac:dyDescent="0.25">
      <c r="A50" s="3" t="s">
        <v>74</v>
      </c>
      <c r="B50" s="34">
        <f>+SUM(B41:B45)</f>
        <v>8035000</v>
      </c>
      <c r="C50" s="33" t="s">
        <v>34</v>
      </c>
      <c r="D50" s="34">
        <f>+SUM(D41:D45)</f>
        <v>8075000</v>
      </c>
      <c r="E50" s="33" t="s">
        <v>34</v>
      </c>
      <c r="F50" s="34">
        <f>+SUM(F41:F45)</f>
        <v>833333</v>
      </c>
      <c r="G50" s="33" t="s">
        <v>34</v>
      </c>
      <c r="H50" s="34">
        <f>+SUM(H41:H45)</f>
        <v>833333</v>
      </c>
      <c r="I50" s="33" t="s">
        <v>34</v>
      </c>
      <c r="J50" s="34">
        <f>+SUM(J41:J45)</f>
        <v>833334</v>
      </c>
      <c r="K50" s="33" t="s">
        <v>34</v>
      </c>
      <c r="L50" s="34">
        <f>+SUM(L41:L45)</f>
        <v>1000000</v>
      </c>
      <c r="M50" s="33" t="s">
        <v>34</v>
      </c>
      <c r="N50" s="34">
        <f>+SUM(N41:N45)</f>
        <v>600000</v>
      </c>
      <c r="O50" s="33" t="s">
        <v>34</v>
      </c>
    </row>
    <row r="51" spans="1:15" ht="21" thickBot="1" x14ac:dyDescent="0.3">
      <c r="A51" s="9" t="s">
        <v>75</v>
      </c>
      <c r="B51" s="36">
        <f>SUM(B47:B50)</f>
        <v>146784401.76950002</v>
      </c>
      <c r="C51" s="33" t="s">
        <v>34</v>
      </c>
      <c r="D51" s="36">
        <f>SUM(D47:D50)</f>
        <v>183869674.89449999</v>
      </c>
      <c r="E51" s="33" t="s">
        <v>34</v>
      </c>
      <c r="F51" s="36">
        <f>SUM(F47:F50)</f>
        <v>138169565.87099999</v>
      </c>
      <c r="G51" s="33" t="s">
        <v>34</v>
      </c>
      <c r="H51" s="36">
        <f>SUM(H47:H50)</f>
        <v>155152539.89349997</v>
      </c>
      <c r="I51" s="33" t="s">
        <v>34</v>
      </c>
      <c r="J51" s="36">
        <f>SUM(J47:J50)</f>
        <v>101719933.46699999</v>
      </c>
      <c r="K51" s="33" t="s">
        <v>34</v>
      </c>
      <c r="L51" s="36">
        <f>SUM(L47:L50)</f>
        <v>33879276.2412</v>
      </c>
      <c r="M51" s="33" t="s">
        <v>34</v>
      </c>
      <c r="N51" s="36">
        <f>SUM(N47:N50)</f>
        <v>11020810.4224</v>
      </c>
      <c r="O51" s="33" t="s">
        <v>34</v>
      </c>
    </row>
    <row r="52" spans="1:15" ht="21" thickBot="1" x14ac:dyDescent="0.45">
      <c r="A52" s="41" t="s">
        <v>76</v>
      </c>
      <c r="B52" s="37">
        <f>+B51/B14</f>
        <v>5756.2510497843141</v>
      </c>
      <c r="C52" s="33" t="s">
        <v>34</v>
      </c>
      <c r="D52" s="37">
        <f>+D51/D14</f>
        <v>7210.5754860588231</v>
      </c>
      <c r="E52" s="33" t="s">
        <v>34</v>
      </c>
      <c r="F52" s="37">
        <f>+F51/F14</f>
        <v>177.14046906538459</v>
      </c>
      <c r="G52" s="33" t="s">
        <v>34</v>
      </c>
      <c r="H52" s="37">
        <f>+H51/H14</f>
        <v>287.31951832129624</v>
      </c>
      <c r="I52" s="33" t="s">
        <v>34</v>
      </c>
      <c r="J52" s="37">
        <f>+J51/J14</f>
        <v>252.72033159503104</v>
      </c>
      <c r="K52" s="33" t="s">
        <v>34</v>
      </c>
      <c r="L52" s="37">
        <f>+L51/L14</f>
        <v>19812.44224631579</v>
      </c>
      <c r="M52" s="33" t="s">
        <v>34</v>
      </c>
      <c r="N52" s="37">
        <f>+N51/N14</f>
        <v>15744.014889142856</v>
      </c>
      <c r="O52" s="33" t="s">
        <v>34</v>
      </c>
    </row>
    <row r="53" spans="1:15" ht="20.25" x14ac:dyDescent="0.25">
      <c r="A53" s="11" t="s">
        <v>13</v>
      </c>
      <c r="B53" s="111" t="str">
        <f t="shared" ref="B53:B54" si="2">+B5</f>
        <v>LLDPE LOTRENE Q1018N</v>
      </c>
      <c r="C53" s="112"/>
      <c r="D53" s="111" t="str">
        <f>+D5</f>
        <v>LDPE LOTRENE FE3000</v>
      </c>
      <c r="E53" s="112"/>
      <c r="F53" s="95" t="str">
        <f>+F4</f>
        <v>TAMPERTECH</v>
      </c>
      <c r="G53" s="96"/>
      <c r="H53" s="95" t="str">
        <f>+H4</f>
        <v>TAMPERTECH</v>
      </c>
      <c r="I53" s="96"/>
      <c r="J53" s="95" t="str">
        <f>+J4</f>
        <v>TAMPERTECH</v>
      </c>
      <c r="K53" s="96"/>
      <c r="L53" s="102" t="str">
        <f>+L4</f>
        <v>SANYHOT</v>
      </c>
      <c r="M53" s="103"/>
      <c r="N53" s="102" t="str">
        <f>+N4</f>
        <v>SANYHOT</v>
      </c>
      <c r="O53" s="103"/>
    </row>
    <row r="54" spans="1:15" ht="20.25" x14ac:dyDescent="0.25">
      <c r="A54" s="11" t="s">
        <v>77</v>
      </c>
      <c r="B54" s="107">
        <f t="shared" si="2"/>
        <v>23642232</v>
      </c>
      <c r="C54" s="108"/>
      <c r="D54" s="107">
        <f>+D6</f>
        <v>23642273</v>
      </c>
      <c r="E54" s="108"/>
      <c r="F54" s="93" t="str">
        <f>+F5</f>
        <v>DR 4918</v>
      </c>
      <c r="G54" s="94"/>
      <c r="H54" s="93" t="str">
        <f>+H5</f>
        <v>DR 4919</v>
      </c>
      <c r="I54" s="94"/>
      <c r="J54" s="93" t="str">
        <f>+J5</f>
        <v>DR 6543</v>
      </c>
      <c r="K54" s="94"/>
      <c r="L54" s="100" t="str">
        <f>+L5</f>
        <v>HOT MELT VX-3191</v>
      </c>
      <c r="M54" s="101"/>
      <c r="N54" s="100" t="str">
        <f>+N5</f>
        <v>HOT MELT PC-3175</v>
      </c>
      <c r="O54" s="101"/>
    </row>
    <row r="55" spans="1:15" ht="18.75" x14ac:dyDescent="0.45">
      <c r="A55" s="42" t="s">
        <v>78</v>
      </c>
      <c r="B55" s="113">
        <v>44380</v>
      </c>
      <c r="C55" s="113"/>
      <c r="D55" s="113">
        <v>44380</v>
      </c>
      <c r="E55" s="113"/>
      <c r="F55" s="91">
        <v>44378</v>
      </c>
      <c r="G55" s="92"/>
      <c r="H55" s="91">
        <v>44378</v>
      </c>
      <c r="I55" s="92"/>
      <c r="J55" s="91">
        <v>44378</v>
      </c>
      <c r="K55" s="92"/>
      <c r="L55" s="98">
        <v>44396</v>
      </c>
      <c r="M55" s="99"/>
      <c r="N55" s="98">
        <v>44396</v>
      </c>
      <c r="O55" s="99"/>
    </row>
    <row r="56" spans="1:15" ht="18" customHeight="1" x14ac:dyDescent="0.45">
      <c r="A56" s="10" t="s">
        <v>79</v>
      </c>
      <c r="B56" s="38">
        <v>1200000</v>
      </c>
      <c r="C56" s="39"/>
      <c r="D56" s="38">
        <v>1200000</v>
      </c>
      <c r="E56" s="39"/>
      <c r="F56" s="97"/>
      <c r="G56" s="97"/>
      <c r="H56" s="97"/>
      <c r="I56" s="97"/>
      <c r="J56" s="97"/>
      <c r="K56" s="97"/>
      <c r="L56" s="104"/>
      <c r="M56" s="104"/>
      <c r="N56" s="104"/>
      <c r="O56" s="104"/>
    </row>
    <row r="57" spans="1:15" ht="32.25" customHeight="1" x14ac:dyDescent="0.25">
      <c r="A57" s="43" t="s">
        <v>81</v>
      </c>
      <c r="B57" s="106" t="s">
        <v>199</v>
      </c>
      <c r="C57" s="106"/>
      <c r="D57" s="106" t="s">
        <v>167</v>
      </c>
      <c r="E57" s="106"/>
      <c r="F57" s="106" t="s">
        <v>216</v>
      </c>
      <c r="G57" s="106"/>
      <c r="H57" s="106" t="s">
        <v>216</v>
      </c>
      <c r="I57" s="106"/>
      <c r="J57" s="106" t="s">
        <v>216</v>
      </c>
      <c r="K57" s="106"/>
      <c r="L57" s="106" t="s">
        <v>216</v>
      </c>
      <c r="M57" s="106"/>
      <c r="N57" s="106" t="s">
        <v>216</v>
      </c>
      <c r="O57" s="106"/>
    </row>
  </sheetData>
  <mergeCells count="62">
    <mergeCell ref="L7:M7"/>
    <mergeCell ref="N7:O7"/>
    <mergeCell ref="L57:M57"/>
    <mergeCell ref="N57:O57"/>
    <mergeCell ref="L4:M4"/>
    <mergeCell ref="N4:O4"/>
    <mergeCell ref="L5:M5"/>
    <mergeCell ref="N5:O5"/>
    <mergeCell ref="L6:M6"/>
    <mergeCell ref="N6:O6"/>
    <mergeCell ref="L1:M1"/>
    <mergeCell ref="N1:O1"/>
    <mergeCell ref="L2:M2"/>
    <mergeCell ref="N2:O2"/>
    <mergeCell ref="L3:M3"/>
    <mergeCell ref="N3:O3"/>
    <mergeCell ref="B54:C54"/>
    <mergeCell ref="D54:E54"/>
    <mergeCell ref="B55:C55"/>
    <mergeCell ref="D55:E55"/>
    <mergeCell ref="B57:C57"/>
    <mergeCell ref="D57:E57"/>
    <mergeCell ref="H7:I7"/>
    <mergeCell ref="J7:K7"/>
    <mergeCell ref="F57:G57"/>
    <mergeCell ref="H57:I57"/>
    <mergeCell ref="J57:K57"/>
    <mergeCell ref="B53:C53"/>
    <mergeCell ref="D53:E53"/>
    <mergeCell ref="B5:C5"/>
    <mergeCell ref="D5:E5"/>
    <mergeCell ref="F5:G5"/>
    <mergeCell ref="B7:C7"/>
    <mergeCell ref="D7:E7"/>
    <mergeCell ref="F7:G7"/>
    <mergeCell ref="H5:I5"/>
    <mergeCell ref="J5:K5"/>
    <mergeCell ref="B6:C6"/>
    <mergeCell ref="D6:E6"/>
    <mergeCell ref="F6:G6"/>
    <mergeCell ref="H6:I6"/>
    <mergeCell ref="J6:K6"/>
    <mergeCell ref="B3:C3"/>
    <mergeCell ref="D3:E3"/>
    <mergeCell ref="F3:G3"/>
    <mergeCell ref="H3:I3"/>
    <mergeCell ref="J3:K3"/>
    <mergeCell ref="B4:C4"/>
    <mergeCell ref="D4:E4"/>
    <mergeCell ref="F4:G4"/>
    <mergeCell ref="H4:I4"/>
    <mergeCell ref="J4:K4"/>
    <mergeCell ref="B1:C1"/>
    <mergeCell ref="D1:E1"/>
    <mergeCell ref="F1:G1"/>
    <mergeCell ref="H1:I1"/>
    <mergeCell ref="J1:K1"/>
    <mergeCell ref="B2:C2"/>
    <mergeCell ref="D2:E2"/>
    <mergeCell ref="F2:G2"/>
    <mergeCell ref="H2:I2"/>
    <mergeCell ref="J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597A-EBE1-46E8-A405-EAF2222ECE65}">
  <dimension ref="A1:I57"/>
  <sheetViews>
    <sheetView tabSelected="1" workbookViewId="0">
      <selection activeCell="B52" sqref="B52"/>
    </sheetView>
  </sheetViews>
  <sheetFormatPr baseColWidth="10" defaultRowHeight="15" x14ac:dyDescent="0.25"/>
  <cols>
    <col min="1" max="1" width="42" bestFit="1" customWidth="1"/>
    <col min="2" max="2" width="18.28515625" customWidth="1"/>
    <col min="3" max="3" width="13.5703125" customWidth="1"/>
    <col min="4" max="4" width="18.140625" bestFit="1" customWidth="1"/>
    <col min="5" max="5" width="13.85546875" customWidth="1"/>
    <col min="6" max="6" width="17.5703125" customWidth="1"/>
    <col min="7" max="7" width="14" customWidth="1"/>
    <col min="8" max="8" width="19" customWidth="1"/>
    <col min="9" max="9" width="15.85546875" customWidth="1"/>
  </cols>
  <sheetData>
    <row r="1" spans="1:9" ht="19.5" x14ac:dyDescent="0.25">
      <c r="A1" s="1"/>
      <c r="B1" s="117" t="s">
        <v>195</v>
      </c>
      <c r="C1" s="121"/>
      <c r="D1" s="117" t="s">
        <v>200</v>
      </c>
      <c r="E1" s="121"/>
      <c r="F1" s="117" t="s">
        <v>200</v>
      </c>
      <c r="G1" s="121"/>
      <c r="H1" s="117" t="s">
        <v>200</v>
      </c>
      <c r="I1" s="121"/>
    </row>
    <row r="2" spans="1:9" ht="18.75" x14ac:dyDescent="0.25">
      <c r="A2" s="2" t="s">
        <v>3</v>
      </c>
      <c r="B2" s="119">
        <v>525526</v>
      </c>
      <c r="C2" s="120"/>
      <c r="D2" s="119">
        <v>525526</v>
      </c>
      <c r="E2" s="120"/>
      <c r="F2" s="119">
        <v>344951</v>
      </c>
      <c r="G2" s="120"/>
      <c r="H2" s="119">
        <v>525526</v>
      </c>
      <c r="I2" s="120"/>
    </row>
    <row r="3" spans="1:9" ht="18.75" x14ac:dyDescent="0.25">
      <c r="A3" s="2" t="s">
        <v>8</v>
      </c>
      <c r="B3" s="107">
        <v>8939</v>
      </c>
      <c r="C3" s="108"/>
      <c r="D3" s="107">
        <v>8939</v>
      </c>
      <c r="E3" s="108"/>
      <c r="F3" s="107"/>
      <c r="G3" s="108"/>
      <c r="H3" s="107">
        <v>9081</v>
      </c>
      <c r="I3" s="108"/>
    </row>
    <row r="4" spans="1:9" ht="18.75" x14ac:dyDescent="0.25">
      <c r="A4" s="2" t="s">
        <v>9</v>
      </c>
      <c r="B4" s="107" t="s">
        <v>121</v>
      </c>
      <c r="C4" s="108"/>
      <c r="D4" s="107" t="s">
        <v>121</v>
      </c>
      <c r="E4" s="108"/>
      <c r="F4" s="107" t="s">
        <v>240</v>
      </c>
      <c r="G4" s="108"/>
      <c r="H4" s="107" t="s">
        <v>121</v>
      </c>
      <c r="I4" s="108"/>
    </row>
    <row r="5" spans="1:9" ht="18.75" x14ac:dyDescent="0.25">
      <c r="A5" s="3" t="s">
        <v>13</v>
      </c>
      <c r="B5" s="127" t="s">
        <v>236</v>
      </c>
      <c r="C5" s="128"/>
      <c r="D5" s="115" t="s">
        <v>239</v>
      </c>
      <c r="E5" s="116"/>
      <c r="F5" s="115" t="s">
        <v>241</v>
      </c>
      <c r="G5" s="116"/>
      <c r="H5" s="115" t="s">
        <v>243</v>
      </c>
      <c r="I5" s="116"/>
    </row>
    <row r="6" spans="1:9" ht="18.75" x14ac:dyDescent="0.25">
      <c r="A6" s="3" t="s">
        <v>14</v>
      </c>
      <c r="B6" s="107">
        <v>23642972</v>
      </c>
      <c r="C6" s="108"/>
      <c r="D6" s="107">
        <v>23642972</v>
      </c>
      <c r="E6" s="108"/>
      <c r="F6" s="107">
        <v>2805</v>
      </c>
      <c r="G6" s="108"/>
      <c r="H6" s="107">
        <v>23643328</v>
      </c>
      <c r="I6" s="108"/>
    </row>
    <row r="7" spans="1:9" ht="18.75" x14ac:dyDescent="0.25">
      <c r="A7" s="3" t="s">
        <v>18</v>
      </c>
      <c r="B7" s="109">
        <v>44324</v>
      </c>
      <c r="C7" s="110"/>
      <c r="D7" s="109">
        <v>44324</v>
      </c>
      <c r="E7" s="110"/>
      <c r="F7" s="109">
        <v>44379</v>
      </c>
      <c r="G7" s="110"/>
      <c r="H7" s="109">
        <v>44350</v>
      </c>
      <c r="I7" s="110"/>
    </row>
    <row r="8" spans="1:9" ht="18.75" x14ac:dyDescent="0.25">
      <c r="A8" s="3" t="s">
        <v>19</v>
      </c>
      <c r="B8" s="45">
        <v>1.63</v>
      </c>
      <c r="C8" s="44" t="s">
        <v>36</v>
      </c>
      <c r="D8" s="45">
        <v>1.63</v>
      </c>
      <c r="E8" s="44" t="s">
        <v>36</v>
      </c>
      <c r="F8" s="45">
        <v>1.5909606999999999</v>
      </c>
      <c r="G8" s="44" t="s">
        <v>36</v>
      </c>
      <c r="H8" s="45">
        <v>1.9</v>
      </c>
      <c r="I8" s="44" t="s">
        <v>36</v>
      </c>
    </row>
    <row r="9" spans="1:9" ht="18.75" x14ac:dyDescent="0.45">
      <c r="A9" s="4" t="s">
        <v>23</v>
      </c>
      <c r="B9" s="13" t="s">
        <v>237</v>
      </c>
      <c r="C9" s="14" t="s">
        <v>25</v>
      </c>
      <c r="D9" s="13" t="s">
        <v>237</v>
      </c>
      <c r="E9" s="14" t="s">
        <v>25</v>
      </c>
      <c r="F9" s="13">
        <v>211787563</v>
      </c>
      <c r="G9" s="14" t="s">
        <v>25</v>
      </c>
      <c r="H9" s="13" t="s">
        <v>244</v>
      </c>
      <c r="I9" s="14" t="s">
        <v>25</v>
      </c>
    </row>
    <row r="10" spans="1:9" ht="18.75" x14ac:dyDescent="0.25">
      <c r="A10" s="3" t="s">
        <v>29</v>
      </c>
      <c r="B10" s="15">
        <v>44324</v>
      </c>
      <c r="C10" s="14"/>
      <c r="D10" s="15">
        <v>44324</v>
      </c>
      <c r="E10" s="14"/>
      <c r="F10" s="15">
        <v>44325</v>
      </c>
      <c r="G10" s="14"/>
      <c r="H10" s="15">
        <v>44350</v>
      </c>
      <c r="I10" s="14"/>
    </row>
    <row r="11" spans="1:9" ht="33" x14ac:dyDescent="0.25">
      <c r="A11" s="3" t="s">
        <v>30</v>
      </c>
      <c r="B11" s="16" t="s">
        <v>238</v>
      </c>
      <c r="C11" s="14" t="s">
        <v>31</v>
      </c>
      <c r="D11" s="16" t="s">
        <v>238</v>
      </c>
      <c r="E11" s="14" t="s">
        <v>31</v>
      </c>
      <c r="F11" s="16" t="s">
        <v>242</v>
      </c>
      <c r="G11" s="14" t="s">
        <v>31</v>
      </c>
      <c r="H11" s="16" t="s">
        <v>245</v>
      </c>
      <c r="I11" s="14" t="s">
        <v>31</v>
      </c>
    </row>
    <row r="12" spans="1:9" ht="18.75" x14ac:dyDescent="0.25">
      <c r="A12" s="3" t="s">
        <v>32</v>
      </c>
      <c r="B12" s="15">
        <v>44410</v>
      </c>
      <c r="C12" s="14"/>
      <c r="D12" s="15">
        <v>44410</v>
      </c>
      <c r="E12" s="14"/>
      <c r="F12" s="15">
        <v>44412</v>
      </c>
      <c r="G12" s="14"/>
      <c r="H12" s="15">
        <v>44412</v>
      </c>
      <c r="I12" s="14"/>
    </row>
    <row r="13" spans="1:9" ht="18.75" x14ac:dyDescent="0.4">
      <c r="A13" s="5" t="s">
        <v>33</v>
      </c>
      <c r="B13" s="17">
        <v>3836.95</v>
      </c>
      <c r="C13" s="14" t="s">
        <v>34</v>
      </c>
      <c r="D13" s="17">
        <v>3836.95</v>
      </c>
      <c r="E13" s="14" t="s">
        <v>34</v>
      </c>
      <c r="F13" s="17">
        <v>3836.95</v>
      </c>
      <c r="G13" s="14" t="s">
        <v>34</v>
      </c>
      <c r="H13" s="17">
        <v>3836.95</v>
      </c>
      <c r="I13" s="14" t="s">
        <v>34</v>
      </c>
    </row>
    <row r="14" spans="1:9" ht="18.75" x14ac:dyDescent="0.25">
      <c r="A14" s="3" t="s">
        <v>35</v>
      </c>
      <c r="B14" s="18">
        <v>25500</v>
      </c>
      <c r="C14" s="14" t="s">
        <v>36</v>
      </c>
      <c r="D14" s="18">
        <v>25500</v>
      </c>
      <c r="E14" s="14" t="s">
        <v>36</v>
      </c>
      <c r="F14" s="18">
        <v>25500</v>
      </c>
      <c r="G14" s="14" t="s">
        <v>36</v>
      </c>
      <c r="H14" s="18">
        <v>25500</v>
      </c>
      <c r="I14" s="14" t="s">
        <v>36</v>
      </c>
    </row>
    <row r="15" spans="1:9" ht="18.75" x14ac:dyDescent="0.4">
      <c r="A15" s="3" t="s">
        <v>39</v>
      </c>
      <c r="B15" s="48">
        <v>1.4859</v>
      </c>
      <c r="C15" s="14" t="s">
        <v>40</v>
      </c>
      <c r="D15" s="49">
        <v>1.4859</v>
      </c>
      <c r="E15" s="14" t="s">
        <v>40</v>
      </c>
      <c r="F15" s="49">
        <v>1.5909606999999999</v>
      </c>
      <c r="G15" s="14" t="s">
        <v>40</v>
      </c>
      <c r="H15" s="49">
        <v>1.7309699999999999</v>
      </c>
      <c r="I15" s="14" t="s">
        <v>40</v>
      </c>
    </row>
    <row r="16" spans="1:9" ht="18.75" x14ac:dyDescent="0.25">
      <c r="A16" s="3" t="s">
        <v>41</v>
      </c>
      <c r="B16" s="18">
        <v>37890.74</v>
      </c>
      <c r="C16" s="14" t="s">
        <v>40</v>
      </c>
      <c r="D16" s="18">
        <v>37890.74</v>
      </c>
      <c r="E16" s="14" t="s">
        <v>40</v>
      </c>
      <c r="F16" s="18">
        <v>40569.5</v>
      </c>
      <c r="G16" s="14" t="s">
        <v>40</v>
      </c>
      <c r="H16" s="18">
        <v>44139.85</v>
      </c>
      <c r="I16" s="14" t="s">
        <v>40</v>
      </c>
    </row>
    <row r="17" spans="1:9" ht="18.75" x14ac:dyDescent="0.25">
      <c r="A17" s="3" t="s">
        <v>42</v>
      </c>
      <c r="B17" s="18">
        <v>3913.4749999999999</v>
      </c>
      <c r="C17" s="14" t="s">
        <v>40</v>
      </c>
      <c r="D17" s="18">
        <v>3913.48</v>
      </c>
      <c r="E17" s="14" t="s">
        <v>40</v>
      </c>
      <c r="F17" s="18">
        <v>2114.48</v>
      </c>
      <c r="G17" s="14" t="s">
        <v>40</v>
      </c>
      <c r="H17" s="18">
        <v>4611.79</v>
      </c>
      <c r="I17" s="14" t="s">
        <v>40</v>
      </c>
    </row>
    <row r="18" spans="1:9" ht="20.25" x14ac:dyDescent="0.25">
      <c r="A18" s="6" t="s">
        <v>43</v>
      </c>
      <c r="B18" s="20">
        <f t="shared" ref="B18" si="0">+SUM(B16:B17)</f>
        <v>41804.214999999997</v>
      </c>
      <c r="C18" s="14" t="s">
        <v>40</v>
      </c>
      <c r="D18" s="20">
        <f>+SUM(D16:D17)</f>
        <v>41804.22</v>
      </c>
      <c r="E18" s="14" t="s">
        <v>40</v>
      </c>
      <c r="F18" s="20">
        <f>+SUM(F16:F17)</f>
        <v>42683.98</v>
      </c>
      <c r="G18" s="14" t="s">
        <v>40</v>
      </c>
      <c r="H18" s="20">
        <f>+SUM(H16:H17)</f>
        <v>48751.64</v>
      </c>
      <c r="I18" s="14" t="s">
        <v>40</v>
      </c>
    </row>
    <row r="19" spans="1:9" ht="20.25" x14ac:dyDescent="0.25">
      <c r="A19" s="6" t="s">
        <v>44</v>
      </c>
      <c r="B19" s="21">
        <f t="shared" ref="B19" si="1">+B18*B13</f>
        <v>160400682.74424997</v>
      </c>
      <c r="C19" s="14" t="s">
        <v>34</v>
      </c>
      <c r="D19" s="21">
        <f>+D18*D13</f>
        <v>160400701.92899999</v>
      </c>
      <c r="E19" s="14" t="s">
        <v>34</v>
      </c>
      <c r="F19" s="21">
        <f>+F18*F13</f>
        <v>163776297.06100002</v>
      </c>
      <c r="G19" s="14" t="s">
        <v>34</v>
      </c>
      <c r="H19" s="21">
        <f>+H18*H13</f>
        <v>187057605.09799999</v>
      </c>
      <c r="I19" s="14" t="s">
        <v>34</v>
      </c>
    </row>
    <row r="20" spans="1:9" ht="18.75" x14ac:dyDescent="0.25">
      <c r="A20" s="7" t="s">
        <v>45</v>
      </c>
      <c r="B20" s="22"/>
      <c r="C20" s="23"/>
      <c r="D20" s="22"/>
      <c r="E20" s="23"/>
      <c r="F20" s="22"/>
      <c r="G20" s="23"/>
      <c r="H20" s="22"/>
      <c r="I20" s="23"/>
    </row>
    <row r="21" spans="1:9" ht="18.75" x14ac:dyDescent="0.25">
      <c r="A21" s="3" t="s">
        <v>46</v>
      </c>
      <c r="B21" s="24"/>
      <c r="C21" s="14" t="s">
        <v>34</v>
      </c>
      <c r="D21" s="24"/>
      <c r="E21" s="14" t="s">
        <v>34</v>
      </c>
      <c r="F21" s="24"/>
      <c r="G21" s="14" t="s">
        <v>34</v>
      </c>
      <c r="H21" s="24"/>
      <c r="I21" s="14" t="s">
        <v>34</v>
      </c>
    </row>
    <row r="22" spans="1:9" ht="18.75" x14ac:dyDescent="0.4">
      <c r="A22" s="3" t="s">
        <v>47</v>
      </c>
      <c r="B22" s="25">
        <v>417499</v>
      </c>
      <c r="C22" s="14" t="s">
        <v>34</v>
      </c>
      <c r="D22" s="25">
        <v>417499</v>
      </c>
      <c r="E22" s="14" t="s">
        <v>34</v>
      </c>
      <c r="F22" s="25">
        <v>255074</v>
      </c>
      <c r="G22" s="14" t="s">
        <v>34</v>
      </c>
      <c r="H22" s="25">
        <v>655684</v>
      </c>
      <c r="I22" s="14" t="s">
        <v>34</v>
      </c>
    </row>
    <row r="23" spans="1:9" ht="18.75" x14ac:dyDescent="0.25">
      <c r="A23" s="3" t="s">
        <v>48</v>
      </c>
      <c r="B23" s="26">
        <v>448674</v>
      </c>
      <c r="C23" s="14" t="s">
        <v>34</v>
      </c>
      <c r="D23" s="26">
        <v>448674</v>
      </c>
      <c r="E23" s="14" t="s">
        <v>34</v>
      </c>
      <c r="F23" s="26">
        <v>567147</v>
      </c>
      <c r="G23" s="14" t="s">
        <v>34</v>
      </c>
      <c r="H23" s="26">
        <v>567147</v>
      </c>
      <c r="I23" s="14" t="s">
        <v>34</v>
      </c>
    </row>
    <row r="24" spans="1:9" ht="18.75" x14ac:dyDescent="0.25">
      <c r="A24" s="3" t="s">
        <v>49</v>
      </c>
      <c r="B24" s="24"/>
      <c r="C24" s="14" t="s">
        <v>34</v>
      </c>
      <c r="D24" s="24"/>
      <c r="E24" s="14" t="s">
        <v>34</v>
      </c>
      <c r="F24" s="24"/>
      <c r="G24" s="14" t="s">
        <v>34</v>
      </c>
      <c r="H24" s="24"/>
      <c r="I24" s="14" t="s">
        <v>34</v>
      </c>
    </row>
    <row r="25" spans="1:9" ht="18.75" x14ac:dyDescent="0.25">
      <c r="A25" s="3" t="s">
        <v>50</v>
      </c>
      <c r="B25" s="24">
        <v>119006</v>
      </c>
      <c r="C25" s="14" t="s">
        <v>34</v>
      </c>
      <c r="D25" s="24">
        <v>119006</v>
      </c>
      <c r="E25" s="14" t="s">
        <v>34</v>
      </c>
      <c r="F25" s="24">
        <v>740730</v>
      </c>
      <c r="G25" s="14" t="s">
        <v>34</v>
      </c>
      <c r="H25" s="24">
        <v>401582</v>
      </c>
      <c r="I25" s="14" t="s">
        <v>34</v>
      </c>
    </row>
    <row r="26" spans="1:9" ht="18.75" x14ac:dyDescent="0.25">
      <c r="A26" s="3" t="s">
        <v>51</v>
      </c>
      <c r="B26" s="26"/>
      <c r="C26" s="14" t="s">
        <v>34</v>
      </c>
      <c r="D26" s="26"/>
      <c r="E26" s="14" t="s">
        <v>34</v>
      </c>
      <c r="F26" s="26">
        <v>219036</v>
      </c>
      <c r="G26" s="14" t="s">
        <v>34</v>
      </c>
      <c r="H26" s="26">
        <v>219036</v>
      </c>
      <c r="I26" s="14" t="s">
        <v>34</v>
      </c>
    </row>
    <row r="27" spans="1:9" ht="18.75" x14ac:dyDescent="0.25">
      <c r="A27" s="3" t="s">
        <v>52</v>
      </c>
      <c r="B27" s="26">
        <v>226348</v>
      </c>
      <c r="C27" s="14" t="s">
        <v>34</v>
      </c>
      <c r="D27" s="26">
        <v>226348</v>
      </c>
      <c r="E27" s="14" t="s">
        <v>34</v>
      </c>
      <c r="F27" s="26">
        <v>135000</v>
      </c>
      <c r="G27" s="14" t="s">
        <v>34</v>
      </c>
      <c r="H27" s="26">
        <v>135000</v>
      </c>
      <c r="I27" s="14" t="s">
        <v>34</v>
      </c>
    </row>
    <row r="28" spans="1:9" ht="18.75" x14ac:dyDescent="0.25">
      <c r="A28" s="3" t="s">
        <v>53</v>
      </c>
      <c r="B28" s="24">
        <v>396909</v>
      </c>
      <c r="C28" s="14" t="s">
        <v>34</v>
      </c>
      <c r="D28" s="24">
        <v>396909</v>
      </c>
      <c r="E28" s="14" t="s">
        <v>34</v>
      </c>
      <c r="F28" s="24"/>
      <c r="G28" s="14" t="s">
        <v>34</v>
      </c>
      <c r="H28" s="24"/>
      <c r="I28" s="14" t="s">
        <v>34</v>
      </c>
    </row>
    <row r="29" spans="1:9" ht="18.75" x14ac:dyDescent="0.25">
      <c r="A29" s="3" t="s">
        <v>54</v>
      </c>
      <c r="B29" s="24"/>
      <c r="C29" s="14" t="s">
        <v>34</v>
      </c>
      <c r="D29" s="24"/>
      <c r="E29" s="14" t="s">
        <v>34</v>
      </c>
      <c r="F29" s="24"/>
      <c r="G29" s="14" t="s">
        <v>34</v>
      </c>
      <c r="H29" s="24"/>
      <c r="I29" s="14" t="s">
        <v>34</v>
      </c>
    </row>
    <row r="30" spans="1:9" ht="18.75" x14ac:dyDescent="0.25">
      <c r="A30" s="3" t="s">
        <v>55</v>
      </c>
      <c r="B30" s="24">
        <v>146693</v>
      </c>
      <c r="C30" s="14" t="s">
        <v>34</v>
      </c>
      <c r="D30" s="24">
        <v>146693</v>
      </c>
      <c r="E30" s="14" t="s">
        <v>34</v>
      </c>
      <c r="F30" s="24">
        <v>158781</v>
      </c>
      <c r="G30" s="14" t="s">
        <v>34</v>
      </c>
      <c r="H30" s="24">
        <v>181832</v>
      </c>
      <c r="I30" s="14" t="s">
        <v>34</v>
      </c>
    </row>
    <row r="31" spans="1:9" ht="18.75" x14ac:dyDescent="0.25">
      <c r="A31" s="3" t="s">
        <v>56</v>
      </c>
      <c r="B31" s="24"/>
      <c r="C31" s="14" t="s">
        <v>34</v>
      </c>
      <c r="D31" s="24"/>
      <c r="E31" s="14" t="s">
        <v>34</v>
      </c>
      <c r="F31" s="24"/>
      <c r="G31" s="14" t="s">
        <v>34</v>
      </c>
      <c r="H31" s="24"/>
      <c r="I31" s="14" t="s">
        <v>34</v>
      </c>
    </row>
    <row r="32" spans="1:9" ht="18.75" x14ac:dyDescent="0.25">
      <c r="A32" s="7" t="s">
        <v>57</v>
      </c>
      <c r="B32" s="27"/>
      <c r="C32" s="28"/>
      <c r="D32" s="27"/>
      <c r="E32" s="28"/>
      <c r="F32" s="27"/>
      <c r="G32" s="28"/>
      <c r="H32" s="27"/>
      <c r="I32" s="28"/>
    </row>
    <row r="33" spans="1:9" ht="18.75" x14ac:dyDescent="0.25">
      <c r="A33" s="3" t="s">
        <v>58</v>
      </c>
      <c r="B33" s="29">
        <v>414122</v>
      </c>
      <c r="C33" s="14" t="s">
        <v>34</v>
      </c>
      <c r="D33" s="29">
        <v>414122</v>
      </c>
      <c r="E33" s="14" t="s">
        <v>34</v>
      </c>
      <c r="F33" s="29">
        <v>458573</v>
      </c>
      <c r="G33" s="14" t="s">
        <v>34</v>
      </c>
      <c r="H33" s="29">
        <v>523761</v>
      </c>
      <c r="I33" s="14" t="s">
        <v>34</v>
      </c>
    </row>
    <row r="34" spans="1:9" ht="18.75" x14ac:dyDescent="0.25">
      <c r="A34" s="3" t="s">
        <v>59</v>
      </c>
      <c r="B34" s="30">
        <v>7500</v>
      </c>
      <c r="C34" s="14" t="s">
        <v>34</v>
      </c>
      <c r="D34" s="30">
        <v>7500</v>
      </c>
      <c r="E34" s="14" t="s">
        <v>34</v>
      </c>
      <c r="F34" s="30">
        <v>15000</v>
      </c>
      <c r="G34" s="14" t="s">
        <v>34</v>
      </c>
      <c r="H34" s="30">
        <v>15000</v>
      </c>
      <c r="I34" s="14" t="s">
        <v>34</v>
      </c>
    </row>
    <row r="35" spans="1:9" ht="18.75" x14ac:dyDescent="0.25">
      <c r="A35" s="3" t="s">
        <v>60</v>
      </c>
      <c r="B35" s="30">
        <v>7500</v>
      </c>
      <c r="C35" s="14" t="s">
        <v>34</v>
      </c>
      <c r="D35" s="30">
        <v>7500</v>
      </c>
      <c r="E35" s="14" t="s">
        <v>34</v>
      </c>
      <c r="F35" s="30">
        <v>15000</v>
      </c>
      <c r="G35" s="14" t="s">
        <v>34</v>
      </c>
      <c r="H35" s="30">
        <v>15000</v>
      </c>
      <c r="I35" s="14" t="s">
        <v>34</v>
      </c>
    </row>
    <row r="36" spans="1:9" ht="18.75" x14ac:dyDescent="0.25">
      <c r="A36" s="3" t="s">
        <v>61</v>
      </c>
      <c r="B36" s="30">
        <v>25000</v>
      </c>
      <c r="C36" s="14" t="s">
        <v>34</v>
      </c>
      <c r="D36" s="30">
        <v>25000</v>
      </c>
      <c r="E36" s="14" t="s">
        <v>34</v>
      </c>
      <c r="F36" s="30">
        <v>50000</v>
      </c>
      <c r="G36" s="14" t="s">
        <v>34</v>
      </c>
      <c r="H36" s="30">
        <v>50000</v>
      </c>
      <c r="I36" s="14" t="s">
        <v>34</v>
      </c>
    </row>
    <row r="37" spans="1:9" ht="18.75" x14ac:dyDescent="0.25">
      <c r="A37" s="3" t="s">
        <v>62</v>
      </c>
      <c r="B37" s="30"/>
      <c r="C37" s="14" t="s">
        <v>34</v>
      </c>
      <c r="D37" s="30"/>
      <c r="E37" s="14" t="s">
        <v>34</v>
      </c>
      <c r="F37" s="30"/>
      <c r="G37" s="14" t="s">
        <v>34</v>
      </c>
      <c r="H37" s="30"/>
      <c r="I37" s="14" t="s">
        <v>34</v>
      </c>
    </row>
    <row r="38" spans="1:9" ht="18.75" x14ac:dyDescent="0.25">
      <c r="A38" s="3" t="s">
        <v>63</v>
      </c>
      <c r="B38" s="29"/>
      <c r="C38" s="14" t="s">
        <v>34</v>
      </c>
      <c r="D38" s="29"/>
      <c r="E38" s="14" t="s">
        <v>34</v>
      </c>
      <c r="F38" s="29"/>
      <c r="G38" s="14" t="s">
        <v>34</v>
      </c>
      <c r="H38" s="29"/>
      <c r="I38" s="14" t="s">
        <v>34</v>
      </c>
    </row>
    <row r="39" spans="1:9" ht="18.75" x14ac:dyDescent="0.25">
      <c r="A39" s="3" t="s">
        <v>64</v>
      </c>
      <c r="B39" s="30"/>
      <c r="C39" s="14" t="s">
        <v>34</v>
      </c>
      <c r="D39" s="30"/>
      <c r="E39" s="14" t="s">
        <v>34</v>
      </c>
      <c r="F39" s="30"/>
      <c r="G39" s="14" t="s">
        <v>34</v>
      </c>
      <c r="H39" s="30"/>
      <c r="I39" s="14" t="s">
        <v>34</v>
      </c>
    </row>
    <row r="40" spans="1:9" ht="18.75" x14ac:dyDescent="0.25">
      <c r="A40" s="2" t="s">
        <v>65</v>
      </c>
      <c r="B40" s="27"/>
      <c r="C40" s="28"/>
      <c r="D40" s="27"/>
      <c r="E40" s="28"/>
      <c r="F40" s="27"/>
      <c r="G40" s="28"/>
      <c r="H40" s="27"/>
      <c r="I40" s="28"/>
    </row>
    <row r="41" spans="1:9" ht="18.75" x14ac:dyDescent="0.4">
      <c r="A41" s="3" t="s">
        <v>66</v>
      </c>
      <c r="B41" s="31"/>
      <c r="C41" s="32"/>
      <c r="D41" s="31"/>
      <c r="E41" s="32"/>
      <c r="F41" s="31"/>
      <c r="G41" s="32"/>
      <c r="H41" s="31"/>
      <c r="I41" s="32"/>
    </row>
    <row r="42" spans="1:9" ht="18.75" x14ac:dyDescent="0.4">
      <c r="A42" s="3" t="s">
        <v>67</v>
      </c>
      <c r="B42" s="31">
        <v>0</v>
      </c>
      <c r="C42" s="33" t="s">
        <v>34</v>
      </c>
      <c r="D42" s="31">
        <v>0</v>
      </c>
      <c r="E42" s="33" t="s">
        <v>34</v>
      </c>
      <c r="F42" s="31">
        <v>0</v>
      </c>
      <c r="G42" s="33" t="s">
        <v>34</v>
      </c>
      <c r="H42" s="31">
        <v>0</v>
      </c>
      <c r="I42" s="33" t="s">
        <v>34</v>
      </c>
    </row>
    <row r="43" spans="1:9" ht="18.75" x14ac:dyDescent="0.25">
      <c r="A43" s="8" t="s">
        <v>68</v>
      </c>
      <c r="B43" s="30">
        <v>200000</v>
      </c>
      <c r="C43" s="33" t="s">
        <v>34</v>
      </c>
      <c r="D43" s="30">
        <v>200000</v>
      </c>
      <c r="E43" s="33" t="s">
        <v>34</v>
      </c>
      <c r="F43" s="30">
        <v>200000</v>
      </c>
      <c r="G43" s="33" t="s">
        <v>34</v>
      </c>
      <c r="H43" s="30">
        <v>200000</v>
      </c>
      <c r="I43" s="33" t="s">
        <v>34</v>
      </c>
    </row>
    <row r="44" spans="1:9" ht="18.75" x14ac:dyDescent="0.25">
      <c r="A44" s="3" t="s">
        <v>69</v>
      </c>
      <c r="B44" s="30">
        <v>5500000</v>
      </c>
      <c r="C44" s="33" t="s">
        <v>34</v>
      </c>
      <c r="D44" s="30">
        <v>5500000</v>
      </c>
      <c r="E44" s="33" t="s">
        <v>34</v>
      </c>
      <c r="F44" s="30">
        <v>6300000</v>
      </c>
      <c r="G44" s="33" t="s">
        <v>34</v>
      </c>
      <c r="H44" s="30">
        <v>6300000</v>
      </c>
      <c r="I44" s="33" t="s">
        <v>34</v>
      </c>
    </row>
    <row r="45" spans="1:9" ht="18.75" x14ac:dyDescent="0.25">
      <c r="A45" s="3" t="s">
        <v>70</v>
      </c>
      <c r="B45" s="33"/>
      <c r="C45" s="30"/>
      <c r="E45" s="33"/>
      <c r="G45" s="33"/>
      <c r="I45" s="33"/>
    </row>
    <row r="46" spans="1:9" ht="18.75" x14ac:dyDescent="0.25">
      <c r="A46" s="2" t="s">
        <v>71</v>
      </c>
      <c r="B46" s="27"/>
      <c r="C46" s="28"/>
      <c r="D46" s="27"/>
      <c r="E46" s="28"/>
      <c r="F46" s="27"/>
      <c r="G46" s="28"/>
      <c r="H46" s="27"/>
      <c r="I46" s="28"/>
    </row>
    <row r="47" spans="1:9" ht="18.75" x14ac:dyDescent="0.25">
      <c r="A47" s="3" t="s">
        <v>72</v>
      </c>
      <c r="B47" s="34">
        <f>+B19</f>
        <v>160400682.74424997</v>
      </c>
      <c r="C47" s="33" t="s">
        <v>34</v>
      </c>
      <c r="D47" s="34">
        <f>+D19</f>
        <v>160400701.92899999</v>
      </c>
      <c r="E47" s="33" t="s">
        <v>34</v>
      </c>
      <c r="F47" s="34">
        <f>+F19</f>
        <v>163776297.06100002</v>
      </c>
      <c r="G47" s="33" t="s">
        <v>34</v>
      </c>
      <c r="H47" s="34">
        <f>+H19</f>
        <v>187057605.09799999</v>
      </c>
      <c r="I47" s="33" t="s">
        <v>34</v>
      </c>
    </row>
    <row r="48" spans="1:9" ht="18.75" x14ac:dyDescent="0.25">
      <c r="A48" s="3" t="s">
        <v>45</v>
      </c>
      <c r="B48" s="34">
        <f>+SUM(B21:B31)</f>
        <v>1755129</v>
      </c>
      <c r="C48" s="33" t="s">
        <v>34</v>
      </c>
      <c r="D48" s="34">
        <f>+SUM(D21:D31)</f>
        <v>1755129</v>
      </c>
      <c r="E48" s="33" t="s">
        <v>34</v>
      </c>
      <c r="F48" s="34">
        <f>+SUM(F21:F31)</f>
        <v>2075768</v>
      </c>
      <c r="G48" s="33" t="s">
        <v>34</v>
      </c>
      <c r="H48" s="34">
        <f>+SUM(H21:H31)</f>
        <v>2160281</v>
      </c>
      <c r="I48" s="33" t="s">
        <v>34</v>
      </c>
    </row>
    <row r="49" spans="1:9" ht="18.75" x14ac:dyDescent="0.4">
      <c r="A49" s="3" t="s">
        <v>73</v>
      </c>
      <c r="B49" s="35">
        <f>+SUM(B33:B39)</f>
        <v>454122</v>
      </c>
      <c r="C49" s="33" t="s">
        <v>34</v>
      </c>
      <c r="D49" s="35">
        <f>+SUM(D33:D39)</f>
        <v>454122</v>
      </c>
      <c r="E49" s="33" t="s">
        <v>34</v>
      </c>
      <c r="F49" s="35">
        <f>+SUM(F33:F39)</f>
        <v>538573</v>
      </c>
      <c r="G49" s="33" t="s">
        <v>34</v>
      </c>
      <c r="H49" s="35">
        <f>+SUM(H33:H39)</f>
        <v>603761</v>
      </c>
      <c r="I49" s="33" t="s">
        <v>34</v>
      </c>
    </row>
    <row r="50" spans="1:9" ht="18.75" x14ac:dyDescent="0.25">
      <c r="A50" s="3" t="s">
        <v>74</v>
      </c>
      <c r="B50" s="34">
        <f>+SUM(B41:B45)</f>
        <v>5700000</v>
      </c>
      <c r="C50" s="33" t="s">
        <v>34</v>
      </c>
      <c r="D50" s="34">
        <f>+SUM(D41:D45)</f>
        <v>5700000</v>
      </c>
      <c r="E50" s="33" t="s">
        <v>34</v>
      </c>
      <c r="F50" s="34">
        <f>+SUM(F41:F45)</f>
        <v>6500000</v>
      </c>
      <c r="G50" s="33" t="s">
        <v>34</v>
      </c>
      <c r="H50" s="34">
        <f>+SUM(H41:H45)</f>
        <v>6500000</v>
      </c>
      <c r="I50" s="33" t="s">
        <v>34</v>
      </c>
    </row>
    <row r="51" spans="1:9" ht="21" thickBot="1" x14ac:dyDescent="0.3">
      <c r="A51" s="9" t="s">
        <v>75</v>
      </c>
      <c r="B51" s="36">
        <f>SUM(B47:B50)</f>
        <v>168309933.74424997</v>
      </c>
      <c r="C51" s="33" t="s">
        <v>34</v>
      </c>
      <c r="D51" s="36">
        <f>SUM(D47:D50)</f>
        <v>168309952.92899999</v>
      </c>
      <c r="E51" s="33" t="s">
        <v>34</v>
      </c>
      <c r="F51" s="36">
        <f>SUM(F47:F50)</f>
        <v>172890638.06100002</v>
      </c>
      <c r="G51" s="33" t="s">
        <v>34</v>
      </c>
      <c r="H51" s="36">
        <f>SUM(H47:H50)</f>
        <v>196321647.09799999</v>
      </c>
      <c r="I51" s="33" t="s">
        <v>34</v>
      </c>
    </row>
    <row r="52" spans="1:9" ht="21" thickBot="1" x14ac:dyDescent="0.45">
      <c r="A52" s="41" t="s">
        <v>76</v>
      </c>
      <c r="B52" s="37">
        <f>+B51/B14</f>
        <v>6600.3895585980381</v>
      </c>
      <c r="C52" s="33" t="s">
        <v>34</v>
      </c>
      <c r="D52" s="37">
        <f>+D51/D14</f>
        <v>6600.3903109411758</v>
      </c>
      <c r="E52" s="33" t="s">
        <v>34</v>
      </c>
      <c r="F52" s="37">
        <f>+F51/F14</f>
        <v>6780.0250220000007</v>
      </c>
      <c r="G52" s="33" t="s">
        <v>34</v>
      </c>
      <c r="H52" s="37">
        <f>+H51/H14</f>
        <v>7698.8881214901958</v>
      </c>
      <c r="I52" s="33" t="s">
        <v>34</v>
      </c>
    </row>
    <row r="53" spans="1:9" ht="20.25" x14ac:dyDescent="0.25">
      <c r="A53" s="11" t="s">
        <v>13</v>
      </c>
      <c r="B53" s="111" t="str">
        <f t="shared" ref="B53:B54" si="2">+B5</f>
        <v>LOTRENE Q1018N</v>
      </c>
      <c r="C53" s="112"/>
      <c r="D53" s="111" t="str">
        <f>+D5</f>
        <v>LOTRENE Q10158H</v>
      </c>
      <c r="E53" s="112"/>
      <c r="F53" s="111" t="str">
        <f>+F5</f>
        <v>118NJ POLIETILENO DE BAJA DENSISDAD LINEAL</v>
      </c>
      <c r="G53" s="112"/>
      <c r="H53" s="111" t="str">
        <f>+H5</f>
        <v>LOTRENE FE3000</v>
      </c>
      <c r="I53" s="112"/>
    </row>
    <row r="54" spans="1:9" ht="20.25" x14ac:dyDescent="0.25">
      <c r="A54" s="11" t="s">
        <v>77</v>
      </c>
      <c r="B54" s="107">
        <f t="shared" si="2"/>
        <v>23642972</v>
      </c>
      <c r="C54" s="108"/>
      <c r="D54" s="107">
        <f>+D6</f>
        <v>23642972</v>
      </c>
      <c r="E54" s="108"/>
      <c r="F54" s="107">
        <f>+F6</f>
        <v>2805</v>
      </c>
      <c r="G54" s="108"/>
      <c r="H54" s="107">
        <f>+H6</f>
        <v>23643328</v>
      </c>
      <c r="I54" s="108"/>
    </row>
    <row r="55" spans="1:9" ht="18.75" x14ac:dyDescent="0.45">
      <c r="A55" s="42" t="s">
        <v>78</v>
      </c>
      <c r="B55" s="113">
        <v>44412</v>
      </c>
      <c r="C55" s="113"/>
      <c r="D55" s="113">
        <v>44413</v>
      </c>
      <c r="E55" s="113"/>
      <c r="F55" s="113">
        <v>44417</v>
      </c>
      <c r="G55" s="113"/>
      <c r="H55" s="113">
        <v>44417</v>
      </c>
      <c r="I55" s="113"/>
    </row>
    <row r="56" spans="1:9" ht="19.5" x14ac:dyDescent="0.45">
      <c r="A56" s="10" t="s">
        <v>79</v>
      </c>
      <c r="B56" s="38">
        <v>1200000</v>
      </c>
      <c r="C56" s="39"/>
      <c r="D56" s="38">
        <v>1200000</v>
      </c>
      <c r="E56" s="39"/>
      <c r="F56" s="38">
        <v>0</v>
      </c>
      <c r="G56" s="39"/>
      <c r="H56" s="38">
        <v>1200000</v>
      </c>
      <c r="I56" s="39"/>
    </row>
    <row r="57" spans="1:9" ht="18.75" x14ac:dyDescent="0.25">
      <c r="A57" s="43" t="s">
        <v>81</v>
      </c>
      <c r="B57" s="106" t="s">
        <v>167</v>
      </c>
      <c r="C57" s="106"/>
      <c r="D57" s="106" t="s">
        <v>167</v>
      </c>
      <c r="E57" s="106"/>
      <c r="F57" s="106" t="s">
        <v>167</v>
      </c>
      <c r="G57" s="106"/>
      <c r="H57" s="106" t="s">
        <v>167</v>
      </c>
      <c r="I57" s="106"/>
    </row>
  </sheetData>
  <mergeCells count="44">
    <mergeCell ref="F57:G57"/>
    <mergeCell ref="H1:I1"/>
    <mergeCell ref="H2:I2"/>
    <mergeCell ref="H3:I3"/>
    <mergeCell ref="H4:I4"/>
    <mergeCell ref="H5:I5"/>
    <mergeCell ref="H6:I6"/>
    <mergeCell ref="H7:I7"/>
    <mergeCell ref="H53:I53"/>
    <mergeCell ref="H54:I54"/>
    <mergeCell ref="H55:I55"/>
    <mergeCell ref="H57:I57"/>
    <mergeCell ref="F6:G6"/>
    <mergeCell ref="F7:G7"/>
    <mergeCell ref="F53:G53"/>
    <mergeCell ref="F54:G54"/>
    <mergeCell ref="F55:G55"/>
    <mergeCell ref="F1:G1"/>
    <mergeCell ref="F2:G2"/>
    <mergeCell ref="F3:G3"/>
    <mergeCell ref="F4:G4"/>
    <mergeCell ref="F5:G5"/>
    <mergeCell ref="B1:C1"/>
    <mergeCell ref="D1:E1"/>
    <mergeCell ref="B2:C2"/>
    <mergeCell ref="D2:E2"/>
    <mergeCell ref="B3:C3"/>
    <mergeCell ref="D3:E3"/>
    <mergeCell ref="B4:C4"/>
    <mergeCell ref="D4:E4"/>
    <mergeCell ref="B5:C5"/>
    <mergeCell ref="D5:E5"/>
    <mergeCell ref="B6:C6"/>
    <mergeCell ref="D6:E6"/>
    <mergeCell ref="B55:C55"/>
    <mergeCell ref="D55:E55"/>
    <mergeCell ref="B57:C57"/>
    <mergeCell ref="D57:E57"/>
    <mergeCell ref="B7:C7"/>
    <mergeCell ref="D7:E7"/>
    <mergeCell ref="B53:C53"/>
    <mergeCell ref="D53:E53"/>
    <mergeCell ref="B54:C54"/>
    <mergeCell ref="D54:E5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7"/>
  <sheetViews>
    <sheetView workbookViewId="0">
      <selection activeCell="D58" sqref="D58"/>
    </sheetView>
  </sheetViews>
  <sheetFormatPr baseColWidth="10" defaultColWidth="9.140625" defaultRowHeight="15" x14ac:dyDescent="0.25"/>
  <cols>
    <col min="1" max="1" width="48" bestFit="1" customWidth="1"/>
    <col min="2" max="2" width="16.85546875" bestFit="1" customWidth="1"/>
    <col min="3" max="3" width="15.42578125" customWidth="1"/>
    <col min="4" max="4" width="18.140625" bestFit="1" customWidth="1"/>
    <col min="5" max="5" width="14.42578125" customWidth="1"/>
  </cols>
  <sheetData>
    <row r="1" spans="1:5" ht="19.5" x14ac:dyDescent="0.25">
      <c r="A1" s="1"/>
      <c r="B1" s="117" t="s">
        <v>226</v>
      </c>
      <c r="C1" s="121"/>
      <c r="D1" s="117" t="s">
        <v>226</v>
      </c>
      <c r="E1" s="121"/>
    </row>
    <row r="2" spans="1:5" ht="18.75" x14ac:dyDescent="0.25">
      <c r="A2" s="2" t="s">
        <v>3</v>
      </c>
      <c r="B2" s="119" t="s">
        <v>224</v>
      </c>
      <c r="C2" s="120"/>
      <c r="D2" s="119" t="s">
        <v>224</v>
      </c>
      <c r="E2" s="120"/>
    </row>
    <row r="3" spans="1:5" ht="18.75" x14ac:dyDescent="0.25">
      <c r="A3" s="2" t="s">
        <v>8</v>
      </c>
      <c r="B3" s="107">
        <v>9212</v>
      </c>
      <c r="C3" s="108"/>
      <c r="D3" s="107">
        <v>9212</v>
      </c>
      <c r="E3" s="108"/>
    </row>
    <row r="4" spans="1:5" ht="18.75" x14ac:dyDescent="0.25">
      <c r="A4" s="2" t="s">
        <v>9</v>
      </c>
      <c r="B4" s="107" t="s">
        <v>223</v>
      </c>
      <c r="C4" s="108"/>
      <c r="D4" s="107" t="s">
        <v>223</v>
      </c>
      <c r="E4" s="108"/>
    </row>
    <row r="5" spans="1:5" ht="30" customHeight="1" x14ac:dyDescent="0.25">
      <c r="A5" s="3" t="s">
        <v>13</v>
      </c>
      <c r="B5" s="129" t="s">
        <v>227</v>
      </c>
      <c r="C5" s="130"/>
      <c r="D5" s="115" t="s">
        <v>228</v>
      </c>
      <c r="E5" s="116"/>
    </row>
    <row r="6" spans="1:5" ht="18.75" x14ac:dyDescent="0.25">
      <c r="A6" s="3" t="s">
        <v>14</v>
      </c>
      <c r="B6" s="107" t="s">
        <v>225</v>
      </c>
      <c r="C6" s="108"/>
      <c r="D6" s="107" t="s">
        <v>225</v>
      </c>
      <c r="E6" s="108"/>
    </row>
    <row r="7" spans="1:5" ht="18.75" x14ac:dyDescent="0.25">
      <c r="A7" s="3" t="s">
        <v>18</v>
      </c>
      <c r="B7" s="109">
        <v>44392</v>
      </c>
      <c r="C7" s="110"/>
      <c r="D7" s="109">
        <v>44392</v>
      </c>
      <c r="E7" s="110"/>
    </row>
    <row r="8" spans="1:5" ht="18.75" x14ac:dyDescent="0.25">
      <c r="A8" s="3" t="s">
        <v>19</v>
      </c>
      <c r="B8" s="45">
        <v>456.1</v>
      </c>
      <c r="C8" s="44" t="s">
        <v>229</v>
      </c>
      <c r="D8" s="45">
        <v>513.5</v>
      </c>
      <c r="E8" s="44" t="s">
        <v>229</v>
      </c>
    </row>
    <row r="9" spans="1:5" ht="18.75" x14ac:dyDescent="0.45">
      <c r="A9" s="4" t="s">
        <v>23</v>
      </c>
      <c r="B9" s="13" t="s">
        <v>230</v>
      </c>
      <c r="C9" s="14" t="s">
        <v>231</v>
      </c>
      <c r="D9" s="13" t="s">
        <v>230</v>
      </c>
      <c r="E9" s="14" t="s">
        <v>231</v>
      </c>
    </row>
    <row r="10" spans="1:5" ht="18.75" x14ac:dyDescent="0.25">
      <c r="A10" s="3" t="s">
        <v>29</v>
      </c>
      <c r="B10" s="15">
        <v>44392</v>
      </c>
      <c r="C10" s="14"/>
      <c r="D10" s="15">
        <v>44392</v>
      </c>
      <c r="E10" s="14"/>
    </row>
    <row r="11" spans="1:5" ht="18.75" x14ac:dyDescent="0.25">
      <c r="A11" s="3" t="s">
        <v>30</v>
      </c>
      <c r="B11" s="16" t="s">
        <v>230</v>
      </c>
      <c r="C11" s="14" t="s">
        <v>31</v>
      </c>
      <c r="D11" s="16" t="s">
        <v>230</v>
      </c>
      <c r="E11" s="14" t="s">
        <v>31</v>
      </c>
    </row>
    <row r="12" spans="1:5" ht="18.75" x14ac:dyDescent="0.25">
      <c r="A12" s="3" t="s">
        <v>32</v>
      </c>
      <c r="B12" s="15" t="s">
        <v>232</v>
      </c>
      <c r="C12" s="14"/>
      <c r="D12" s="15">
        <v>44394</v>
      </c>
      <c r="E12" s="14"/>
    </row>
    <row r="13" spans="1:5" ht="18.75" x14ac:dyDescent="0.4">
      <c r="A13" s="5" t="s">
        <v>33</v>
      </c>
      <c r="B13" s="17">
        <v>3850.46</v>
      </c>
      <c r="C13" s="14" t="s">
        <v>34</v>
      </c>
      <c r="D13" s="17">
        <v>3850.46</v>
      </c>
      <c r="E13" s="14" t="s">
        <v>34</v>
      </c>
    </row>
    <row r="14" spans="1:5" ht="18.75" x14ac:dyDescent="0.25">
      <c r="A14" s="3" t="s">
        <v>35</v>
      </c>
      <c r="B14" s="18">
        <v>1</v>
      </c>
      <c r="C14" s="14" t="s">
        <v>229</v>
      </c>
      <c r="D14" s="18">
        <v>1</v>
      </c>
      <c r="E14" s="14" t="s">
        <v>229</v>
      </c>
    </row>
    <row r="15" spans="1:5" ht="18.75" x14ac:dyDescent="0.4">
      <c r="A15" s="3" t="s">
        <v>39</v>
      </c>
      <c r="B15" s="105">
        <v>456.3</v>
      </c>
      <c r="C15" s="14" t="s">
        <v>40</v>
      </c>
      <c r="D15" s="105">
        <v>513.5</v>
      </c>
      <c r="E15" s="14" t="s">
        <v>40</v>
      </c>
    </row>
    <row r="16" spans="1:5" ht="18.75" x14ac:dyDescent="0.25">
      <c r="A16" s="3" t="s">
        <v>41</v>
      </c>
      <c r="B16" s="18">
        <v>456.3</v>
      </c>
      <c r="C16" s="14" t="s">
        <v>40</v>
      </c>
      <c r="D16" s="18">
        <v>513.5</v>
      </c>
      <c r="E16" s="14" t="s">
        <v>40</v>
      </c>
    </row>
    <row r="17" spans="1:5" ht="18.75" x14ac:dyDescent="0.25">
      <c r="A17" s="3" t="s">
        <v>42</v>
      </c>
      <c r="B17" s="18">
        <v>0</v>
      </c>
      <c r="C17" s="14" t="s">
        <v>40</v>
      </c>
      <c r="D17" s="18">
        <v>0</v>
      </c>
      <c r="E17" s="14" t="s">
        <v>40</v>
      </c>
    </row>
    <row r="18" spans="1:5" ht="20.25" x14ac:dyDescent="0.25">
      <c r="A18" s="6" t="s">
        <v>43</v>
      </c>
      <c r="B18" s="20">
        <f t="shared" ref="B18" si="0">+SUM(B16:B17)</f>
        <v>456.3</v>
      </c>
      <c r="C18" s="14" t="s">
        <v>40</v>
      </c>
      <c r="D18" s="20">
        <f>+SUM(D16:D17)</f>
        <v>513.5</v>
      </c>
      <c r="E18" s="14" t="s">
        <v>40</v>
      </c>
    </row>
    <row r="19" spans="1:5" ht="20.25" x14ac:dyDescent="0.25">
      <c r="A19" s="6" t="s">
        <v>44</v>
      </c>
      <c r="B19" s="21">
        <f t="shared" ref="B19" si="1">+B18*B13</f>
        <v>1756964.898</v>
      </c>
      <c r="C19" s="14" t="s">
        <v>34</v>
      </c>
      <c r="D19" s="21">
        <f>+D18*D13</f>
        <v>1977211.21</v>
      </c>
      <c r="E19" s="14" t="s">
        <v>34</v>
      </c>
    </row>
    <row r="20" spans="1:5" ht="18.75" x14ac:dyDescent="0.25">
      <c r="A20" s="7" t="s">
        <v>45</v>
      </c>
      <c r="B20" s="22"/>
      <c r="C20" s="23"/>
      <c r="D20" s="22"/>
      <c r="E20" s="23"/>
    </row>
    <row r="21" spans="1:5" ht="18.75" x14ac:dyDescent="0.25">
      <c r="A21" s="3" t="s">
        <v>46</v>
      </c>
      <c r="B21" s="24"/>
      <c r="C21" s="14" t="s">
        <v>34</v>
      </c>
      <c r="D21" s="24"/>
      <c r="E21" s="14" t="s">
        <v>34</v>
      </c>
    </row>
    <row r="22" spans="1:5" ht="18.75" x14ac:dyDescent="0.4">
      <c r="A22" s="3" t="s">
        <v>47</v>
      </c>
      <c r="B22" s="25"/>
      <c r="C22" s="14" t="s">
        <v>34</v>
      </c>
      <c r="D22" s="25"/>
      <c r="E22" s="14" t="s">
        <v>34</v>
      </c>
    </row>
    <row r="23" spans="1:5" ht="18.75" x14ac:dyDescent="0.25">
      <c r="A23" s="3" t="s">
        <v>48</v>
      </c>
      <c r="B23" s="26"/>
      <c r="C23" s="14" t="s">
        <v>34</v>
      </c>
      <c r="D23" s="26"/>
      <c r="E23" s="14" t="s">
        <v>34</v>
      </c>
    </row>
    <row r="24" spans="1:5" ht="18.75" x14ac:dyDescent="0.25">
      <c r="A24" s="3" t="s">
        <v>49</v>
      </c>
      <c r="B24" s="24"/>
      <c r="C24" s="14" t="s">
        <v>34</v>
      </c>
      <c r="D24" s="24"/>
      <c r="E24" s="14" t="s">
        <v>34</v>
      </c>
    </row>
    <row r="25" spans="1:5" ht="18.75" x14ac:dyDescent="0.25">
      <c r="A25" s="3" t="s">
        <v>50</v>
      </c>
      <c r="B25" s="24">
        <v>52693</v>
      </c>
      <c r="C25" s="14" t="s">
        <v>34</v>
      </c>
      <c r="D25" s="24">
        <v>52694</v>
      </c>
      <c r="E25" s="14" t="s">
        <v>34</v>
      </c>
    </row>
    <row r="26" spans="1:5" ht="18.75" x14ac:dyDescent="0.25">
      <c r="A26" s="3" t="s">
        <v>51</v>
      </c>
      <c r="B26" s="26"/>
      <c r="C26" s="14" t="s">
        <v>34</v>
      </c>
      <c r="D26" s="26"/>
      <c r="E26" s="14" t="s">
        <v>34</v>
      </c>
    </row>
    <row r="27" spans="1:5" ht="18.75" x14ac:dyDescent="0.25">
      <c r="A27" s="3" t="s">
        <v>52</v>
      </c>
      <c r="B27" s="26"/>
      <c r="C27" s="14" t="s">
        <v>34</v>
      </c>
      <c r="D27" s="26"/>
      <c r="E27" s="14" t="s">
        <v>34</v>
      </c>
    </row>
    <row r="28" spans="1:5" ht="18.75" x14ac:dyDescent="0.25">
      <c r="A28" s="3" t="s">
        <v>53</v>
      </c>
      <c r="B28" s="24"/>
      <c r="C28" s="14" t="s">
        <v>34</v>
      </c>
      <c r="D28" s="24"/>
      <c r="E28" s="14" t="s">
        <v>34</v>
      </c>
    </row>
    <row r="29" spans="1:5" ht="18.75" x14ac:dyDescent="0.25">
      <c r="A29" s="3" t="s">
        <v>54</v>
      </c>
      <c r="B29" s="24"/>
      <c r="C29" s="14" t="s">
        <v>34</v>
      </c>
      <c r="D29" s="24"/>
      <c r="E29" s="14" t="s">
        <v>34</v>
      </c>
    </row>
    <row r="30" spans="1:5" ht="18.75" x14ac:dyDescent="0.25">
      <c r="A30" s="3" t="s">
        <v>55</v>
      </c>
      <c r="B30" s="24"/>
      <c r="C30" s="14" t="s">
        <v>34</v>
      </c>
      <c r="D30" s="24"/>
      <c r="E30" s="14" t="s">
        <v>34</v>
      </c>
    </row>
    <row r="31" spans="1:5" ht="18.75" x14ac:dyDescent="0.25">
      <c r="A31" s="3" t="s">
        <v>56</v>
      </c>
      <c r="B31" s="24"/>
      <c r="C31" s="14" t="s">
        <v>34</v>
      </c>
      <c r="D31" s="24"/>
      <c r="E31" s="14" t="s">
        <v>34</v>
      </c>
    </row>
    <row r="32" spans="1:5" ht="18.75" x14ac:dyDescent="0.25">
      <c r="A32" s="7" t="s">
        <v>57</v>
      </c>
      <c r="B32" s="27"/>
      <c r="C32" s="28"/>
      <c r="D32" s="27"/>
      <c r="E32" s="28"/>
    </row>
    <row r="33" spans="1:5" ht="18.75" x14ac:dyDescent="0.25">
      <c r="A33" s="3" t="s">
        <v>58</v>
      </c>
      <c r="B33" s="29"/>
      <c r="C33" s="14" t="s">
        <v>34</v>
      </c>
      <c r="D33" s="29"/>
      <c r="E33" s="14" t="s">
        <v>34</v>
      </c>
    </row>
    <row r="34" spans="1:5" ht="18.75" x14ac:dyDescent="0.25">
      <c r="A34" s="3" t="s">
        <v>59</v>
      </c>
      <c r="B34" s="30"/>
      <c r="C34" s="14" t="s">
        <v>34</v>
      </c>
      <c r="D34" s="30"/>
      <c r="E34" s="14" t="s">
        <v>34</v>
      </c>
    </row>
    <row r="35" spans="1:5" ht="18.75" x14ac:dyDescent="0.25">
      <c r="A35" s="3" t="s">
        <v>60</v>
      </c>
      <c r="B35" s="30"/>
      <c r="C35" s="14" t="s">
        <v>34</v>
      </c>
      <c r="D35" s="30"/>
      <c r="E35" s="14" t="s">
        <v>34</v>
      </c>
    </row>
    <row r="36" spans="1:5" ht="18.75" x14ac:dyDescent="0.25">
      <c r="A36" s="3" t="s">
        <v>61</v>
      </c>
      <c r="B36" s="30"/>
      <c r="C36" s="14" t="s">
        <v>34</v>
      </c>
      <c r="D36" s="30"/>
      <c r="E36" s="14" t="s">
        <v>34</v>
      </c>
    </row>
    <row r="37" spans="1:5" ht="18.75" x14ac:dyDescent="0.25">
      <c r="A37" s="3" t="s">
        <v>233</v>
      </c>
      <c r="B37" s="30">
        <v>398831</v>
      </c>
      <c r="C37" s="14" t="s">
        <v>34</v>
      </c>
      <c r="D37" s="30">
        <v>447169</v>
      </c>
      <c r="E37" s="14" t="s">
        <v>34</v>
      </c>
    </row>
    <row r="38" spans="1:5" ht="18.75" x14ac:dyDescent="0.25">
      <c r="A38" s="3" t="s">
        <v>63</v>
      </c>
      <c r="B38" s="29"/>
      <c r="C38" s="14" t="s">
        <v>34</v>
      </c>
      <c r="D38" s="29"/>
      <c r="E38" s="14" t="s">
        <v>34</v>
      </c>
    </row>
    <row r="39" spans="1:5" ht="18.75" x14ac:dyDescent="0.25">
      <c r="A39" s="3" t="s">
        <v>64</v>
      </c>
      <c r="B39" s="30"/>
      <c r="C39" s="14" t="s">
        <v>34</v>
      </c>
      <c r="D39" s="30"/>
      <c r="E39" s="14" t="s">
        <v>34</v>
      </c>
    </row>
    <row r="40" spans="1:5" ht="18.75" x14ac:dyDescent="0.25">
      <c r="A40" s="2" t="s">
        <v>65</v>
      </c>
      <c r="B40" s="27"/>
      <c r="C40" s="28"/>
      <c r="D40" s="27"/>
      <c r="E40" s="28"/>
    </row>
    <row r="41" spans="1:5" ht="18.75" x14ac:dyDescent="0.4">
      <c r="A41" s="3" t="s">
        <v>66</v>
      </c>
      <c r="B41" s="31"/>
      <c r="C41" s="32"/>
      <c r="D41" s="31"/>
      <c r="E41" s="32"/>
    </row>
    <row r="42" spans="1:5" ht="18.75" x14ac:dyDescent="0.4">
      <c r="A42" s="3" t="s">
        <v>67</v>
      </c>
      <c r="B42" s="31"/>
      <c r="C42" s="33" t="s">
        <v>34</v>
      </c>
      <c r="D42" s="31"/>
      <c r="E42" s="33" t="s">
        <v>34</v>
      </c>
    </row>
    <row r="43" spans="1:5" ht="18.75" x14ac:dyDescent="0.25">
      <c r="A43" s="8" t="s">
        <v>68</v>
      </c>
      <c r="B43" s="30"/>
      <c r="C43" s="33" t="s">
        <v>34</v>
      </c>
      <c r="D43" s="30"/>
      <c r="E43" s="33" t="s">
        <v>34</v>
      </c>
    </row>
    <row r="44" spans="1:5" ht="18.75" x14ac:dyDescent="0.25">
      <c r="A44" s="3" t="s">
        <v>69</v>
      </c>
      <c r="B44" s="30"/>
      <c r="C44" s="33" t="s">
        <v>34</v>
      </c>
      <c r="D44" s="30"/>
      <c r="E44" s="33" t="s">
        <v>34</v>
      </c>
    </row>
    <row r="45" spans="1:5" ht="18.75" x14ac:dyDescent="0.25">
      <c r="A45" s="3" t="s">
        <v>70</v>
      </c>
      <c r="B45" s="33"/>
      <c r="C45" s="30"/>
      <c r="E45" s="33"/>
    </row>
    <row r="46" spans="1:5" ht="18.75" x14ac:dyDescent="0.25">
      <c r="A46" s="2" t="s">
        <v>71</v>
      </c>
      <c r="B46" s="27"/>
      <c r="C46" s="28"/>
      <c r="D46" s="27"/>
      <c r="E46" s="28"/>
    </row>
    <row r="47" spans="1:5" ht="18.75" x14ac:dyDescent="0.25">
      <c r="A47" s="3" t="s">
        <v>72</v>
      </c>
      <c r="B47" s="34">
        <f>+B19</f>
        <v>1756964.898</v>
      </c>
      <c r="C47" s="33" t="s">
        <v>34</v>
      </c>
      <c r="D47" s="34">
        <f>+D19</f>
        <v>1977211.21</v>
      </c>
      <c r="E47" s="33" t="s">
        <v>34</v>
      </c>
    </row>
    <row r="48" spans="1:5" ht="18.75" x14ac:dyDescent="0.25">
      <c r="A48" s="3" t="s">
        <v>45</v>
      </c>
      <c r="B48" s="34">
        <f>+SUM(B21:B31)</f>
        <v>52693</v>
      </c>
      <c r="C48" s="33" t="s">
        <v>34</v>
      </c>
      <c r="D48" s="34">
        <f>+SUM(D21:D31)</f>
        <v>52694</v>
      </c>
      <c r="E48" s="33" t="s">
        <v>34</v>
      </c>
    </row>
    <row r="49" spans="1:5" ht="18.75" x14ac:dyDescent="0.4">
      <c r="A49" s="3" t="s">
        <v>73</v>
      </c>
      <c r="B49" s="35">
        <f>+SUM(B33:B39)</f>
        <v>398831</v>
      </c>
      <c r="C49" s="33" t="s">
        <v>34</v>
      </c>
      <c r="D49" s="35">
        <f>+SUM(D33:D39)</f>
        <v>447169</v>
      </c>
      <c r="E49" s="33" t="s">
        <v>34</v>
      </c>
    </row>
    <row r="50" spans="1:5" ht="18.75" x14ac:dyDescent="0.25">
      <c r="A50" s="3" t="s">
        <v>74</v>
      </c>
      <c r="B50" s="34">
        <f>+SUM(B41:B45)</f>
        <v>0</v>
      </c>
      <c r="C50" s="33" t="s">
        <v>34</v>
      </c>
      <c r="D50" s="34">
        <f>+SUM(D41:D45)</f>
        <v>0</v>
      </c>
      <c r="E50" s="33" t="s">
        <v>34</v>
      </c>
    </row>
    <row r="51" spans="1:5" ht="21" thickBot="1" x14ac:dyDescent="0.3">
      <c r="A51" s="9" t="s">
        <v>75</v>
      </c>
      <c r="B51" s="36">
        <f>SUM(B47:B50)</f>
        <v>2208488.898</v>
      </c>
      <c r="C51" s="33" t="s">
        <v>34</v>
      </c>
      <c r="D51" s="36">
        <f>SUM(D47:D50)</f>
        <v>2477074.21</v>
      </c>
      <c r="E51" s="33" t="s">
        <v>34</v>
      </c>
    </row>
    <row r="52" spans="1:5" ht="21" thickBot="1" x14ac:dyDescent="0.45">
      <c r="A52" s="41" t="s">
        <v>76</v>
      </c>
      <c r="B52" s="37">
        <f>+B51/B14</f>
        <v>2208488.898</v>
      </c>
      <c r="C52" s="33" t="s">
        <v>34</v>
      </c>
      <c r="D52" s="37">
        <f>+D51/D14</f>
        <v>2477074.21</v>
      </c>
      <c r="E52" s="33" t="s">
        <v>34</v>
      </c>
    </row>
    <row r="53" spans="1:5" ht="20.25" x14ac:dyDescent="0.25">
      <c r="A53" s="11" t="s">
        <v>13</v>
      </c>
      <c r="B53" s="111" t="str">
        <f t="shared" ref="B53:B54" si="2">+B5</f>
        <v>SPECIAL HANDLE DIE 20X80 LOCK</v>
      </c>
      <c r="C53" s="112"/>
      <c r="D53" s="111" t="str">
        <f>+D5</f>
        <v>SPECIAL HANDLE PUNCH 20X80</v>
      </c>
      <c r="E53" s="112"/>
    </row>
    <row r="54" spans="1:5" ht="20.25" x14ac:dyDescent="0.25">
      <c r="A54" s="11" t="s">
        <v>77</v>
      </c>
      <c r="B54" s="107" t="str">
        <f t="shared" si="2"/>
        <v>542/21</v>
      </c>
      <c r="C54" s="108"/>
      <c r="D54" s="107" t="str">
        <f>+D6</f>
        <v>542/21</v>
      </c>
      <c r="E54" s="108"/>
    </row>
    <row r="55" spans="1:5" ht="18.75" x14ac:dyDescent="0.45">
      <c r="A55" s="42" t="s">
        <v>78</v>
      </c>
      <c r="B55" s="113">
        <v>44399</v>
      </c>
      <c r="C55" s="113"/>
      <c r="D55" s="113">
        <v>44399</v>
      </c>
      <c r="E55" s="113"/>
    </row>
    <row r="56" spans="1:5" ht="19.5" x14ac:dyDescent="0.45">
      <c r="A56" s="10" t="s">
        <v>79</v>
      </c>
      <c r="B56" s="38"/>
      <c r="C56" s="39"/>
      <c r="D56" s="38"/>
      <c r="E56" s="39"/>
    </row>
    <row r="57" spans="1:5" ht="30" customHeight="1" x14ac:dyDescent="0.25">
      <c r="A57" s="43" t="s">
        <v>81</v>
      </c>
      <c r="B57" s="106" t="s">
        <v>234</v>
      </c>
      <c r="C57" s="106"/>
      <c r="D57" s="106" t="s">
        <v>235</v>
      </c>
      <c r="E57" s="106"/>
    </row>
  </sheetData>
  <mergeCells count="22">
    <mergeCell ref="B55:C55"/>
    <mergeCell ref="D55:E55"/>
    <mergeCell ref="B57:C57"/>
    <mergeCell ref="D57:E57"/>
    <mergeCell ref="B7:C7"/>
    <mergeCell ref="D7:E7"/>
    <mergeCell ref="B53:C53"/>
    <mergeCell ref="D53:E53"/>
    <mergeCell ref="B54:C54"/>
    <mergeCell ref="D54:E54"/>
    <mergeCell ref="B4:C4"/>
    <mergeCell ref="D4:E4"/>
    <mergeCell ref="B5:C5"/>
    <mergeCell ref="D5:E5"/>
    <mergeCell ref="B6:C6"/>
    <mergeCell ref="D6:E6"/>
    <mergeCell ref="B1:C1"/>
    <mergeCell ref="D1:E1"/>
    <mergeCell ref="B2:C2"/>
    <mergeCell ref="D2:E2"/>
    <mergeCell ref="B3:C3"/>
    <mergeCell ref="D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5</vt:i4>
      </vt:variant>
    </vt:vector>
  </HeadingPairs>
  <TitlesOfParts>
    <vt:vector size="14" baseType="lpstr">
      <vt:lpstr>ENERO 2021</vt:lpstr>
      <vt:lpstr>FEBRERO 2021 </vt:lpstr>
      <vt:lpstr>MARZO 2021</vt:lpstr>
      <vt:lpstr>ABRIL 2021</vt:lpstr>
      <vt:lpstr>MAYO 2021</vt:lpstr>
      <vt:lpstr>JUNIO 2021</vt:lpstr>
      <vt:lpstr>JULIO 2021</vt:lpstr>
      <vt:lpstr>AGOSTO 2021</vt:lpstr>
      <vt:lpstr>REPUESTOS</vt:lpstr>
      <vt:lpstr>'ABRIL 2021'!Área_de_impresión</vt:lpstr>
      <vt:lpstr>'ENERO 2021'!Área_de_impresión</vt:lpstr>
      <vt:lpstr>'FEBRERO 2021 '!Área_de_impresión</vt:lpstr>
      <vt:lpstr>'MARZO 2021'!Área_de_impresión</vt:lpstr>
      <vt:lpstr>'MAYO 2021'!Área_de_impresión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NELSON</cp:lastModifiedBy>
  <cp:revision/>
  <dcterms:created xsi:type="dcterms:W3CDTF">2020-09-09T13:36:18Z</dcterms:created>
  <dcterms:modified xsi:type="dcterms:W3CDTF">2021-08-12T21:55:01Z</dcterms:modified>
  <cp:category/>
  <cp:contentStatus/>
</cp:coreProperties>
</file>