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antos.jimenez\Documents\Plan Estatal de Desarrollo 2018-2024\Infraestructura\"/>
    </mc:Choice>
  </mc:AlternateContent>
  <bookViews>
    <workbookView xWindow="0" yWindow="0" windowWidth="20730" windowHeight="11760" tabRatio="805"/>
  </bookViews>
  <sheets>
    <sheet name="CPI" sheetId="31" r:id="rId1"/>
    <sheet name="Comp de I de D" sheetId="35" r:id="rId2"/>
    <sheet name="Acceso carretero" sheetId="32" r:id="rId3"/>
    <sheet name="Viviend precaria" sheetId="36" r:id="rId4"/>
    <sheet name="discrepancia2" sheetId="7" r:id="rId5"/>
    <sheet name="discrepancia" sheetId="6" r:id="rId6"/>
    <sheet name="2015_tipoPiso" sheetId="24" r:id="rId7"/>
    <sheet name="2015_tipoTechos" sheetId="25" r:id="rId8"/>
    <sheet name="suficiencia vial" sheetId="4" r:id="rId9"/>
    <sheet name="TIC en hog" sheetId="37" r:id="rId10"/>
    <sheet name="2015_leña" sheetId="27" r:id="rId11"/>
  </sheets>
  <externalReferences>
    <externalReference r:id="rId12"/>
    <externalReference r:id="rId13"/>
    <externalReference r:id="rId14"/>
    <externalReference r:id="rId15"/>
  </externalReferences>
  <definedNames>
    <definedName name="_xlnm._FilterDatabase" localSheetId="10" hidden="1">'2015_leña'!$A$8:$P$998</definedName>
    <definedName name="_xlnm._FilterDatabase" localSheetId="6" hidden="1">'2015_tipoPiso'!$A$6:$J$204</definedName>
    <definedName name="_xlnm._FilterDatabase" localSheetId="7" hidden="1">'2015_tipoTechos'!$A$6:$R$204</definedName>
    <definedName name="EN31CVC11">#REF!</definedName>
    <definedName name="EN31EEC11">#REF!</definedName>
    <definedName name="EN31EPC11">#REF!</definedName>
    <definedName name="EN31OMC11">#REF!</definedName>
    <definedName name="EN31ORIC1">'[1]Pob total y jov'!#REF!</definedName>
    <definedName name="EN31ORIC11">#REF!</definedName>
    <definedName name="EN31ORIC2">'[1]Partic econo'!#REF!</definedName>
    <definedName name="etec00">[3]etec00!#REF!</definedName>
    <definedName name="etec32">[4]etec32!$I$3:$O$17</definedName>
    <definedName name="etec41">#REF!</definedName>
    <definedName name="IDX" localSheetId="10">'2015_leña'!$P$3</definedName>
    <definedName name="IDX" localSheetId="6">'2015_tipoPiso'!$J$3</definedName>
    <definedName name="IDX" localSheetId="7">'2015_tipoTechos'!$R$3</definedName>
  </definedNames>
  <calcPr calcId="152511"/>
</workbook>
</file>

<file path=xl/calcChain.xml><?xml version="1.0" encoding="utf-8"?>
<calcChain xmlns="http://schemas.openxmlformats.org/spreadsheetml/2006/main">
  <c r="AZ6" i="37" l="1"/>
  <c r="AY6" i="37"/>
  <c r="AX6" i="37"/>
  <c r="AW6" i="37"/>
  <c r="AV6" i="37"/>
  <c r="AU6" i="37"/>
  <c r="AT6" i="37"/>
  <c r="AZ5" i="37"/>
  <c r="AY5" i="37"/>
  <c r="AX5" i="37"/>
  <c r="AW5" i="37"/>
  <c r="AV5" i="37"/>
  <c r="AU5" i="37"/>
  <c r="AT5" i="37"/>
  <c r="AZ4" i="37"/>
  <c r="AY4" i="37"/>
  <c r="AX4" i="37"/>
  <c r="AW4" i="37"/>
  <c r="AV4" i="37"/>
  <c r="AU4" i="37"/>
  <c r="AT4" i="37"/>
  <c r="AZ3" i="37"/>
  <c r="AY3" i="37"/>
  <c r="AX3" i="37"/>
  <c r="AW3" i="37"/>
  <c r="AV3" i="37"/>
  <c r="AU3" i="37"/>
  <c r="AT3" i="37"/>
  <c r="C19" i="31" l="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18" i="31"/>
  <c r="C40" i="36" l="1"/>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E30" i="32" l="1"/>
  <c r="E19" i="32"/>
  <c r="E28" i="32"/>
  <c r="E29" i="32"/>
  <c r="E31" i="32"/>
  <c r="E4" i="32"/>
  <c r="E18" i="32"/>
  <c r="E34" i="32"/>
  <c r="E11" i="32"/>
  <c r="E22" i="32"/>
  <c r="E5" i="32"/>
  <c r="E6" i="32"/>
  <c r="E21" i="32"/>
  <c r="E23" i="32"/>
  <c r="E15" i="32"/>
  <c r="E16" i="32"/>
  <c r="E7" i="32"/>
  <c r="E32" i="32"/>
  <c r="E3" i="32"/>
  <c r="E10" i="32"/>
  <c r="E17" i="32"/>
  <c r="E27" i="32"/>
  <c r="E14" i="32"/>
  <c r="E24" i="32"/>
  <c r="E20" i="32"/>
  <c r="E25" i="32"/>
  <c r="E26" i="32"/>
  <c r="E8" i="32"/>
  <c r="E9" i="32"/>
  <c r="E13" i="32"/>
  <c r="E12" i="32"/>
  <c r="E33" i="32"/>
  <c r="D35" i="4" l="1"/>
  <c r="C35" i="4"/>
  <c r="B35" i="4"/>
  <c r="G40" i="7" l="1"/>
  <c r="J3" i="4" l="1"/>
  <c r="G1045" i="27" l="1"/>
  <c r="D1045" i="27"/>
  <c r="B1043" i="27"/>
  <c r="L1039" i="27"/>
  <c r="I1039" i="27"/>
  <c r="F1039" i="27"/>
  <c r="L1038" i="27"/>
  <c r="I1038" i="27"/>
  <c r="F1038" i="27"/>
  <c r="L1037" i="27"/>
  <c r="I1037" i="27"/>
  <c r="F1037" i="27"/>
  <c r="L1036" i="27"/>
  <c r="I1036" i="27"/>
  <c r="F1036" i="27"/>
  <c r="L1035" i="27"/>
  <c r="I1035" i="27"/>
  <c r="F1035" i="27"/>
  <c r="L1034" i="27"/>
  <c r="I1034" i="27"/>
  <c r="F1034" i="27"/>
  <c r="L1033" i="27"/>
  <c r="I1033" i="27"/>
  <c r="F1033" i="27"/>
  <c r="L1032" i="27"/>
  <c r="I1032" i="27"/>
  <c r="F1032" i="27"/>
  <c r="L1031" i="27"/>
  <c r="I1031" i="27"/>
  <c r="F1031" i="27"/>
  <c r="L1030" i="27"/>
  <c r="I1030" i="27"/>
  <c r="F1030" i="27"/>
  <c r="L1029" i="27"/>
  <c r="I1029" i="27"/>
  <c r="F1029" i="27"/>
  <c r="L1028" i="27"/>
  <c r="I1028" i="27"/>
  <c r="F1028" i="27"/>
  <c r="L1027" i="27"/>
  <c r="I1027" i="27"/>
  <c r="F1027" i="27"/>
  <c r="L1026" i="27"/>
  <c r="I1026" i="27"/>
  <c r="F1026" i="27"/>
  <c r="L1025" i="27"/>
  <c r="I1025" i="27"/>
  <c r="F1025" i="27"/>
  <c r="L1024" i="27"/>
  <c r="I1024" i="27"/>
  <c r="F1024" i="27"/>
  <c r="L1023" i="27"/>
  <c r="I1023" i="27"/>
  <c r="F1023" i="27"/>
  <c r="L1022" i="27"/>
  <c r="I1022" i="27"/>
  <c r="F1022" i="27"/>
  <c r="L1021" i="27"/>
  <c r="I1021" i="27"/>
  <c r="F1021" i="27"/>
  <c r="L1020" i="27"/>
  <c r="I1020" i="27"/>
  <c r="F1020" i="27"/>
  <c r="L1019" i="27"/>
  <c r="I1019" i="27"/>
  <c r="F1019" i="27"/>
  <c r="L1018" i="27"/>
  <c r="I1018" i="27"/>
  <c r="F1018" i="27"/>
  <c r="L1017" i="27"/>
  <c r="I1017" i="27"/>
  <c r="F1017" i="27"/>
  <c r="L1016" i="27"/>
  <c r="I1016" i="27"/>
  <c r="F1016" i="27"/>
  <c r="L1015" i="27"/>
  <c r="I1015" i="27"/>
  <c r="F1015" i="27"/>
  <c r="L1014" i="27"/>
  <c r="I1014" i="27"/>
  <c r="F1014" i="27"/>
  <c r="L1013" i="27"/>
  <c r="I1013" i="27"/>
  <c r="F1013" i="27"/>
  <c r="L1012" i="27"/>
  <c r="I1012" i="27"/>
  <c r="F1012" i="27"/>
  <c r="L1011" i="27"/>
  <c r="I1011" i="27"/>
  <c r="F1011" i="27"/>
  <c r="L1010" i="27"/>
  <c r="I1010" i="27"/>
  <c r="F1010" i="27"/>
  <c r="L1009" i="27"/>
  <c r="I1009" i="27"/>
  <c r="F1009" i="27"/>
  <c r="L1008" i="27"/>
  <c r="I1008" i="27"/>
  <c r="F1008" i="27"/>
  <c r="L1007" i="27"/>
  <c r="I1007" i="27"/>
  <c r="F1007" i="27"/>
  <c r="Q256" i="25"/>
  <c r="L256" i="25"/>
  <c r="H256" i="25"/>
  <c r="I256" i="25" s="1"/>
  <c r="P251" i="25"/>
  <c r="K251" i="25"/>
  <c r="Q250" i="25"/>
  <c r="L250" i="25"/>
  <c r="H250" i="25"/>
  <c r="H251" i="25" s="1"/>
  <c r="H249" i="25"/>
  <c r="Q242" i="25"/>
  <c r="L242" i="25"/>
  <c r="H242" i="25"/>
  <c r="Q241" i="25"/>
  <c r="L241" i="25"/>
  <c r="H241" i="25"/>
  <c r="Q240" i="25"/>
  <c r="L240" i="25"/>
  <c r="H240" i="25"/>
  <c r="Q239" i="25"/>
  <c r="L239" i="25"/>
  <c r="H239" i="25"/>
  <c r="Q238" i="25"/>
  <c r="L238" i="25"/>
  <c r="H238" i="25"/>
  <c r="Q237" i="25"/>
  <c r="L237" i="25"/>
  <c r="H237" i="25"/>
  <c r="Q236" i="25"/>
  <c r="L236" i="25"/>
  <c r="H236" i="25"/>
  <c r="Q235" i="25"/>
  <c r="L235" i="25"/>
  <c r="H235" i="25"/>
  <c r="Q234" i="25"/>
  <c r="L234" i="25"/>
  <c r="H234" i="25"/>
  <c r="Q233" i="25"/>
  <c r="L233" i="25"/>
  <c r="H233" i="25"/>
  <c r="Q232" i="25"/>
  <c r="L232" i="25"/>
  <c r="H232" i="25"/>
  <c r="Q231" i="25"/>
  <c r="L231" i="25"/>
  <c r="H231" i="25"/>
  <c r="Q230" i="25"/>
  <c r="L230" i="25"/>
  <c r="H230" i="25"/>
  <c r="Q229" i="25"/>
  <c r="L229" i="25"/>
  <c r="H229" i="25"/>
  <c r="Q228" i="25"/>
  <c r="L228" i="25"/>
  <c r="H228" i="25"/>
  <c r="Q227" i="25"/>
  <c r="L227" i="25"/>
  <c r="H227" i="25"/>
  <c r="Q226" i="25"/>
  <c r="L226" i="25"/>
  <c r="H226" i="25"/>
  <c r="Q225" i="25"/>
  <c r="L225" i="25"/>
  <c r="H225" i="25"/>
  <c r="Q224" i="25"/>
  <c r="L224" i="25"/>
  <c r="H224" i="25"/>
  <c r="Q223" i="25"/>
  <c r="L223" i="25"/>
  <c r="H223" i="25"/>
  <c r="Q222" i="25"/>
  <c r="L222" i="25"/>
  <c r="H222" i="25"/>
  <c r="Q221" i="25"/>
  <c r="L221" i="25"/>
  <c r="H221" i="25"/>
  <c r="Q220" i="25"/>
  <c r="L220" i="25"/>
  <c r="H220" i="25"/>
  <c r="Q219" i="25"/>
  <c r="L219" i="25"/>
  <c r="H219" i="25"/>
  <c r="Q218" i="25"/>
  <c r="L218" i="25"/>
  <c r="H218" i="25"/>
  <c r="Q217" i="25"/>
  <c r="L217" i="25"/>
  <c r="H217" i="25"/>
  <c r="Q216" i="25"/>
  <c r="L216" i="25"/>
  <c r="H216" i="25"/>
  <c r="Q215" i="25"/>
  <c r="L215" i="25"/>
  <c r="H215" i="25"/>
  <c r="Q214" i="25"/>
  <c r="L214" i="25"/>
  <c r="H214" i="25"/>
  <c r="Q213" i="25"/>
  <c r="L213" i="25"/>
  <c r="H213" i="25"/>
  <c r="Q212" i="25"/>
  <c r="L212" i="25"/>
  <c r="H212" i="25"/>
  <c r="Q211" i="25"/>
  <c r="L211" i="25"/>
  <c r="H211" i="25"/>
  <c r="H210" i="25"/>
  <c r="I253" i="24"/>
  <c r="H249" i="24" s="1"/>
  <c r="G253" i="24"/>
  <c r="F249" i="24" s="1"/>
  <c r="E253" i="24"/>
  <c r="D249" i="24"/>
  <c r="I248" i="24"/>
  <c r="G248" i="24"/>
  <c r="E248" i="24"/>
  <c r="I243" i="24"/>
  <c r="G243" i="24"/>
  <c r="E243" i="24"/>
  <c r="I242" i="24"/>
  <c r="G242" i="24"/>
  <c r="E242" i="24"/>
  <c r="I241" i="24"/>
  <c r="G241" i="24"/>
  <c r="E241" i="24"/>
  <c r="I240" i="24"/>
  <c r="G240" i="24"/>
  <c r="E240" i="24"/>
  <c r="I239" i="24"/>
  <c r="G239" i="24"/>
  <c r="E239" i="24"/>
  <c r="I238" i="24"/>
  <c r="G238" i="24"/>
  <c r="E238" i="24"/>
  <c r="I237" i="24"/>
  <c r="G237" i="24"/>
  <c r="E237" i="24"/>
  <c r="I236" i="24"/>
  <c r="G236" i="24"/>
  <c r="E236" i="24"/>
  <c r="I235" i="24"/>
  <c r="G235" i="24"/>
  <c r="E235" i="24"/>
  <c r="I234" i="24"/>
  <c r="G234" i="24"/>
  <c r="E234" i="24"/>
  <c r="I233" i="24"/>
  <c r="G233" i="24"/>
  <c r="E233" i="24"/>
  <c r="I232" i="24"/>
  <c r="G232" i="24"/>
  <c r="E232" i="24"/>
  <c r="I231" i="24"/>
  <c r="G231" i="24"/>
  <c r="E231" i="24"/>
  <c r="I230" i="24"/>
  <c r="G230" i="24"/>
  <c r="E230" i="24"/>
  <c r="I229" i="24"/>
  <c r="G229" i="24"/>
  <c r="E229" i="24"/>
  <c r="I228" i="24"/>
  <c r="G228" i="24"/>
  <c r="E228" i="24"/>
  <c r="I227" i="24"/>
  <c r="G227" i="24"/>
  <c r="E227" i="24"/>
  <c r="I226" i="24"/>
  <c r="G226" i="24"/>
  <c r="E226" i="24"/>
  <c r="I225" i="24"/>
  <c r="G225" i="24"/>
  <c r="E225" i="24"/>
  <c r="I224" i="24"/>
  <c r="G224" i="24"/>
  <c r="E224" i="24"/>
  <c r="I223" i="24"/>
  <c r="G223" i="24"/>
  <c r="E223" i="24"/>
  <c r="I222" i="24"/>
  <c r="G222" i="24"/>
  <c r="E222" i="24"/>
  <c r="I221" i="24"/>
  <c r="G221" i="24"/>
  <c r="E221" i="24"/>
  <c r="I220" i="24"/>
  <c r="G220" i="24"/>
  <c r="E220" i="24"/>
  <c r="I219" i="24"/>
  <c r="G219" i="24"/>
  <c r="E219" i="24"/>
  <c r="I218" i="24"/>
  <c r="G218" i="24"/>
  <c r="E218" i="24"/>
  <c r="I217" i="24"/>
  <c r="G217" i="24"/>
  <c r="E217" i="24"/>
  <c r="I216" i="24"/>
  <c r="G216" i="24"/>
  <c r="E216" i="24"/>
  <c r="I215" i="24"/>
  <c r="G215" i="24"/>
  <c r="E215" i="24"/>
  <c r="I214" i="24"/>
  <c r="G214" i="24"/>
  <c r="E214" i="24"/>
  <c r="I213" i="24"/>
  <c r="G213" i="24"/>
  <c r="E213" i="24"/>
  <c r="I212" i="24"/>
  <c r="G212" i="24"/>
  <c r="E212" i="24"/>
  <c r="J1035" i="27" l="1"/>
  <c r="G1016" i="27"/>
  <c r="J1009" i="27"/>
  <c r="G1012" i="27"/>
  <c r="J1017" i="27"/>
  <c r="G1020" i="27"/>
  <c r="J1025" i="27"/>
  <c r="G1028" i="27"/>
  <c r="J1038" i="27"/>
  <c r="G1015" i="27"/>
  <c r="G1023" i="27"/>
  <c r="G1010" i="27"/>
  <c r="J1033" i="27"/>
  <c r="G1036" i="27"/>
  <c r="G1037" i="27"/>
  <c r="G1039" i="27"/>
  <c r="G1008" i="27"/>
  <c r="J1010" i="27"/>
  <c r="J1018" i="27"/>
  <c r="J1026" i="27"/>
  <c r="J1039" i="27"/>
  <c r="J1034" i="27"/>
  <c r="G1024" i="27"/>
  <c r="J1008" i="27"/>
  <c r="G1011" i="27"/>
  <c r="G1019" i="27"/>
  <c r="G1027" i="27"/>
  <c r="J1037" i="27"/>
  <c r="J1013" i="27"/>
  <c r="J1021" i="27"/>
  <c r="J1029" i="27"/>
  <c r="J1032" i="27"/>
  <c r="G1035" i="27"/>
  <c r="G1032" i="27"/>
  <c r="J1014" i="27"/>
  <c r="J1022" i="27"/>
  <c r="J1030" i="27"/>
  <c r="G1009" i="27"/>
  <c r="J1015" i="27"/>
  <c r="G1017" i="27"/>
  <c r="J1023" i="27"/>
  <c r="G1025" i="27"/>
  <c r="J1031" i="27"/>
  <c r="G1033" i="27"/>
  <c r="G1018" i="27"/>
  <c r="G1034" i="27"/>
  <c r="J1012" i="27"/>
  <c r="G1014" i="27"/>
  <c r="J1020" i="27"/>
  <c r="G1022" i="27"/>
  <c r="J1028" i="27"/>
  <c r="G1030" i="27"/>
  <c r="J1036" i="27"/>
  <c r="G1038" i="27"/>
  <c r="G1031" i="27"/>
  <c r="G1026" i="27"/>
  <c r="J1016" i="27"/>
  <c r="J1024" i="27"/>
  <c r="J1011" i="27"/>
  <c r="G1013" i="27"/>
  <c r="J1019" i="27"/>
  <c r="G1021" i="27"/>
  <c r="J1027" i="27"/>
  <c r="G1029" i="27"/>
  <c r="I213" i="25"/>
  <c r="I238" i="25"/>
  <c r="I225" i="25"/>
  <c r="I250" i="25"/>
  <c r="I220" i="25"/>
  <c r="I228" i="25"/>
  <c r="I236" i="25"/>
  <c r="I230" i="25"/>
  <c r="I217" i="25"/>
  <c r="I233" i="25"/>
  <c r="I241" i="25"/>
  <c r="I215" i="25"/>
  <c r="I223" i="25"/>
  <c r="I231" i="25"/>
  <c r="I239" i="25"/>
  <c r="I214" i="25"/>
  <c r="I222" i="25"/>
  <c r="I218" i="25"/>
  <c r="I226" i="25"/>
  <c r="I234" i="25"/>
  <c r="I242" i="25"/>
  <c r="I221" i="25"/>
  <c r="I229" i="25"/>
  <c r="I237" i="25"/>
  <c r="I216" i="25"/>
  <c r="I232" i="25"/>
  <c r="I240" i="25"/>
  <c r="I224" i="25"/>
  <c r="I211" i="25"/>
  <c r="I219" i="25"/>
  <c r="I227" i="25"/>
  <c r="I235" i="25"/>
  <c r="I212" i="25"/>
  <c r="D32" i="7" l="1"/>
  <c r="D28" i="7"/>
  <c r="D24" i="7"/>
  <c r="D25" i="7"/>
  <c r="D26" i="7"/>
  <c r="D27" i="7"/>
  <c r="D29" i="7"/>
  <c r="D30" i="7"/>
  <c r="D31" i="7"/>
  <c r="D19" i="7" l="1"/>
  <c r="D11" i="7"/>
  <c r="D12" i="7"/>
  <c r="D13" i="7"/>
  <c r="D14" i="7"/>
  <c r="D40" i="7" l="1"/>
  <c r="F29" i="7"/>
  <c r="F30" i="7"/>
  <c r="F31" i="7"/>
  <c r="F28" i="7"/>
  <c r="G29" i="7"/>
  <c r="G30" i="7"/>
  <c r="G31" i="7"/>
  <c r="G28" i="7"/>
  <c r="D16" i="7" l="1"/>
  <c r="D17" i="7"/>
  <c r="D18" i="7"/>
  <c r="D15" i="7"/>
  <c r="F6" i="7" l="1"/>
  <c r="E6" i="7"/>
  <c r="E7" i="7" s="1"/>
  <c r="D6" i="7"/>
  <c r="D7" i="7" s="1"/>
  <c r="C6" i="7"/>
  <c r="C7" i="7" s="1"/>
  <c r="B6" i="7"/>
  <c r="B7" i="7" l="1"/>
  <c r="F7" i="7"/>
  <c r="E35" i="4" l="1"/>
  <c r="F35" i="4" s="1"/>
  <c r="G35" i="4" s="1"/>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4" i="4"/>
  <c r="E25" i="4"/>
  <c r="F25" i="4" s="1"/>
  <c r="G25" i="4" s="1"/>
  <c r="E24" i="4"/>
  <c r="F24" i="4" s="1"/>
  <c r="G24" i="4" s="1"/>
  <c r="E27" i="4"/>
  <c r="F27" i="4" s="1"/>
  <c r="G27" i="4" s="1"/>
  <c r="E14" i="4"/>
  <c r="F14" i="4" s="1"/>
  <c r="G14" i="4" s="1"/>
  <c r="E31" i="4"/>
  <c r="F31" i="4" s="1"/>
  <c r="G31" i="4" s="1"/>
  <c r="E34" i="4"/>
  <c r="F34" i="4" s="1"/>
  <c r="G34" i="4" s="1"/>
  <c r="E32" i="4"/>
  <c r="F32" i="4" s="1"/>
  <c r="G32" i="4" s="1"/>
  <c r="E4" i="4"/>
  <c r="F4" i="4" s="1"/>
  <c r="G4" i="4" s="1"/>
  <c r="E17" i="4"/>
  <c r="F17" i="4" s="1"/>
  <c r="G17" i="4" s="1"/>
  <c r="E18" i="4"/>
  <c r="F18" i="4" s="1"/>
  <c r="G18" i="4" s="1"/>
  <c r="E10" i="4"/>
  <c r="F10" i="4" s="1"/>
  <c r="G10" i="4" s="1"/>
  <c r="E5" i="4"/>
  <c r="F5" i="4" s="1"/>
  <c r="G5" i="4" s="1"/>
  <c r="E11" i="4"/>
  <c r="F11" i="4" s="1"/>
  <c r="G11" i="4" s="1"/>
  <c r="E26" i="4"/>
  <c r="F26" i="4" s="1"/>
  <c r="G26" i="4" s="1"/>
  <c r="E20" i="4"/>
  <c r="F20" i="4" s="1"/>
  <c r="G20" i="4" s="1"/>
  <c r="E19" i="4"/>
  <c r="F19" i="4" s="1"/>
  <c r="G19" i="4" s="1"/>
  <c r="E3" i="4"/>
  <c r="F3" i="4" s="1"/>
  <c r="G3" i="4" s="1"/>
  <c r="E33" i="4"/>
  <c r="F33" i="4" s="1"/>
  <c r="G33" i="4" s="1"/>
  <c r="E12" i="4"/>
  <c r="F12" i="4" s="1"/>
  <c r="G12" i="4" s="1"/>
  <c r="E28" i="4"/>
  <c r="F28" i="4" s="1"/>
  <c r="G28" i="4" s="1"/>
  <c r="E30" i="4"/>
  <c r="F30" i="4" s="1"/>
  <c r="G30" i="4" s="1"/>
  <c r="E29" i="4"/>
  <c r="F29" i="4" s="1"/>
  <c r="G29" i="4" s="1"/>
  <c r="E21" i="4"/>
  <c r="F21" i="4" s="1"/>
  <c r="G21" i="4" s="1"/>
  <c r="E9" i="4"/>
  <c r="F9" i="4" s="1"/>
  <c r="G9" i="4" s="1"/>
  <c r="E16" i="4"/>
  <c r="F16" i="4" s="1"/>
  <c r="G16" i="4" s="1"/>
  <c r="E6" i="4"/>
  <c r="F6" i="4" s="1"/>
  <c r="G6" i="4" s="1"/>
  <c r="E23" i="4"/>
  <c r="F23" i="4" s="1"/>
  <c r="G23" i="4" s="1"/>
  <c r="E8" i="4"/>
  <c r="F8" i="4" s="1"/>
  <c r="G8" i="4" s="1"/>
  <c r="E13" i="4"/>
  <c r="F13" i="4" s="1"/>
  <c r="G13" i="4" s="1"/>
  <c r="E7" i="4"/>
  <c r="F7" i="4" s="1"/>
  <c r="G7" i="4" s="1"/>
  <c r="E15" i="4"/>
  <c r="F15" i="4" s="1"/>
  <c r="G15" i="4" s="1"/>
  <c r="E22" i="4"/>
  <c r="F22" i="4" s="1"/>
  <c r="G22" i="4" s="1"/>
</calcChain>
</file>

<file path=xl/sharedStrings.xml><?xml version="1.0" encoding="utf-8"?>
<sst xmlns="http://schemas.openxmlformats.org/spreadsheetml/2006/main" count="4920" uniqueCount="328">
  <si>
    <t>Yucatán</t>
  </si>
  <si>
    <t>Nacional</t>
  </si>
  <si>
    <t xml:space="preserve">Ie: Índice de Engel </t>
  </si>
  <si>
    <t>KmV= Longitud en Km de las carretera y vías férreas de la entidad</t>
  </si>
  <si>
    <t>Donde:</t>
  </si>
  <si>
    <t>Municipio</t>
  </si>
  <si>
    <t>Kanasín</t>
  </si>
  <si>
    <t>Mérida</t>
  </si>
  <si>
    <t>Progreso</t>
  </si>
  <si>
    <t>Umán</t>
  </si>
  <si>
    <t>Red carretera</t>
  </si>
  <si>
    <t>Total</t>
  </si>
  <si>
    <t>Superficie</t>
  </si>
  <si>
    <t>Habitantes</t>
  </si>
  <si>
    <t>Aguascalientes</t>
  </si>
  <si>
    <t>Baja California</t>
  </si>
  <si>
    <t>Baja California Sur</t>
  </si>
  <si>
    <t>Campeche</t>
  </si>
  <si>
    <t>Chiapas</t>
  </si>
  <si>
    <t>Chihuahua</t>
  </si>
  <si>
    <t>Colima</t>
  </si>
  <si>
    <t>Ciudad de México</t>
  </si>
  <si>
    <t>Durango</t>
  </si>
  <si>
    <t>Guanajuato</t>
  </si>
  <si>
    <t>Guerrero</t>
  </si>
  <si>
    <t>Hidalgo</t>
  </si>
  <si>
    <t>Jalisco</t>
  </si>
  <si>
    <t>México</t>
  </si>
  <si>
    <t>Morelos</t>
  </si>
  <si>
    <t>Nayarit</t>
  </si>
  <si>
    <t>Nuevo León</t>
  </si>
  <si>
    <t>Oaxaca</t>
  </si>
  <si>
    <t>Puebla</t>
  </si>
  <si>
    <t>Querétaro</t>
  </si>
  <si>
    <t>Quintana Roo</t>
  </si>
  <si>
    <t>San Luis Potosí</t>
  </si>
  <si>
    <t>Sinaloa</t>
  </si>
  <si>
    <t>Sonora</t>
  </si>
  <si>
    <t>Tabasco</t>
  </si>
  <si>
    <t>Tamaulipas</t>
  </si>
  <si>
    <t>Tlaxcala</t>
  </si>
  <si>
    <t>Zacatecas</t>
  </si>
  <si>
    <t>Entidades Federativas</t>
  </si>
  <si>
    <t>Observaciones: Mientras más bajo sea el valor del índice, menor es la capacidad de la infraestructura vial, lo que también puede interpretarse como zonas con redes viales relativamente saturadas y, al contrario, los valores más altos indican la posibilidad de una mayor capacidad para garantizar la circulación y el intercambio de bienes y personas, de acuerdo con la población y la superficie involucradas.</t>
  </si>
  <si>
    <t>Ranking</t>
  </si>
  <si>
    <t>A= Km cuadrados de superficie del territorio</t>
  </si>
  <si>
    <t>P= Población</t>
  </si>
  <si>
    <t>Ie= ((KmV)/√ (͞A*P))*100</t>
  </si>
  <si>
    <t>((KmV)/√ (͞A*P))</t>
  </si>
  <si>
    <t>*100</t>
  </si>
  <si>
    <t>Índice</t>
  </si>
  <si>
    <t>√ (͞A*P)</t>
  </si>
  <si>
    <t>Media</t>
  </si>
  <si>
    <t>Estados Unidos Mexicanos</t>
  </si>
  <si>
    <t>ND</t>
  </si>
  <si>
    <t>Fuente: Índice de Información de Ejecución del Gasto (IIEG), elaborado por el IMCO.</t>
  </si>
  <si>
    <t>Porcentaje</t>
  </si>
  <si>
    <t>Veracruz</t>
  </si>
  <si>
    <t>Michoacán</t>
  </si>
  <si>
    <t>Coahuila</t>
  </si>
  <si>
    <t>Ejercicio Fiscal</t>
  </si>
  <si>
    <t>Secretarías</t>
  </si>
  <si>
    <t>Deuda Pública</t>
  </si>
  <si>
    <t>Entidades Paraestatales y Fideicomisos no empre y no finan.</t>
  </si>
  <si>
    <t>Entidades Paraestatales Empresariales no financieras con participación estatal mayoritaria</t>
  </si>
  <si>
    <t>Gasto programable</t>
  </si>
  <si>
    <t>Gasto programable con deuda pública</t>
  </si>
  <si>
    <t>Inversión Pública</t>
  </si>
  <si>
    <t>Aprobado</t>
  </si>
  <si>
    <t>Ejercido</t>
  </si>
  <si>
    <t>Variación</t>
  </si>
  <si>
    <t>Apego a la planeación</t>
  </si>
  <si>
    <t>Presupuesto aprobado</t>
  </si>
  <si>
    <t>Presupuesto ejercido</t>
  </si>
  <si>
    <t>PIB</t>
  </si>
  <si>
    <t>Proporción del aprobado con relación al Producto Interno Brutos estatal</t>
  </si>
  <si>
    <t>Proporción del ejercido con relación al Producto Interno Brutos estatal</t>
  </si>
  <si>
    <t>Entidad federativa</t>
  </si>
  <si>
    <t>Correcta planeación</t>
  </si>
  <si>
    <t>Absolutos</t>
  </si>
  <si>
    <t>Por ciento</t>
  </si>
  <si>
    <t>Jerarquía</t>
  </si>
  <si>
    <t>Sí tiene</t>
  </si>
  <si>
    <t>No tiene</t>
  </si>
  <si>
    <t>Infraestructura de vivienda</t>
  </si>
  <si>
    <t>Infraestructura social</t>
  </si>
  <si>
    <t>Infraestructura de comunicaciones</t>
  </si>
  <si>
    <t>Movilidad urbana</t>
  </si>
  <si>
    <t>Forma urbana</t>
  </si>
  <si>
    <t>31</t>
  </si>
  <si>
    <t>28</t>
  </si>
  <si>
    <t>14</t>
  </si>
  <si>
    <t>21</t>
  </si>
  <si>
    <t>10</t>
  </si>
  <si>
    <t>11</t>
  </si>
  <si>
    <t>23</t>
  </si>
  <si>
    <t>19</t>
  </si>
  <si>
    <t>17</t>
  </si>
  <si>
    <t>32</t>
  </si>
  <si>
    <t>26</t>
  </si>
  <si>
    <t>16</t>
  </si>
  <si>
    <t>13</t>
  </si>
  <si>
    <t>15</t>
  </si>
  <si>
    <t>20</t>
  </si>
  <si>
    <t>27</t>
  </si>
  <si>
    <t>24</t>
  </si>
  <si>
    <t>30</t>
  </si>
  <si>
    <t>22</t>
  </si>
  <si>
    <t>18</t>
  </si>
  <si>
    <t>25</t>
  </si>
  <si>
    <t>12</t>
  </si>
  <si>
    <t>29</t>
  </si>
  <si>
    <t>Índice de suficiencia vial</t>
  </si>
  <si>
    <t>INEGI. Tabulados de la Encuesta Intercensal 2015</t>
  </si>
  <si>
    <t>Fecha de elaboración: 24/10/2016</t>
  </si>
  <si>
    <t>Estimadores de las viviendas particulares habitadas y su distribución porcentual según material en pisos por entidad federativa</t>
  </si>
  <si>
    <t>Vivienda 4</t>
  </si>
  <si>
    <t>Estimador</t>
  </si>
  <si>
    <r>
      <t>Viviendas particulares habitadas</t>
    </r>
    <r>
      <rPr>
        <b/>
        <vertAlign val="superscript"/>
        <sz val="7"/>
        <color indexed="9"/>
        <rFont val="Arial Narrow"/>
        <family val="2"/>
      </rPr>
      <t>1</t>
    </r>
  </si>
  <si>
    <t>Material en pisos</t>
  </si>
  <si>
    <t>Tierra</t>
  </si>
  <si>
    <t>Cemento o firme</t>
  </si>
  <si>
    <t>Mosaico, madera u otro recubrimiento</t>
  </si>
  <si>
    <t>No especificado</t>
  </si>
  <si>
    <t>Valor</t>
  </si>
  <si>
    <t>Error estándar</t>
  </si>
  <si>
    <t>Límite inferior de confianza</t>
  </si>
  <si>
    <t>Límite superior de confianza</t>
  </si>
  <si>
    <t>Coeficiente de variación</t>
  </si>
  <si>
    <t>DEFF</t>
  </si>
  <si>
    <t>01 Aguascalientes</t>
  </si>
  <si>
    <t>02 Baja California</t>
  </si>
  <si>
    <t>03 Baja California Sur</t>
  </si>
  <si>
    <t>04 Campeche</t>
  </si>
  <si>
    <t>05 Coahuila de Zaragoza</t>
  </si>
  <si>
    <t>06 Colima</t>
  </si>
  <si>
    <t>07 Chiapas</t>
  </si>
  <si>
    <t>08 Chihuahua</t>
  </si>
  <si>
    <t>09 Ciudad de México</t>
  </si>
  <si>
    <t>10 Durango</t>
  </si>
  <si>
    <t>11 Guanajuato</t>
  </si>
  <si>
    <t>12 Guerrero</t>
  </si>
  <si>
    <t>13 Hidalgo</t>
  </si>
  <si>
    <t>14 Jalisco</t>
  </si>
  <si>
    <t>15 México</t>
  </si>
  <si>
    <t>16 Michoacán de Ocampo</t>
  </si>
  <si>
    <t>17 Morelos</t>
  </si>
  <si>
    <t>18 Nayarit</t>
  </si>
  <si>
    <t>19 Nuevo León</t>
  </si>
  <si>
    <t>20 Oaxaca</t>
  </si>
  <si>
    <t>21 Puebla</t>
  </si>
  <si>
    <t>22 Querétaro</t>
  </si>
  <si>
    <t>23 Quintana Roo</t>
  </si>
  <si>
    <t>24 San Luis Potosí</t>
  </si>
  <si>
    <t>25 Sinaloa</t>
  </si>
  <si>
    <t>26 Sonora</t>
  </si>
  <si>
    <t>27 Tabasco</t>
  </si>
  <si>
    <t>28 Tamaulipas</t>
  </si>
  <si>
    <t>29 Tlaxcala</t>
  </si>
  <si>
    <t>30 Veracruz de Ignacio de la Llave</t>
  </si>
  <si>
    <t>31 Yucatán</t>
  </si>
  <si>
    <t>32 Zacatecas</t>
  </si>
  <si>
    <t>Nota: Los límites de confianza se calculan al 90 por ciento.</t>
  </si>
  <si>
    <r>
      <t>1</t>
    </r>
    <r>
      <rPr>
        <sz val="8"/>
        <color indexed="8"/>
        <rFont val="Arial Narrow"/>
        <family val="2"/>
      </rPr>
      <t>  Excluye las siguientes clases de vivienda: locales no construidos para habitación, viviendas móviles y refugios.</t>
    </r>
  </si>
  <si>
    <t>Rank</t>
  </si>
  <si>
    <t>rank</t>
  </si>
  <si>
    <t xml:space="preserve">Yucatán </t>
  </si>
  <si>
    <t>31 Yucatán 2015</t>
  </si>
  <si>
    <t>Desglose</t>
  </si>
  <si>
    <r>
      <t>Viviendas particulares habitadas y sus ocupantes</t>
    </r>
    <r>
      <rPr>
        <b/>
        <vertAlign val="superscript"/>
        <sz val="7"/>
        <color indexed="9"/>
        <rFont val="Arial Narrow"/>
        <family val="2"/>
      </rPr>
      <t>1</t>
    </r>
  </si>
  <si>
    <t>%</t>
  </si>
  <si>
    <t>Madera, mosaico u otro recubrimiento</t>
  </si>
  <si>
    <t>31 Yucatán 2010</t>
  </si>
  <si>
    <t>Viviendas</t>
  </si>
  <si>
    <t>Estimadores de las viviendas particulares habitadas y su distribución porcentual según material en techos por entidad federativa</t>
  </si>
  <si>
    <t>Vivienda 6</t>
  </si>
  <si>
    <t>Material en techos</t>
  </si>
  <si>
    <t>Material de desecho</t>
  </si>
  <si>
    <t>Lámina de cartón</t>
  </si>
  <si>
    <t>Lámina metálica</t>
  </si>
  <si>
    <t>Lámina de asbesto</t>
  </si>
  <si>
    <t>Lámina de fibrocemento</t>
  </si>
  <si>
    <t>Palma o paja</t>
  </si>
  <si>
    <t>Madera o tejamanil</t>
  </si>
  <si>
    <t>Terrado con viguería</t>
  </si>
  <si>
    <t>Teja</t>
  </si>
  <si>
    <t>Losa de concreto o viguetas con bovedilla</t>
  </si>
  <si>
    <t>viviendas con techo de lámina</t>
  </si>
  <si>
    <t>Rnk</t>
  </si>
  <si>
    <t>Estimadores de las viviendas particulares habitadas en las que sus ocupantes cocinan y su distribución porcentual según lugar de la vivienda</t>
  </si>
  <si>
    <t>Vivienda 11</t>
  </si>
  <si>
    <t>o predio donde realizan la actividad, por entidad federativa y combustible utilizado para cocinar</t>
  </si>
  <si>
    <t>Combustible utilizado para cocinar</t>
  </si>
  <si>
    <r>
      <t>Viviendas particulares habitadas en las que sus ocupantes cocinan</t>
    </r>
    <r>
      <rPr>
        <b/>
        <vertAlign val="superscript"/>
        <sz val="7"/>
        <color indexed="9"/>
        <rFont val="Arial Narrow"/>
        <family val="2"/>
      </rPr>
      <t>1</t>
    </r>
  </si>
  <si>
    <t>Lugar donde preparan los alimentos</t>
  </si>
  <si>
    <t>En la cocina</t>
  </si>
  <si>
    <t>En otra parte de la vivienda o del predio</t>
  </si>
  <si>
    <t>En un pasillo o corredor</t>
  </si>
  <si>
    <t>Un tejabán o techito</t>
  </si>
  <si>
    <t>Al aire libre</t>
  </si>
  <si>
    <t>Leña o carbón</t>
  </si>
  <si>
    <t>Gas</t>
  </si>
  <si>
    <t>Otro combustible</t>
  </si>
  <si>
    <r>
      <t>Total de viviendas particulares habitadas en las que sus ocupantes cocinan</t>
    </r>
    <r>
      <rPr>
        <b/>
        <vertAlign val="superscript"/>
        <sz val="7"/>
        <color indexed="9"/>
        <rFont val="Arial Narrow"/>
        <family val="2"/>
      </rPr>
      <t>1</t>
    </r>
  </si>
  <si>
    <t>gas</t>
  </si>
  <si>
    <t>Leña o cabón</t>
  </si>
  <si>
    <t>no especificado</t>
  </si>
  <si>
    <t>Total de viviendas habitadas en Yucatán 2015</t>
  </si>
  <si>
    <t>% de viviendas particulares habitadas en las que sus ocupantes cocinan1</t>
  </si>
  <si>
    <t>Combustible para cocinar</t>
  </si>
  <si>
    <r>
      <t>Gas</t>
    </r>
    <r>
      <rPr>
        <b/>
        <vertAlign val="superscript"/>
        <sz val="7"/>
        <color indexed="9"/>
        <rFont val="Arial Narrow"/>
        <family val="2"/>
      </rPr>
      <t>2</t>
    </r>
  </si>
  <si>
    <t>Parámetro</t>
  </si>
  <si>
    <t>Viviendas particulares que cocinan con gas</t>
  </si>
  <si>
    <t>Viviendas particulares que cocinan Leña o cabón</t>
  </si>
  <si>
    <t>Viviendas particulares que cocinan Otro combustible</t>
  </si>
  <si>
    <t>Productividad</t>
  </si>
  <si>
    <t>Infraestructura de Desarrollo</t>
  </si>
  <si>
    <t>Calidad de Vida</t>
  </si>
  <si>
    <t>Equidad e Inclusión Social</t>
  </si>
  <si>
    <t>Sostenibilidad Ambiental</t>
  </si>
  <si>
    <t>Gobernanza y Legislación Urbana</t>
  </si>
  <si>
    <t>Aglomeración urbana de Mérida</t>
  </si>
  <si>
    <t>Infraestructura de desarrollo</t>
  </si>
  <si>
    <t>Índice de ciudades prósperas</t>
  </si>
  <si>
    <t>Fuente: INEGI. Anuario Estadístico y Geográfico de los Estados Unidos Mexicanos y por Entidad Federativa citando a SCT, Subsecretaría de Infraestructura.- Longitud de la red ferroviaria y Dirección General de Transporte Ferroviario y Multimodal.- Población: CONAPO, Base de Datos de Proyecciones de Población de las Entidades Federativas 1990-2030.-Superficie: INEGI. Publicación: Referencias Geográficas y Extensión Terrritorial de México.</t>
  </si>
  <si>
    <t>Grado de accesibilidad a carretera pavimentada</t>
  </si>
  <si>
    <t>Clave entidad</t>
  </si>
  <si>
    <t>Entidad</t>
  </si>
  <si>
    <t>Porcentaje de población con accesibilidad muy baja o baja</t>
  </si>
  <si>
    <t>01</t>
  </si>
  <si>
    <t>02</t>
  </si>
  <si>
    <t>03</t>
  </si>
  <si>
    <t>04</t>
  </si>
  <si>
    <t>05</t>
  </si>
  <si>
    <t>06</t>
  </si>
  <si>
    <t>07</t>
  </si>
  <si>
    <t>08</t>
  </si>
  <si>
    <t>09</t>
  </si>
  <si>
    <r>
      <rPr>
        <vertAlign val="superscript"/>
        <sz val="12"/>
        <color theme="1"/>
        <rFont val="Calibri"/>
        <family val="2"/>
        <scheme val="minor"/>
      </rPr>
      <t>Fuente: Elaboración del CONEVAL con base en Principales resultados por localidad (ITER) del Censo de Población y Vivienda 2010, Características de las localidades y del entorno urbano 2010, capa ráster del Continuo de Elevaciones Mexicano (2012) y la capa vectorial de Uso de Suelo y Vegetación serie VI (2014) de INEGI y cálculo de áreas isocronas con el software ArcGIS PRO v2.2 - ESRI (2018).</t>
    </r>
    <r>
      <rPr>
        <sz val="12"/>
        <color theme="1"/>
        <rFont val="Calibri"/>
        <family val="2"/>
        <scheme val="minor"/>
      </rPr>
      <t xml:space="preserve">
</t>
    </r>
  </si>
  <si>
    <t>11. Lograr que las ciudades y los asentamientos humanos sean inclusivos, seguros, resilientes y sostenibles</t>
  </si>
  <si>
    <t>Meta 11.1 De aquí a 2030, asegurar el acceso de todas las personas a viviendas y servicios básicos adecuados, seguros y asequibles y mejorar los barrios marginales</t>
  </si>
  <si>
    <t>11.1.3 Proporción de la población urbana que habita en viviendas precarias - N - EM</t>
  </si>
  <si>
    <t>Cobertura temporal: 1992-2014</t>
  </si>
  <si>
    <t>(Porcentaje)</t>
  </si>
  <si>
    <t>cv geo</t>
  </si>
  <si>
    <t>Proporción de la población urbana que habita en viviendas precarias</t>
  </si>
  <si>
    <t xml:space="preserve">	00</t>
  </si>
  <si>
    <t>-</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</si>
  <si>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</si>
  <si>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</si>
  <si>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</si>
  <si>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</si>
  <si>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</si>
  <si>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</si>
  <si>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</si>
  <si>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</si>
  <si>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</si>
  <si>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</si>
  <si>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</si>
  <si>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</si>
  <si>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</si>
  <si>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</si>
  <si>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</si>
  <si>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</si>
  <si>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</si>
  <si>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</si>
  <si>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</si>
  <si>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</si>
  <si>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</si>
  <si>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</si>
  <si>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</si>
  <si>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</si>
  <si>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</si>
  <si>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</si>
  <si>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</si>
  <si>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</si>
  <si>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</si>
  <si>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</si>
  <si>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</si>
  <si>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</si>
  <si>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Fuente: Para el dato nacional y por entidad federativa: Estimaciones de CONEVAL con información de INEGI. MCS-ENIGH 2008, 2010 y 2012.
Para municipio: Muestra del Censo de Población y Vivienda 2000 y 2010.</t>
  </si>
  <si>
    <t>ND: No disponible</t>
  </si>
  <si>
    <t>N: Indicador específico para México</t>
  </si>
  <si>
    <t>EM: Desglose por entidad federativa y municipio</t>
  </si>
  <si>
    <t>Entidades</t>
  </si>
  <si>
    <t>Porcentaje de la población urbana que habita en viviendas precarias</t>
  </si>
  <si>
    <t>Zona metropolitana</t>
  </si>
  <si>
    <t>IPC</t>
  </si>
  <si>
    <t xml:space="preserve">Aglomeración urbana de Aguascalientes </t>
  </si>
  <si>
    <t>Aglomeración urbana de Mexicali</t>
  </si>
  <si>
    <t>Aglomeración urbana de Baja La Paz</t>
  </si>
  <si>
    <t>Aglomeración urbana de San Francisco de Campeche</t>
  </si>
  <si>
    <t>Aglomeración urbana de Valle de México</t>
  </si>
  <si>
    <t>Aglomeración urbana de Saltillo</t>
  </si>
  <si>
    <t>Aglomeración urbana de Tuxtla Gutiérrez</t>
  </si>
  <si>
    <t xml:space="preserve">Aglomeración urbana de Chihuahua </t>
  </si>
  <si>
    <t>Aglomeración urbana de Colima-Villa de Álvarez</t>
  </si>
  <si>
    <t xml:space="preserve">Aglomeración urbana de Victoria de Durango </t>
  </si>
  <si>
    <t xml:space="preserve">Aglomeración urbana de León </t>
  </si>
  <si>
    <t xml:space="preserve">Aglomeración urbana de Pachuca de Soto </t>
  </si>
  <si>
    <t xml:space="preserve">Aglomeración urbana de Guadalajara </t>
  </si>
  <si>
    <t xml:space="preserve">Aglomeración urbana de Toluca </t>
  </si>
  <si>
    <t xml:space="preserve">Aglomeración urbana de Morelia </t>
  </si>
  <si>
    <t xml:space="preserve">Aglomeración urbana de Cuernavaca </t>
  </si>
  <si>
    <t xml:space="preserve">Aglomeración urbana de Tepic </t>
  </si>
  <si>
    <t xml:space="preserve">Aglomeración urbana de Monterrey </t>
  </si>
  <si>
    <t xml:space="preserve">Aglomerción urbana de Oaxaca </t>
  </si>
  <si>
    <t xml:space="preserve">Aglomeración urbana Puebla-Tlaxcala </t>
  </si>
  <si>
    <t>Aglomeración urbana de Queretaro</t>
  </si>
  <si>
    <t>Aglomeración urbana San Luis Potosí-Soledad de Graciano Sánchez</t>
  </si>
  <si>
    <t>Aglomeración urbana de Cancún</t>
  </si>
  <si>
    <t>Aglomeración urbana de Culiacán</t>
  </si>
  <si>
    <t>Aglomeración de Guaymas</t>
  </si>
  <si>
    <t>Aglomeración urbana de Villahermosa</t>
  </si>
  <si>
    <t>Aglomeración urbana de Tampico</t>
  </si>
  <si>
    <t>Aglomeración urbana de Tlaxcala</t>
  </si>
  <si>
    <t>Aglomeración urbana  de  Xalapa</t>
  </si>
  <si>
    <t>Aglomeración urbana  Guadalupe-Zacatecas</t>
  </si>
  <si>
    <t>IPC zona metropolitana</t>
  </si>
  <si>
    <t>Discrepancia entre lo presupuestado y lo ejercido para infraestructura en 2017</t>
  </si>
  <si>
    <t>YUCATÁN</t>
  </si>
  <si>
    <t>TIC</t>
  </si>
  <si>
    <t>Radio</t>
  </si>
  <si>
    <t>TV</t>
  </si>
  <si>
    <t>Teléfono</t>
  </si>
  <si>
    <t>Internet</t>
  </si>
  <si>
    <t>Usuarios de computadoras</t>
  </si>
  <si>
    <t>Usuarios telefonía móvil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</si>
</sst>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8" formatCode="&quot;$&quot;#,##0.00;[Red]\-&quot;$&quot;#,##0.00"/>
    <numFmt numFmtId="44" formatCode="_-&quot;$&quot;* #,##0.00_-;\-&quot;$&quot;* #,##0.00_-;_-&quot;$&quot;* &quot;-&quot;??_-;_-@_-"/>
    <numFmt numFmtId="43" formatCode="_-* #,##0.00_-;\-* #,##0.00_-;_-* &quot;-&quot;??_-;_-@_-"/>
    <numFmt numFmtId="164" formatCode="0.00000"/>
    <numFmt numFmtId="165" formatCode="0.000"/>
    <numFmt numFmtId="166" formatCode="&quot;$&quot;#,##0.00"/>
    <numFmt numFmtId="167" formatCode="0.0"/>
    <numFmt numFmtId="168" formatCode="#\ ##0\ 000"/>
    <numFmt numFmtId="170" formatCode=".\ ##0\ ;000"/>
    <numFmt numFmtId="171" formatCode="#\ ##0\ "/>
    <numFmt numFmtId="172" formatCode="_-[$€-2]* #,##0.00_-;\-[$€-2]* #,##0.00_-;_-[$€-2]* &quot;-&quot;??_-"/>
    <numFmt numFmtId="173" formatCode="#\ ###\ ##0"/>
    <numFmt numFmtId="175" formatCode="##,##0.00"/>
    <numFmt numFmtId="176" formatCode="##,##0"/>
    <numFmt numFmtId="177" formatCode="##,##0.0"/>
  </numFmts>
  <fonts count="34" x14ac:knownFonts="1">
    <font>
      <sz val="11"/>
      <color theme="1"/>
      <name val="Calibri"/>
      <family val="2"/>
      <scheme val="minor"/>
    </font>
    <font>
      <b/>
      <sz val="11"/>
      <color theme="1"/>
      <name val="Calibri"/>
      <family val="2"/>
      <scheme val="minor"/>
    </font>
    <font>
      <b/>
      <sz val="10"/>
      <name val="Arial"/>
      <family val="2"/>
    </font>
    <font>
      <sz val="11"/>
      <color theme="0"/>
      <name val="Calibri"/>
      <family val="2"/>
      <scheme val="minor"/>
    </font>
    <font>
      <sz val="11"/>
      <color theme="1"/>
      <name val="Calibri"/>
      <family val="2"/>
      <scheme val="minor"/>
    </font>
    <font>
      <sz val="10"/>
      <name val="Arial"/>
      <family val="2"/>
    </font>
    <font>
      <sz val="8"/>
      <color theme="1"/>
      <name val="Arial"/>
      <family val="2"/>
    </font>
    <font>
      <b/>
      <sz val="8"/>
      <name val="Arial"/>
      <family val="2"/>
    </font>
    <font>
      <sz val="8"/>
      <name val="Arial"/>
      <family val="2"/>
    </font>
    <font>
      <b/>
      <sz val="8"/>
      <color theme="1"/>
      <name val="Arial"/>
      <family val="2"/>
    </font>
    <font>
      <u/>
      <sz val="11"/>
      <color theme="10"/>
      <name val="Calibri"/>
      <family val="2"/>
      <scheme val="minor"/>
    </font>
    <font>
      <sz val="11"/>
      <name val="Calibri"/>
      <family val="2"/>
    </font>
    <font>
      <sz val="11"/>
      <color rgb="FF003361"/>
      <name val="Arial"/>
      <family val="2"/>
    </font>
    <font>
      <sz val="10"/>
      <color rgb="FF000000"/>
      <name val="Arial Narrow"/>
      <family val="2"/>
    </font>
    <font>
      <u/>
      <sz val="11"/>
      <color theme="10"/>
      <name val="Arial"/>
      <family val="2"/>
    </font>
    <font>
      <sz val="10"/>
      <color rgb="FF003361"/>
      <name val="Arial"/>
      <family val="2"/>
    </font>
    <font>
      <b/>
      <sz val="10"/>
      <color rgb="FF000000"/>
      <name val="Arial Narrow"/>
      <family val="2"/>
    </font>
    <font>
      <sz val="8"/>
      <color rgb="FF000000"/>
      <name val="Arial Narrow"/>
      <family val="2"/>
    </font>
    <font>
      <b/>
      <sz val="7"/>
      <color rgb="FFFFFFFF"/>
      <name val="Arial Narrow"/>
      <family val="2"/>
    </font>
    <font>
      <b/>
      <vertAlign val="superscript"/>
      <sz val="7"/>
      <color indexed="9"/>
      <name val="Arial Narrow"/>
      <family val="2"/>
    </font>
    <font>
      <b/>
      <sz val="7"/>
      <color rgb="FF000000"/>
      <name val="Arial Narrow"/>
      <family val="2"/>
    </font>
    <font>
      <sz val="7"/>
      <color rgb="FF000000"/>
      <name val="Arial Narrow"/>
      <family val="2"/>
    </font>
    <font>
      <vertAlign val="superscript"/>
      <sz val="8"/>
      <color rgb="FF000000"/>
      <name val="Arial Narrow"/>
      <family val="2"/>
    </font>
    <font>
      <sz val="8"/>
      <color indexed="8"/>
      <name val="Arial Narrow"/>
      <family val="2"/>
    </font>
    <font>
      <b/>
      <sz val="7"/>
      <name val="Arial Narrow"/>
      <family val="2"/>
    </font>
    <font>
      <u/>
      <sz val="10"/>
      <color theme="10"/>
      <name val="Helv"/>
    </font>
    <font>
      <sz val="10"/>
      <color rgb="FF000000"/>
      <name val="Times New Roman"/>
      <family val="1"/>
    </font>
    <font>
      <b/>
      <sz val="10"/>
      <color rgb="FF000000"/>
      <name val="Times New Roman"/>
      <family val="1"/>
    </font>
    <font>
      <b/>
      <sz val="12"/>
      <color theme="1"/>
      <name val="Calibri"/>
      <family val="2"/>
      <scheme val="minor"/>
    </font>
    <font>
      <b/>
      <sz val="16"/>
      <color rgb="FF002060"/>
      <name val="Arial"/>
      <family val="2"/>
    </font>
    <font>
      <b/>
      <sz val="10"/>
      <color theme="0"/>
      <name val="Arial"/>
      <family val="2"/>
    </font>
    <font>
      <sz val="12"/>
      <color theme="1"/>
      <name val="Calibri"/>
      <family val="2"/>
      <scheme val="minor"/>
    </font>
    <font>
      <vertAlign val="superscript"/>
      <sz val="12"/>
      <color theme="1"/>
      <name val="Calibri"/>
      <family val="2"/>
      <scheme val="minor"/>
    </font>
    <font>
      <sz val="8"/>
      <color indexed="8"/>
      <name val="Arial"/>
      <family val="2"/>
    </font>
  </fonts>
  <fills count="20">
    <fill>
      <patternFill patternType="none"/>
    </fill>
    <fill>
      <patternFill patternType="gray125"/>
    </fill>
    <fill>
      <patternFill patternType="solid">
        <fgColor theme="6" tint="-0.499984740745262"/>
        <bgColor indexed="64"/>
      </patternFill>
    </fill>
    <fill>
      <patternFill patternType="solid">
        <fgColor indexed="43"/>
        <bgColor indexed="64"/>
      </patternFill>
    </fill>
    <fill>
      <patternFill patternType="solid">
        <fgColor indexed="31"/>
        <bgColor indexed="64"/>
      </patternFill>
    </fill>
    <fill>
      <patternFill patternType="solid">
        <fgColor indexed="41"/>
        <bgColor indexed="64"/>
      </patternFill>
    </fill>
    <fill>
      <patternFill patternType="solid">
        <fgColor rgb="FF00B0F0"/>
        <bgColor indexed="64"/>
      </patternFill>
    </fill>
    <fill>
      <patternFill patternType="solid">
        <fgColor rgb="FFFFFFFF"/>
        <bgColor indexed="64"/>
      </patternFill>
    </fill>
    <fill>
      <patternFill patternType="solid">
        <fgColor rgb="FF306A5C"/>
        <bgColor indexed="64"/>
      </patternFill>
    </fill>
    <fill>
      <patternFill patternType="solid">
        <fgColor indexed="9"/>
        <bgColor indexed="64"/>
      </patternFill>
    </fill>
    <fill>
      <patternFill patternType="solid">
        <fgColor rgb="FFE0E0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patternFill>
    </fill>
    <fill>
      <patternFill patternType="solid">
        <fgColor theme="9"/>
      </patternFill>
    </fill>
    <fill>
      <patternFill patternType="solid">
        <fgColor theme="2" tint="-9.9978637043366805E-2"/>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16"/>
      </left>
      <right style="thin">
        <color indexed="16"/>
      </right>
      <top style="thin">
        <color indexed="16"/>
      </top>
      <bottom style="thin">
        <color indexed="16"/>
      </bottom>
      <diagonal/>
    </border>
    <border>
      <left/>
      <right style="thin">
        <color indexed="64"/>
      </right>
      <top style="thin">
        <color indexed="64"/>
      </top>
      <bottom style="thin">
        <color indexed="64"/>
      </bottom>
      <diagonal/>
    </border>
    <border>
      <left style="thin">
        <color theme="5" tint="-0.499984740745262"/>
      </left>
      <right style="thin">
        <color theme="5" tint="-0.499984740745262"/>
      </right>
      <top/>
      <bottom style="thin">
        <color theme="5" tint="-0.499984740745262"/>
      </bottom>
      <diagonal/>
    </border>
    <border>
      <left style="thin">
        <color theme="5" tint="-0.499984740745262"/>
      </left>
      <right style="thin">
        <color indexed="64"/>
      </right>
      <top/>
      <bottom style="thin">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top style="thin">
        <color rgb="FF808080"/>
      </top>
      <bottom/>
      <diagonal/>
    </border>
    <border>
      <left style="thin">
        <color indexed="9"/>
      </left>
      <right style="thin">
        <color indexed="9"/>
      </right>
      <top style="thin">
        <color rgb="FF808080"/>
      </top>
      <bottom/>
      <diagonal/>
    </border>
    <border>
      <left/>
      <right/>
      <top style="thin">
        <color rgb="FF808080"/>
      </top>
      <bottom style="thin">
        <color rgb="FFE0E0E0"/>
      </bottom>
      <diagonal/>
    </border>
    <border>
      <left/>
      <right style="thin">
        <color indexed="9"/>
      </right>
      <top style="thin">
        <color rgb="FF808080"/>
      </top>
      <bottom style="thin">
        <color rgb="FFE0E0E0"/>
      </bottom>
      <diagonal/>
    </border>
    <border>
      <left style="thin">
        <color indexed="9"/>
      </left>
      <right/>
      <top/>
      <bottom style="thin">
        <color rgb="FFE0E0E0"/>
      </bottom>
      <diagonal/>
    </border>
    <border>
      <left style="thin">
        <color indexed="9"/>
      </left>
      <right style="thin">
        <color indexed="9"/>
      </right>
      <top/>
      <bottom style="thin">
        <color rgb="FFE0E0E0"/>
      </bottom>
      <diagonal/>
    </border>
    <border>
      <left/>
      <right style="thin">
        <color rgb="FFE0E0E0"/>
      </right>
      <top style="thin">
        <color rgb="FFE0E0E0"/>
      </top>
      <bottom style="thin">
        <color rgb="FFE0E0E0"/>
      </bottom>
      <diagonal/>
    </border>
    <border>
      <left style="thin">
        <color rgb="FFE0E0E0"/>
      </left>
      <right style="thin">
        <color rgb="FFE0E0E0"/>
      </right>
      <top style="thin">
        <color rgb="FFE0E0E0"/>
      </top>
      <bottom style="thin">
        <color rgb="FFE0E0E0"/>
      </bottom>
      <diagonal/>
    </border>
    <border>
      <left style="thin">
        <color rgb="FFE0E0E0"/>
      </left>
      <right/>
      <top style="thin">
        <color rgb="FFE0E0E0"/>
      </top>
      <bottom style="thin">
        <color rgb="FFE0E0E0"/>
      </bottom>
      <diagonal/>
    </border>
    <border>
      <left style="thin">
        <color rgb="FFE0E0E0"/>
      </left>
      <right style="thin">
        <color indexed="9"/>
      </right>
      <top style="thin">
        <color rgb="FFE0E0E0"/>
      </top>
      <bottom style="thin">
        <color rgb="FFE0E0E0"/>
      </bottom>
      <diagonal/>
    </border>
    <border>
      <left/>
      <right/>
      <top/>
      <bottom style="thin">
        <color rgb="FF808080"/>
      </bottom>
      <diagonal/>
    </border>
    <border>
      <left style="thin">
        <color indexed="9"/>
      </left>
      <right/>
      <top style="thin">
        <color rgb="FF808080"/>
      </top>
      <bottom style="thin">
        <color rgb="FFE0E0E0"/>
      </bottom>
      <diagonal/>
    </border>
    <border>
      <left style="thin">
        <color indexed="9"/>
      </left>
      <right style="thin">
        <color indexed="9"/>
      </right>
      <top style="thin">
        <color indexed="9"/>
      </top>
      <bottom/>
      <diagonal/>
    </border>
    <border>
      <left style="thin">
        <color indexed="9"/>
      </left>
      <right/>
      <top style="thin">
        <color indexed="9"/>
      </top>
      <bottom style="thin">
        <color rgb="FFE0E0E0"/>
      </bottom>
      <diagonal/>
    </border>
    <border>
      <left/>
      <right/>
      <top style="thin">
        <color indexed="9"/>
      </top>
      <bottom style="thin">
        <color rgb="FFE0E0E0"/>
      </bottom>
      <diagonal/>
    </border>
    <border>
      <left/>
      <right/>
      <top style="thin">
        <color indexed="9"/>
      </top>
      <bottom/>
      <diagonal/>
    </border>
    <border>
      <left/>
      <right style="thin">
        <color indexed="9"/>
      </right>
      <top style="thin">
        <color indexed="9"/>
      </top>
      <bottom style="thin">
        <color rgb="FFE0E0E0"/>
      </bottom>
      <diagonal/>
    </border>
    <border>
      <left style="thin">
        <color indexed="9"/>
      </left>
      <right style="thin">
        <color indexed="9"/>
      </right>
      <top/>
      <bottom style="thin">
        <color indexed="9"/>
      </bottom>
      <diagonal/>
    </border>
    <border>
      <left/>
      <right style="thin">
        <color rgb="FFE0E0E0"/>
      </right>
      <top style="thin">
        <color rgb="FFE0E0E0"/>
      </top>
      <bottom style="thin">
        <color indexed="9"/>
      </bottom>
      <diagonal/>
    </border>
    <border>
      <left/>
      <right style="thin">
        <color rgb="FFE0E0E0"/>
      </right>
      <top style="thin">
        <color rgb="FFE0E0E0"/>
      </top>
      <bottom/>
      <diagonal/>
    </border>
    <border>
      <left style="thin">
        <color rgb="FFE0E0E0"/>
      </left>
      <right/>
      <top style="thin">
        <color rgb="FFE0E0E0"/>
      </top>
      <bottom style="thin">
        <color indexed="9"/>
      </bottom>
      <diagonal/>
    </border>
    <border>
      <left style="thin">
        <color indexed="64"/>
      </left>
      <right style="thin">
        <color indexed="64"/>
      </right>
      <top style="thin">
        <color indexed="64"/>
      </top>
      <bottom style="thin">
        <color indexed="64"/>
      </bottom>
      <diagonal/>
    </border>
    <border>
      <left/>
      <right/>
      <top style="thin">
        <color rgb="FFE0E0E0"/>
      </top>
      <bottom style="thin">
        <color indexed="9"/>
      </bottom>
      <diagonal/>
    </border>
    <border>
      <left/>
      <right style="thin">
        <color indexed="9"/>
      </right>
      <top style="thin">
        <color rgb="FFE0E0E0"/>
      </top>
      <bottom style="thin">
        <color indexed="9"/>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top/>
      <bottom/>
      <diagonal/>
    </border>
    <border>
      <left/>
      <right style="thin">
        <color indexed="9"/>
      </right>
      <top/>
      <bottom/>
      <diagonal/>
    </border>
    <border>
      <left style="thin">
        <color rgb="FFE0E0E0"/>
      </left>
      <right style="thin">
        <color rgb="FFE0E0E0"/>
      </right>
      <top style="thin">
        <color rgb="FFE0E0E0"/>
      </top>
      <bottom style="thin">
        <color indexed="9"/>
      </bottom>
      <diagonal/>
    </border>
    <border>
      <left style="thin">
        <color rgb="FFE0E0E0"/>
      </left>
      <right style="thin">
        <color indexed="9"/>
      </right>
      <top style="thin">
        <color rgb="FFE0E0E0"/>
      </top>
      <bottom style="thin">
        <color indexed="9"/>
      </bottom>
      <diagonal/>
    </border>
    <border>
      <left/>
      <right style="thin">
        <color indexed="9"/>
      </right>
      <top style="thin">
        <color rgb="FF808080"/>
      </top>
      <bottom/>
      <diagonal/>
    </border>
    <border>
      <left style="thin">
        <color indexed="9"/>
      </left>
      <right style="thin">
        <color indexed="9"/>
      </right>
      <top/>
      <bottom/>
      <diagonal/>
    </border>
    <border>
      <left/>
      <right/>
      <top/>
      <bottom style="thin">
        <color rgb="FFE0E0E0"/>
      </bottom>
      <diagonal/>
    </border>
    <border>
      <left style="thin">
        <color indexed="9"/>
      </left>
      <right style="thin">
        <color indexed="9"/>
      </right>
      <top style="thin">
        <color rgb="FFE0E0E0"/>
      </top>
      <bottom/>
      <diagonal/>
    </border>
    <border>
      <left style="thin">
        <color indexed="64"/>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top/>
      <bottom style="thick">
        <color theme="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theme="5" tint="-0.499984740745262"/>
      </left>
      <right style="thin">
        <color theme="5" tint="-0.499984740745262"/>
      </right>
      <top/>
      <bottom/>
      <diagonal/>
    </border>
    <border>
      <left style="thin">
        <color indexed="16"/>
      </left>
      <right style="thin">
        <color indexed="16"/>
      </right>
      <top style="thin">
        <color indexed="16"/>
      </top>
      <bottom style="thin">
        <color indexed="16"/>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theme="5" tint="-0.499984740745262"/>
      </right>
      <top style="thin">
        <color theme="5" tint="-0.499984740745262"/>
      </top>
      <bottom style="thin">
        <color theme="5" tint="-0.499984740745262"/>
      </bottom>
      <diagonal/>
    </border>
    <border>
      <left style="thin">
        <color theme="5" tint="-0.499984740745262"/>
      </left>
      <right style="thin">
        <color indexed="64"/>
      </right>
      <top style="thin">
        <color theme="5" tint="-0.499984740745262"/>
      </top>
      <bottom style="thin">
        <color theme="5" tint="-0.499984740745262"/>
      </bottom>
      <diagonal/>
    </border>
  </borders>
  <cellStyleXfs count="42">
    <xf numFmtId="0" fontId="0" fillId="0" borderId="0"/>
    <xf numFmtId="44" fontId="4" fillId="0" borderId="0" applyFont="0" applyFill="0" applyBorder="0" applyAlignment="0" applyProtection="0"/>
    <xf numFmtId="0" fontId="7" fillId="3" borderId="0">
      <alignment horizontal="center" vertical="top"/>
    </xf>
    <xf numFmtId="0" fontId="7" fillId="4" borderId="4" applyNumberFormat="0" applyAlignment="0" applyProtection="0">
      <alignment horizontal="left" vertical="top"/>
    </xf>
    <xf numFmtId="168" fontId="8" fillId="0" borderId="0">
      <alignment vertical="top"/>
    </xf>
    <xf numFmtId="0" fontId="8" fillId="5" borderId="0" applyBorder="0" applyAlignment="0">
      <alignment vertical="top"/>
    </xf>
    <xf numFmtId="172" fontId="7" fillId="4" borderId="4" applyNumberFormat="0" applyAlignment="0" applyProtection="0">
      <alignment horizontal="left" vertical="top"/>
    </xf>
    <xf numFmtId="172" fontId="7" fillId="4" borderId="4" applyNumberFormat="0" applyAlignment="0" applyProtection="0">
      <alignment horizontal="left" vertical="top"/>
    </xf>
    <xf numFmtId="0" fontId="10" fillId="0" borderId="0" applyNumberFormat="0" applyFill="0" applyBorder="0" applyAlignment="0" applyProtection="0"/>
    <xf numFmtId="0" fontId="11" fillId="0" borderId="0"/>
    <xf numFmtId="0" fontId="6" fillId="0" borderId="0"/>
    <xf numFmtId="0" fontId="25" fillId="0" borderId="0" applyNumberFormat="0" applyFill="0" applyBorder="0" applyAlignment="0" applyProtection="0">
      <alignment vertical="top"/>
      <protection locked="0"/>
    </xf>
    <xf numFmtId="0" fontId="26" fillId="0" borderId="0"/>
    <xf numFmtId="0" fontId="3" fillId="17" borderId="0" applyNumberFormat="0" applyBorder="0" applyAlignment="0" applyProtection="0"/>
    <xf numFmtId="0" fontId="3" fillId="18" borderId="0" applyNumberFormat="0" applyBorder="0" applyAlignment="0" applyProtection="0"/>
    <xf numFmtId="0" fontId="5" fillId="0" borderId="0"/>
    <xf numFmtId="172" fontId="4" fillId="0" borderId="0"/>
    <xf numFmtId="172" fontId="7" fillId="4" borderId="4" applyNumberFormat="0" applyAlignment="0" applyProtection="0">
      <alignment horizontal="left" vertical="top"/>
    </xf>
    <xf numFmtId="0" fontId="7" fillId="4" borderId="4" applyNumberFormat="0" applyAlignment="0" applyProtection="0">
      <alignment horizontal="left" vertical="top"/>
    </xf>
    <xf numFmtId="0" fontId="7" fillId="4" borderId="4" applyNumberFormat="0" applyAlignment="0" applyProtection="0">
      <alignment horizontal="left" vertical="top"/>
    </xf>
    <xf numFmtId="0" fontId="7" fillId="4" borderId="59" applyNumberFormat="0" applyAlignment="0" applyProtection="0">
      <alignment horizontal="left" vertical="top"/>
    </xf>
    <xf numFmtId="172" fontId="5" fillId="0" borderId="0"/>
    <xf numFmtId="43" fontId="5" fillId="0" borderId="0" applyFont="0" applyFill="0" applyBorder="0" applyAlignment="0" applyProtection="0"/>
    <xf numFmtId="168" fontId="8" fillId="0" borderId="0">
      <alignment vertical="top"/>
    </xf>
    <xf numFmtId="0" fontId="4" fillId="0" borderId="0"/>
    <xf numFmtId="0" fontId="4" fillId="0" borderId="0"/>
    <xf numFmtId="0" fontId="4" fillId="0" borderId="0"/>
    <xf numFmtId="43" fontId="5" fillId="0" borderId="0" applyFont="0" applyFill="0" applyBorder="0" applyAlignment="0" applyProtection="0"/>
    <xf numFmtId="0" fontId="4" fillId="0" borderId="0"/>
    <xf numFmtId="0" fontId="4" fillId="0" borderId="0"/>
    <xf numFmtId="0" fontId="7" fillId="4" borderId="59" applyNumberFormat="0" applyAlignment="0" applyProtection="0">
      <alignment horizontal="left" vertical="top"/>
    </xf>
    <xf numFmtId="0" fontId="4" fillId="0" borderId="0"/>
    <xf numFmtId="172" fontId="7" fillId="4" borderId="4" applyNumberFormat="0" applyAlignment="0" applyProtection="0">
      <alignment horizontal="left" vertical="top"/>
    </xf>
    <xf numFmtId="0" fontId="7" fillId="4" borderId="4" applyNumberFormat="0" applyAlignment="0" applyProtection="0">
      <alignment horizontal="left" vertical="top"/>
    </xf>
    <xf numFmtId="0" fontId="7" fillId="4" borderId="4" applyNumberFormat="0" applyAlignment="0" applyProtection="0">
      <alignment horizontal="left" vertical="top"/>
    </xf>
    <xf numFmtId="0" fontId="7" fillId="4" borderId="4" applyNumberFormat="0" applyAlignment="0" applyProtection="0">
      <alignment horizontal="left" vertical="top"/>
    </xf>
    <xf numFmtId="172" fontId="7" fillId="3" borderId="0">
      <alignment horizontal="center" vertical="top"/>
    </xf>
    <xf numFmtId="0" fontId="7" fillId="4" borderId="4" applyNumberFormat="0" applyAlignment="0" applyProtection="0">
      <alignment horizontal="left" vertical="top"/>
    </xf>
    <xf numFmtId="0" fontId="7" fillId="4" borderId="4" applyNumberFormat="0" applyAlignment="0" applyProtection="0">
      <alignment horizontal="left" vertical="top"/>
    </xf>
    <xf numFmtId="172" fontId="7" fillId="4" borderId="4" applyNumberFormat="0" applyAlignment="0" applyProtection="0">
      <alignment horizontal="left" vertical="top"/>
    </xf>
    <xf numFmtId="0" fontId="7" fillId="4" borderId="4" applyNumberFormat="0" applyAlignment="0" applyProtection="0">
      <alignment horizontal="left" vertical="top"/>
    </xf>
    <xf numFmtId="172" fontId="7" fillId="4" borderId="4" applyNumberFormat="0" applyAlignment="0" applyProtection="0">
      <alignment horizontal="left" vertical="top"/>
    </xf>
  </cellStyleXfs>
  <cellXfs count="325">
    <xf numFmtId="0" fontId="0" fillId="0" borderId="0" xfId="0"/>
    <xf numFmtId="164" fontId="0" fillId="0" borderId="0" xfId="0" applyNumberFormat="1"/>
    <xf numFmtId="165" fontId="0" fillId="0" borderId="0" xfId="0" applyNumberFormat="1"/>
    <xf numFmtId="2" fontId="0" fillId="0" borderId="0" xfId="0" applyNumberFormat="1"/>
    <xf numFmtId="0" fontId="0" fillId="0" borderId="0" xfId="0" applyAlignment="1">
      <alignment horizontal="left" vertical="center"/>
    </xf>
    <xf numFmtId="0" fontId="1" fillId="0" borderId="0" xfId="0" applyFont="1"/>
    <xf numFmtId="0" fontId="0" fillId="0" borderId="1" xfId="0" applyBorder="1"/>
    <xf numFmtId="0" fontId="0" fillId="0" borderId="0" xfId="0" applyAlignment="1">
      <alignment horizontal="center" vertical="center"/>
    </xf>
    <xf numFmtId="0" fontId="0" fillId="0" borderId="0" xfId="0" applyAlignment="1">
      <alignment vertical="center"/>
    </xf>
    <xf numFmtId="0" fontId="0" fillId="0" borderId="0" xfId="0" applyNumberFormat="1"/>
    <xf numFmtId="0" fontId="1" fillId="0" borderId="0" xfId="0" applyFont="1" applyAlignment="1">
      <alignment vertical="center"/>
    </xf>
    <xf numFmtId="0" fontId="1" fillId="0" borderId="0" xfId="0" applyNumberFormat="1" applyFont="1"/>
    <xf numFmtId="2" fontId="0" fillId="0" borderId="0" xfId="0" applyNumberFormat="1" applyAlignment="1">
      <alignment vertical="center"/>
    </xf>
    <xf numFmtId="2" fontId="1" fillId="0" borderId="0" xfId="0" applyNumberFormat="1" applyFont="1" applyAlignment="1">
      <alignment vertical="center"/>
    </xf>
    <xf numFmtId="0" fontId="3" fillId="2" borderId="1" xfId="0" applyFont="1" applyFill="1" applyBorder="1"/>
    <xf numFmtId="8" fontId="0" fillId="0" borderId="1" xfId="0" applyNumberFormat="1" applyFill="1" applyBorder="1"/>
    <xf numFmtId="8" fontId="0" fillId="0" borderId="1" xfId="0" applyNumberFormat="1" applyBorder="1"/>
    <xf numFmtId="166" fontId="0" fillId="0" borderId="1" xfId="0" applyNumberFormat="1" applyBorder="1"/>
    <xf numFmtId="0" fontId="0" fillId="0" borderId="1" xfId="0" applyFill="1" applyBorder="1"/>
    <xf numFmtId="166" fontId="0" fillId="0" borderId="1" xfId="0" applyNumberFormat="1" applyFill="1" applyBorder="1"/>
    <xf numFmtId="8" fontId="0" fillId="0" borderId="1" xfId="0" applyNumberFormat="1" applyFill="1" applyBorder="1" applyAlignment="1">
      <alignment wrapText="1"/>
    </xf>
    <xf numFmtId="8" fontId="0" fillId="0" borderId="0" xfId="0" applyNumberFormat="1"/>
    <xf numFmtId="0" fontId="3" fillId="2" borderId="3" xfId="0" applyFont="1" applyFill="1" applyBorder="1"/>
    <xf numFmtId="167" fontId="0" fillId="0" borderId="0" xfId="0" applyNumberFormat="1"/>
    <xf numFmtId="44" fontId="0" fillId="0" borderId="0" xfId="1" applyFont="1"/>
    <xf numFmtId="4" fontId="0" fillId="0" borderId="0" xfId="0" applyNumberFormat="1"/>
    <xf numFmtId="171" fontId="8" fillId="0" borderId="0" xfId="4" applyNumberFormat="1" applyFont="1" applyFill="1" applyBorder="1" applyAlignment="1">
      <alignment vertical="top"/>
    </xf>
    <xf numFmtId="167" fontId="7" fillId="0" borderId="0" xfId="4" applyNumberFormat="1" applyFont="1" applyFill="1" applyBorder="1" applyAlignment="1">
      <alignment vertical="top"/>
    </xf>
    <xf numFmtId="167" fontId="8" fillId="0" borderId="0" xfId="4" applyNumberFormat="1" applyFont="1" applyFill="1" applyBorder="1" applyAlignment="1">
      <alignment vertical="top"/>
    </xf>
    <xf numFmtId="168" fontId="8" fillId="0" borderId="9" xfId="4" applyFont="1" applyBorder="1" applyAlignment="1">
      <alignment horizontal="left"/>
    </xf>
    <xf numFmtId="167" fontId="8" fillId="0" borderId="10" xfId="4" applyNumberFormat="1" applyFont="1" applyFill="1" applyBorder="1" applyAlignment="1">
      <alignment vertical="top"/>
    </xf>
    <xf numFmtId="0" fontId="0" fillId="0" borderId="0" xfId="0" applyFont="1" applyFill="1" applyAlignment="1">
      <alignment vertical="center"/>
    </xf>
    <xf numFmtId="0" fontId="0" fillId="0" borderId="0" xfId="0" applyFont="1" applyFill="1"/>
    <xf numFmtId="0" fontId="0" fillId="6" borderId="0" xfId="0" applyFill="1"/>
    <xf numFmtId="0" fontId="12" fillId="7" borderId="0" xfId="0" applyFont="1" applyFill="1" applyAlignment="1">
      <alignment horizontal="left"/>
    </xf>
    <xf numFmtId="0" fontId="13" fillId="7" borderId="0" xfId="0" applyFont="1" applyFill="1" applyAlignment="1">
      <alignment horizontal="center"/>
    </xf>
    <xf numFmtId="0" fontId="14" fillId="7" borderId="0" xfId="8" applyFont="1" applyFill="1" applyAlignment="1">
      <alignment horizontal="right"/>
    </xf>
    <xf numFmtId="0" fontId="15" fillId="7" borderId="0" xfId="0" applyFont="1" applyFill="1" applyAlignment="1">
      <alignment horizontal="left"/>
    </xf>
    <xf numFmtId="0" fontId="16" fillId="7" borderId="0" xfId="0" applyFont="1" applyFill="1" applyAlignment="1">
      <alignment horizontal="left"/>
    </xf>
    <xf numFmtId="0" fontId="17" fillId="7" borderId="0" xfId="0" applyFont="1" applyFill="1" applyAlignment="1">
      <alignment horizontal="right"/>
    </xf>
    <xf numFmtId="0" fontId="18" fillId="8" borderId="20"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8" fillId="8" borderId="23" xfId="0" applyFont="1" applyFill="1" applyBorder="1" applyAlignment="1">
      <alignment horizontal="center" vertical="center" wrapText="1"/>
    </xf>
    <xf numFmtId="0" fontId="18" fillId="9" borderId="0" xfId="0" applyFont="1" applyFill="1" applyBorder="1" applyAlignment="1">
      <alignment horizontal="center" vertical="center" wrapText="1"/>
    </xf>
    <xf numFmtId="175" fontId="20" fillId="7" borderId="0" xfId="0" applyNumberFormat="1" applyFont="1" applyFill="1" applyAlignment="1">
      <alignment horizontal="left" vertical="top" wrapText="1"/>
    </xf>
    <xf numFmtId="176" fontId="20" fillId="7" borderId="0" xfId="0" applyNumberFormat="1" applyFont="1" applyFill="1" applyAlignment="1">
      <alignment horizontal="right" vertical="top" wrapText="1"/>
    </xf>
    <xf numFmtId="175" fontId="20" fillId="7" borderId="0" xfId="0" applyNumberFormat="1" applyFont="1" applyFill="1" applyAlignment="1">
      <alignment horizontal="right" vertical="top" wrapText="1"/>
    </xf>
    <xf numFmtId="175" fontId="21" fillId="7" borderId="0" xfId="0" applyNumberFormat="1" applyFont="1" applyFill="1" applyAlignment="1">
      <alignment horizontal="left" vertical="top" wrapText="1"/>
    </xf>
    <xf numFmtId="176" fontId="21" fillId="7" borderId="0" xfId="0" applyNumberFormat="1" applyFont="1" applyFill="1" applyAlignment="1">
      <alignment horizontal="right" vertical="top" wrapText="1"/>
    </xf>
    <xf numFmtId="175" fontId="21" fillId="7" borderId="0" xfId="0" applyNumberFormat="1" applyFont="1" applyFill="1" applyAlignment="1">
      <alignment horizontal="right" vertical="top" wrapText="1"/>
    </xf>
    <xf numFmtId="175" fontId="20" fillId="10" borderId="0" xfId="0" applyNumberFormat="1" applyFont="1" applyFill="1" applyAlignment="1">
      <alignment horizontal="left" vertical="top" wrapText="1"/>
    </xf>
    <xf numFmtId="176" fontId="20" fillId="10" borderId="0" xfId="0" applyNumberFormat="1" applyFont="1" applyFill="1" applyAlignment="1">
      <alignment horizontal="right" vertical="top" wrapText="1"/>
    </xf>
    <xf numFmtId="175" fontId="20" fillId="10" borderId="0" xfId="0" applyNumberFormat="1" applyFont="1" applyFill="1" applyAlignment="1">
      <alignment horizontal="right" vertical="top" wrapText="1"/>
    </xf>
    <xf numFmtId="175" fontId="21" fillId="10" borderId="0" xfId="0" applyNumberFormat="1" applyFont="1" applyFill="1" applyAlignment="1">
      <alignment horizontal="left" vertical="top" wrapText="1"/>
    </xf>
    <xf numFmtId="176" fontId="21" fillId="10" borderId="0" xfId="0" applyNumberFormat="1" applyFont="1" applyFill="1" applyAlignment="1">
      <alignment horizontal="right" vertical="top" wrapText="1"/>
    </xf>
    <xf numFmtId="175" fontId="21" fillId="10" borderId="0" xfId="0" applyNumberFormat="1" applyFont="1" applyFill="1" applyAlignment="1">
      <alignment horizontal="right" vertical="top" wrapText="1"/>
    </xf>
    <xf numFmtId="175" fontId="21" fillId="7" borderId="24" xfId="0" applyNumberFormat="1" applyFont="1" applyFill="1" applyBorder="1" applyAlignment="1">
      <alignment horizontal="left" vertical="top" wrapText="1"/>
    </xf>
    <xf numFmtId="175" fontId="21" fillId="7" borderId="24" xfId="0" applyNumberFormat="1" applyFont="1" applyFill="1" applyBorder="1" applyAlignment="1">
      <alignment horizontal="right" vertical="top" wrapText="1"/>
    </xf>
    <xf numFmtId="0" fontId="17" fillId="7" borderId="0" xfId="0" applyFont="1" applyFill="1" applyAlignment="1">
      <alignment horizontal="left"/>
    </xf>
    <xf numFmtId="0" fontId="22" fillId="7" borderId="0" xfId="0" applyFont="1" applyFill="1" applyAlignment="1">
      <alignment horizontal="left"/>
    </xf>
    <xf numFmtId="175" fontId="20" fillId="11" borderId="0" xfId="0" applyNumberFormat="1" applyFont="1" applyFill="1" applyAlignment="1">
      <alignment horizontal="left" vertical="top" wrapText="1"/>
    </xf>
    <xf numFmtId="176" fontId="20" fillId="11" borderId="0" xfId="0" applyNumberFormat="1" applyFont="1" applyFill="1" applyAlignment="1">
      <alignment horizontal="right" vertical="top" wrapText="1"/>
    </xf>
    <xf numFmtId="167" fontId="20" fillId="11" borderId="0" xfId="0" applyNumberFormat="1" applyFont="1" applyFill="1" applyAlignment="1">
      <alignment horizontal="right" vertical="top" wrapText="1"/>
    </xf>
    <xf numFmtId="175" fontId="20" fillId="11" borderId="0" xfId="0" applyNumberFormat="1" applyFont="1" applyFill="1" applyAlignment="1">
      <alignment horizontal="right" vertical="top" wrapText="1"/>
    </xf>
    <xf numFmtId="167" fontId="20" fillId="10" borderId="0" xfId="0" applyNumberFormat="1" applyFont="1" applyFill="1" applyAlignment="1">
      <alignment horizontal="right" vertical="top" wrapText="1"/>
    </xf>
    <xf numFmtId="4" fontId="13" fillId="7" borderId="0" xfId="0" applyNumberFormat="1" applyFont="1" applyFill="1" applyAlignment="1">
      <alignment horizontal="center"/>
    </xf>
    <xf numFmtId="0" fontId="18" fillId="8" borderId="32"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8" fillId="8" borderId="34"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8" fillId="8" borderId="37" xfId="0" applyFont="1" applyFill="1" applyBorder="1" applyAlignment="1">
      <alignment horizontal="center" vertical="center" wrapText="1"/>
    </xf>
    <xf numFmtId="0" fontId="20" fillId="12" borderId="38" xfId="0" applyFont="1" applyFill="1" applyBorder="1" applyAlignment="1">
      <alignment horizontal="left" vertical="top" wrapText="1"/>
    </xf>
    <xf numFmtId="0" fontId="20" fillId="12" borderId="0" xfId="0" applyFont="1" applyFill="1" applyAlignment="1">
      <alignment horizontal="left" vertical="top" wrapText="1"/>
    </xf>
    <xf numFmtId="3" fontId="20" fillId="12" borderId="0" xfId="0" applyNumberFormat="1" applyFont="1" applyFill="1" applyAlignment="1">
      <alignment horizontal="right" vertical="top" wrapText="1"/>
    </xf>
    <xf numFmtId="4" fontId="20" fillId="12" borderId="35" xfId="0" applyNumberFormat="1" applyFont="1" applyFill="1" applyBorder="1" applyAlignment="1">
      <alignment horizontal="right" vertical="top" wrapText="1"/>
    </xf>
    <xf numFmtId="3" fontId="20" fillId="12" borderId="39" xfId="0" applyNumberFormat="1" applyFont="1" applyFill="1" applyBorder="1" applyAlignment="1">
      <alignment horizontal="right" vertical="top" wrapText="1"/>
    </xf>
    <xf numFmtId="0" fontId="18" fillId="8" borderId="14" xfId="0" applyFont="1" applyFill="1" applyBorder="1" applyAlignment="1">
      <alignment horizontal="center" vertical="center" wrapText="1"/>
    </xf>
    <xf numFmtId="0" fontId="24" fillId="8" borderId="14" xfId="0" applyFont="1" applyFill="1" applyBorder="1" applyAlignment="1">
      <alignment horizontal="center" vertical="center" wrapText="1"/>
    </xf>
    <xf numFmtId="175" fontId="20" fillId="13" borderId="0" xfId="0" applyNumberFormat="1" applyFont="1" applyFill="1" applyAlignment="1">
      <alignment horizontal="left" vertical="top" wrapText="1"/>
    </xf>
    <xf numFmtId="176" fontId="20" fillId="13" borderId="0" xfId="0" applyNumberFormat="1" applyFont="1" applyFill="1" applyAlignment="1">
      <alignment horizontal="right" vertical="top" wrapText="1"/>
    </xf>
    <xf numFmtId="175" fontId="20" fillId="13" borderId="0" xfId="0" applyNumberFormat="1" applyFont="1" applyFill="1" applyAlignment="1">
      <alignment horizontal="right" vertical="top" wrapText="1"/>
    </xf>
    <xf numFmtId="175" fontId="20" fillId="13" borderId="40" xfId="0" applyNumberFormat="1" applyFont="1" applyFill="1" applyBorder="1" applyAlignment="1">
      <alignment horizontal="right" vertical="top" wrapText="1"/>
    </xf>
    <xf numFmtId="175" fontId="20" fillId="13" borderId="41" xfId="0" applyNumberFormat="1" applyFont="1" applyFill="1" applyBorder="1" applyAlignment="1">
      <alignment horizontal="right" vertical="top" wrapText="1"/>
    </xf>
    <xf numFmtId="175" fontId="20" fillId="13" borderId="42" xfId="0" applyNumberFormat="1" applyFont="1" applyFill="1" applyBorder="1" applyAlignment="1">
      <alignment horizontal="right" vertical="top" wrapText="1"/>
    </xf>
    <xf numFmtId="175" fontId="20" fillId="13" borderId="43" xfId="0" applyNumberFormat="1" applyFont="1" applyFill="1" applyBorder="1" applyAlignment="1">
      <alignment horizontal="right" vertical="top" wrapText="1"/>
    </xf>
    <xf numFmtId="175" fontId="20" fillId="13" borderId="0" xfId="0" applyNumberFormat="1" applyFont="1" applyFill="1" applyBorder="1" applyAlignment="1">
      <alignment horizontal="right" vertical="top" wrapText="1"/>
    </xf>
    <xf numFmtId="175" fontId="20" fillId="10" borderId="9" xfId="0" applyNumberFormat="1" applyFont="1" applyFill="1" applyBorder="1" applyAlignment="1">
      <alignment horizontal="right" vertical="top" wrapText="1"/>
    </xf>
    <xf numFmtId="175" fontId="20" fillId="10" borderId="0" xfId="0" applyNumberFormat="1" applyFont="1" applyFill="1" applyBorder="1" applyAlignment="1">
      <alignment horizontal="right" vertical="top" wrapText="1"/>
    </xf>
    <xf numFmtId="175" fontId="20" fillId="10" borderId="10" xfId="0" applyNumberFormat="1" applyFont="1" applyFill="1" applyBorder="1" applyAlignment="1">
      <alignment horizontal="right" vertical="top" wrapText="1"/>
    </xf>
    <xf numFmtId="175" fontId="20" fillId="0" borderId="3" xfId="0" applyNumberFormat="1" applyFont="1" applyFill="1" applyBorder="1" applyAlignment="1">
      <alignment horizontal="right" vertical="top" wrapText="1"/>
    </xf>
    <xf numFmtId="175" fontId="20" fillId="12" borderId="0" xfId="0" applyNumberFormat="1" applyFont="1" applyFill="1" applyAlignment="1">
      <alignment horizontal="left" vertical="top" wrapText="1"/>
    </xf>
    <xf numFmtId="175" fontId="20" fillId="12" borderId="3" xfId="0" applyNumberFormat="1" applyFont="1" applyFill="1" applyBorder="1" applyAlignment="1">
      <alignment horizontal="right" vertical="top" wrapText="1"/>
    </xf>
    <xf numFmtId="175" fontId="20" fillId="12" borderId="0" xfId="0" applyNumberFormat="1" applyFont="1" applyFill="1" applyAlignment="1">
      <alignment horizontal="right" vertical="top" wrapText="1"/>
    </xf>
    <xf numFmtId="175" fontId="20" fillId="7" borderId="9" xfId="0" applyNumberFormat="1" applyFont="1" applyFill="1" applyBorder="1" applyAlignment="1">
      <alignment horizontal="right" vertical="top" wrapText="1"/>
    </xf>
    <xf numFmtId="175" fontId="20" fillId="7" borderId="0" xfId="0" applyNumberFormat="1" applyFont="1" applyFill="1" applyBorder="1" applyAlignment="1">
      <alignment horizontal="right" vertical="top" wrapText="1"/>
    </xf>
    <xf numFmtId="175" fontId="20" fillId="7" borderId="10" xfId="0" applyNumberFormat="1" applyFont="1" applyFill="1" applyBorder="1" applyAlignment="1">
      <alignment horizontal="right" vertical="top" wrapText="1"/>
    </xf>
    <xf numFmtId="176" fontId="20" fillId="12" borderId="0" xfId="0" applyNumberFormat="1" applyFont="1" applyFill="1" applyAlignment="1">
      <alignment horizontal="right" vertical="top" wrapText="1"/>
    </xf>
    <xf numFmtId="175" fontId="20" fillId="12" borderId="9" xfId="0" applyNumberFormat="1" applyFont="1" applyFill="1" applyBorder="1" applyAlignment="1">
      <alignment horizontal="right" vertical="top" wrapText="1"/>
    </xf>
    <xf numFmtId="175" fontId="20" fillId="12" borderId="0" xfId="0" applyNumberFormat="1" applyFont="1" applyFill="1" applyBorder="1" applyAlignment="1">
      <alignment horizontal="right" vertical="top" wrapText="1"/>
    </xf>
    <xf numFmtId="175" fontId="20" fillId="12" borderId="10" xfId="0" applyNumberFormat="1" applyFont="1" applyFill="1" applyBorder="1" applyAlignment="1">
      <alignment horizontal="right" vertical="top" wrapText="1"/>
    </xf>
    <xf numFmtId="175" fontId="20" fillId="7" borderId="11" xfId="0" applyNumberFormat="1" applyFont="1" applyFill="1" applyBorder="1" applyAlignment="1">
      <alignment horizontal="right" vertical="top" wrapText="1"/>
    </xf>
    <xf numFmtId="175" fontId="20" fillId="7" borderId="12" xfId="0" applyNumberFormat="1" applyFont="1" applyFill="1" applyBorder="1" applyAlignment="1">
      <alignment horizontal="right" vertical="top" wrapText="1"/>
    </xf>
    <xf numFmtId="175" fontId="20" fillId="7" borderId="13" xfId="0" applyNumberFormat="1" applyFont="1" applyFill="1" applyBorder="1" applyAlignment="1">
      <alignment horizontal="right" vertical="top" wrapText="1"/>
    </xf>
    <xf numFmtId="175" fontId="20" fillId="0" borderId="2" xfId="0" applyNumberFormat="1" applyFont="1" applyFill="1" applyBorder="1" applyAlignment="1">
      <alignment horizontal="right" vertical="top" wrapText="1"/>
    </xf>
    <xf numFmtId="0" fontId="13" fillId="7" borderId="0" xfId="0" applyFont="1" applyFill="1" applyAlignment="1"/>
    <xf numFmtId="2" fontId="13" fillId="7" borderId="0" xfId="0" applyNumberFormat="1" applyFont="1" applyFill="1" applyAlignment="1"/>
    <xf numFmtId="2" fontId="18" fillId="8" borderId="32" xfId="0" applyNumberFormat="1" applyFont="1" applyFill="1" applyBorder="1" applyAlignment="1">
      <alignment horizontal="center" vertical="center" wrapText="1"/>
    </xf>
    <xf numFmtId="2" fontId="18" fillId="8" borderId="46" xfId="0" applyNumberFormat="1" applyFont="1" applyFill="1" applyBorder="1" applyAlignment="1">
      <alignment horizontal="center" vertical="center" wrapText="1"/>
    </xf>
    <xf numFmtId="2" fontId="18" fillId="8" borderId="34" xfId="0" applyNumberFormat="1" applyFont="1" applyFill="1" applyBorder="1" applyAlignment="1">
      <alignment horizontal="center" vertical="center" wrapText="1"/>
    </xf>
    <xf numFmtId="2" fontId="18" fillId="8" borderId="47" xfId="0" applyNumberFormat="1" applyFont="1" applyFill="1" applyBorder="1" applyAlignment="1">
      <alignment horizontal="center" vertical="center" wrapText="1"/>
    </xf>
    <xf numFmtId="0" fontId="20" fillId="14" borderId="0" xfId="0" applyFont="1" applyFill="1" applyBorder="1" applyAlignment="1">
      <alignment horizontal="left" vertical="top" wrapText="1"/>
    </xf>
    <xf numFmtId="3" fontId="20" fillId="14" borderId="0" xfId="0" applyNumberFormat="1" applyFont="1" applyFill="1" applyBorder="1" applyAlignment="1">
      <alignment horizontal="right" vertical="top" wrapText="1"/>
    </xf>
    <xf numFmtId="2" fontId="20" fillId="14" borderId="0" xfId="0" applyNumberFormat="1" applyFont="1" applyFill="1" applyBorder="1" applyAlignment="1">
      <alignment horizontal="right" vertical="top" wrapText="1"/>
    </xf>
    <xf numFmtId="2" fontId="20" fillId="14" borderId="9" xfId="0" applyNumberFormat="1" applyFont="1" applyFill="1" applyBorder="1" applyAlignment="1">
      <alignment horizontal="right" vertical="top" wrapText="1"/>
    </xf>
    <xf numFmtId="2" fontId="20" fillId="14" borderId="10" xfId="0" applyNumberFormat="1" applyFont="1" applyFill="1" applyBorder="1" applyAlignment="1">
      <alignment horizontal="right" vertical="top" wrapText="1"/>
    </xf>
    <xf numFmtId="2" fontId="20" fillId="14" borderId="3" xfId="0" applyNumberFormat="1" applyFont="1" applyFill="1" applyBorder="1" applyAlignment="1">
      <alignment horizontal="right" vertical="top" wrapText="1"/>
    </xf>
    <xf numFmtId="0" fontId="13" fillId="14" borderId="0" xfId="0" applyFont="1" applyFill="1" applyAlignment="1">
      <alignment horizontal="center"/>
    </xf>
    <xf numFmtId="177" fontId="20" fillId="13" borderId="43" xfId="0" applyNumberFormat="1" applyFont="1" applyFill="1" applyBorder="1" applyAlignment="1">
      <alignment horizontal="right" vertical="top" wrapText="1"/>
    </xf>
    <xf numFmtId="177" fontId="20" fillId="13" borderId="0" xfId="0" applyNumberFormat="1" applyFont="1" applyFill="1" applyAlignment="1">
      <alignment horizontal="right" vertical="top" wrapText="1"/>
    </xf>
    <xf numFmtId="177" fontId="20" fillId="12" borderId="3" xfId="0" applyNumberFormat="1" applyFont="1" applyFill="1" applyBorder="1" applyAlignment="1">
      <alignment horizontal="right" vertical="top" wrapText="1"/>
    </xf>
    <xf numFmtId="177" fontId="20" fillId="12" borderId="0" xfId="0" applyNumberFormat="1" applyFont="1" applyFill="1" applyAlignment="1">
      <alignment horizontal="right" vertical="top" wrapText="1"/>
    </xf>
    <xf numFmtId="0" fontId="18" fillId="8" borderId="0"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18" fillId="8" borderId="44" xfId="0" applyFont="1" applyFill="1" applyBorder="1" applyAlignment="1">
      <alignment horizontal="center" vertical="center" wrapText="1"/>
    </xf>
    <xf numFmtId="175" fontId="20" fillId="14" borderId="0" xfId="0" applyNumberFormat="1" applyFont="1" applyFill="1" applyAlignment="1">
      <alignment horizontal="left" vertical="top" wrapText="1"/>
    </xf>
    <xf numFmtId="176" fontId="20" fillId="14" borderId="0" xfId="0" applyNumberFormat="1" applyFont="1" applyFill="1" applyAlignment="1">
      <alignment horizontal="right" vertical="top" wrapText="1"/>
    </xf>
    <xf numFmtId="177" fontId="20" fillId="14" borderId="0" xfId="0" applyNumberFormat="1" applyFont="1" applyFill="1" applyAlignment="1">
      <alignment horizontal="right" vertical="top" wrapText="1"/>
    </xf>
    <xf numFmtId="177" fontId="20" fillId="7" borderId="0" xfId="0" applyNumberFormat="1" applyFont="1" applyFill="1" applyAlignment="1">
      <alignment horizontal="right" vertical="top" wrapText="1"/>
    </xf>
    <xf numFmtId="0" fontId="16" fillId="15" borderId="35" xfId="0" applyFont="1" applyFill="1" applyBorder="1" applyAlignment="1">
      <alignment horizontal="center" wrapText="1"/>
    </xf>
    <xf numFmtId="0" fontId="16" fillId="15" borderId="35" xfId="0" applyFont="1" applyFill="1" applyBorder="1" applyAlignment="1">
      <alignment horizontal="center" vertical="center" wrapText="1"/>
    </xf>
    <xf numFmtId="0" fontId="13" fillId="7" borderId="35" xfId="0" applyFont="1" applyFill="1" applyBorder="1" applyAlignment="1">
      <alignment horizontal="center"/>
    </xf>
    <xf numFmtId="167" fontId="13" fillId="7" borderId="35" xfId="0" applyNumberFormat="1" applyFont="1" applyFill="1" applyBorder="1" applyAlignment="1">
      <alignment horizontal="center"/>
    </xf>
    <xf numFmtId="167" fontId="13" fillId="7" borderId="0" xfId="0" applyNumberFormat="1" applyFont="1" applyFill="1" applyAlignment="1">
      <alignment horizontal="center"/>
    </xf>
    <xf numFmtId="3" fontId="18" fillId="9" borderId="0" xfId="0" applyNumberFormat="1" applyFont="1" applyFill="1" applyBorder="1" applyAlignment="1">
      <alignment horizontal="center" vertical="center" wrapText="1"/>
    </xf>
    <xf numFmtId="2" fontId="18" fillId="9" borderId="0" xfId="0" applyNumberFormat="1" applyFont="1" applyFill="1" applyBorder="1" applyAlignment="1">
      <alignment horizontal="center" vertical="center" wrapText="1"/>
    </xf>
    <xf numFmtId="0" fontId="20" fillId="12" borderId="0" xfId="0" applyFont="1" applyFill="1" applyBorder="1" applyAlignment="1">
      <alignment horizontal="left" vertical="top" wrapText="1"/>
    </xf>
    <xf numFmtId="3" fontId="20" fillId="12" borderId="0" xfId="0" applyNumberFormat="1" applyFont="1" applyFill="1" applyBorder="1" applyAlignment="1">
      <alignment horizontal="right" vertical="top" wrapText="1"/>
    </xf>
    <xf numFmtId="2" fontId="20" fillId="12" borderId="0" xfId="0" applyNumberFormat="1" applyFont="1" applyFill="1" applyBorder="1" applyAlignment="1">
      <alignment horizontal="right" vertical="top" wrapText="1"/>
    </xf>
    <xf numFmtId="3" fontId="20" fillId="16" borderId="35" xfId="0" applyNumberFormat="1" applyFont="1" applyFill="1" applyBorder="1" applyAlignment="1">
      <alignment horizontal="left" vertical="center" wrapText="1"/>
    </xf>
    <xf numFmtId="0" fontId="16" fillId="16" borderId="35" xfId="0" applyFont="1" applyFill="1" applyBorder="1" applyAlignment="1">
      <alignment horizontal="center" vertical="center" wrapText="1"/>
    </xf>
    <xf numFmtId="0" fontId="13" fillId="16" borderId="52" xfId="0" applyFont="1" applyFill="1" applyBorder="1" applyAlignment="1">
      <alignment horizontal="center"/>
    </xf>
    <xf numFmtId="167" fontId="13" fillId="0" borderId="35" xfId="0" applyNumberFormat="1" applyFont="1" applyFill="1" applyBorder="1" applyAlignment="1">
      <alignment horizontal="center"/>
    </xf>
    <xf numFmtId="175" fontId="20" fillId="7" borderId="35" xfId="0" applyNumberFormat="1" applyFont="1" applyFill="1" applyBorder="1" applyAlignment="1">
      <alignment horizontal="left" vertical="top" wrapText="1"/>
    </xf>
    <xf numFmtId="0" fontId="0" fillId="0" borderId="0" xfId="0" applyAlignment="1">
      <alignment horizontal="left"/>
    </xf>
    <xf numFmtId="0" fontId="26" fillId="0" borderId="0" xfId="12" applyFill="1" applyBorder="1" applyAlignment="1">
      <alignment horizontal="left" vertical="top"/>
    </xf>
    <xf numFmtId="0" fontId="26" fillId="0" borderId="35" xfId="12" applyFill="1" applyBorder="1" applyAlignment="1">
      <alignment horizontal="left" vertical="top"/>
    </xf>
    <xf numFmtId="0" fontId="27" fillId="0" borderId="35" xfId="12" applyFont="1" applyFill="1" applyBorder="1" applyAlignment="1">
      <alignment horizontal="left" vertical="top"/>
    </xf>
    <xf numFmtId="0" fontId="28" fillId="0" borderId="0" xfId="0" applyFont="1"/>
    <xf numFmtId="0" fontId="0" fillId="6" borderId="0" xfId="0" applyFill="1" applyAlignment="1">
      <alignment vertical="center"/>
    </xf>
    <xf numFmtId="0" fontId="0" fillId="6" borderId="0" xfId="0" applyNumberFormat="1" applyFill="1"/>
    <xf numFmtId="2" fontId="0" fillId="6" borderId="0" xfId="0" applyNumberFormat="1" applyFill="1" applyAlignment="1">
      <alignment vertical="center"/>
    </xf>
    <xf numFmtId="2" fontId="30" fillId="18" borderId="53" xfId="14" applyNumberFormat="1" applyFont="1" applyBorder="1" applyAlignment="1">
      <alignment horizontal="center" vertical="center" wrapText="1"/>
    </xf>
    <xf numFmtId="3" fontId="30" fillId="17" borderId="54" xfId="13" applyNumberFormat="1" applyFont="1" applyBorder="1" applyAlignment="1" applyProtection="1">
      <alignment horizontal="center" vertical="center" wrapText="1"/>
    </xf>
    <xf numFmtId="49" fontId="0" fillId="0" borderId="0" xfId="0" applyNumberFormat="1" applyAlignment="1">
      <alignment horizontal="left"/>
    </xf>
    <xf numFmtId="49" fontId="0" fillId="6" borderId="0" xfId="0" applyNumberFormat="1" applyFill="1" applyAlignment="1">
      <alignment horizontal="left"/>
    </xf>
    <xf numFmtId="167" fontId="0" fillId="6" borderId="0" xfId="0" applyNumberFormat="1" applyFill="1"/>
    <xf numFmtId="0" fontId="31" fillId="0" borderId="0" xfId="0" applyFont="1" applyAlignment="1">
      <alignment vertical="top" wrapText="1"/>
    </xf>
    <xf numFmtId="0" fontId="31" fillId="0" borderId="0" xfId="0" applyFont="1" applyAlignment="1">
      <alignment horizontal="left" vertical="top" wrapText="1"/>
    </xf>
    <xf numFmtId="0" fontId="0" fillId="0" borderId="0" xfId="0" applyFont="1" applyFill="1" applyAlignment="1">
      <alignment horizontal="center" vertical="center"/>
    </xf>
    <xf numFmtId="0" fontId="6" fillId="0" borderId="0" xfId="0" applyFont="1" applyAlignment="1">
      <alignment horizontal="left" vertical="top"/>
    </xf>
    <xf numFmtId="0" fontId="6" fillId="0" borderId="0" xfId="0" applyFont="1" applyAlignment="1">
      <alignment vertical="top"/>
    </xf>
    <xf numFmtId="0" fontId="9" fillId="0" borderId="35" xfId="0" applyFont="1" applyBorder="1" applyAlignment="1">
      <alignment horizontal="center" vertical="center" wrapText="1"/>
    </xf>
    <xf numFmtId="0" fontId="9" fillId="0" borderId="35" xfId="0" applyFont="1" applyBorder="1" applyAlignment="1">
      <alignment horizontal="center" vertical="center"/>
    </xf>
    <xf numFmtId="0" fontId="9" fillId="0" borderId="35" xfId="0" applyFont="1" applyBorder="1" applyAlignment="1">
      <alignment horizontal="left" vertical="top" wrapText="1"/>
    </xf>
    <xf numFmtId="167" fontId="6" fillId="0" borderId="35" xfId="0" applyNumberFormat="1" applyFont="1" applyBorder="1" applyAlignment="1">
      <alignment horizontal="right" vertical="top"/>
    </xf>
    <xf numFmtId="0" fontId="6" fillId="0" borderId="35" xfId="0" applyFont="1" applyBorder="1" applyAlignment="1">
      <alignment horizontal="right" vertical="top"/>
    </xf>
    <xf numFmtId="0" fontId="9" fillId="6" borderId="35" xfId="0" applyFont="1" applyFill="1" applyBorder="1" applyAlignment="1">
      <alignment horizontal="left" vertical="top" wrapText="1"/>
    </xf>
    <xf numFmtId="0" fontId="9" fillId="6" borderId="35" xfId="0" applyFont="1" applyFill="1" applyBorder="1" applyAlignment="1">
      <alignment horizontal="center" vertical="center" wrapText="1"/>
    </xf>
    <xf numFmtId="167" fontId="6" fillId="6" borderId="35" xfId="0" applyNumberFormat="1" applyFont="1" applyFill="1" applyBorder="1" applyAlignment="1">
      <alignment horizontal="right" vertical="top"/>
    </xf>
    <xf numFmtId="0" fontId="6" fillId="6" borderId="35" xfId="0" applyFont="1" applyFill="1" applyBorder="1" applyAlignment="1">
      <alignment horizontal="right" vertical="top"/>
    </xf>
    <xf numFmtId="0" fontId="9" fillId="0" borderId="35" xfId="0" applyFont="1" applyBorder="1" applyAlignment="1">
      <alignment horizontal="left" vertical="top"/>
    </xf>
    <xf numFmtId="0" fontId="6" fillId="0" borderId="35" xfId="0" applyFont="1" applyBorder="1" applyAlignment="1">
      <alignment horizontal="left" vertical="top"/>
    </xf>
    <xf numFmtId="0" fontId="1" fillId="0" borderId="35" xfId="0" applyFont="1" applyBorder="1" applyAlignment="1">
      <alignment horizontal="center" vertical="center" wrapText="1"/>
    </xf>
    <xf numFmtId="0" fontId="0" fillId="0" borderId="0" xfId="0" applyFont="1" applyAlignment="1">
      <alignment horizontal="center" vertical="center"/>
    </xf>
    <xf numFmtId="0" fontId="0" fillId="6" borderId="0" xfId="0" applyFont="1" applyFill="1" applyAlignment="1">
      <alignment horizontal="center" vertical="center"/>
    </xf>
    <xf numFmtId="0" fontId="0" fillId="6" borderId="0" xfId="0" applyFill="1" applyAlignment="1">
      <alignment horizontal="center" vertical="center"/>
    </xf>
    <xf numFmtId="0" fontId="27" fillId="0" borderId="0" xfId="12" applyFont="1" applyFill="1" applyBorder="1" applyAlignment="1">
      <alignment horizontal="left" vertical="top"/>
    </xf>
    <xf numFmtId="0" fontId="31" fillId="0" borderId="0" xfId="0" applyFont="1" applyAlignment="1">
      <alignment horizontal="left" vertical="top" wrapText="1"/>
    </xf>
    <xf numFmtId="167" fontId="29" fillId="19" borderId="55" xfId="15" applyNumberFormat="1" applyFont="1" applyFill="1" applyBorder="1" applyAlignment="1">
      <alignment horizontal="center" vertical="center"/>
    </xf>
    <xf numFmtId="0" fontId="9" fillId="0" borderId="35" xfId="0" applyFont="1" applyBorder="1" applyAlignment="1">
      <alignment horizontal="center" vertical="center" wrapText="1"/>
    </xf>
    <xf numFmtId="0" fontId="6" fillId="0" borderId="35" xfId="0" applyFont="1" applyBorder="1" applyAlignment="1">
      <alignment horizontal="center" vertical="center" wrapText="1"/>
    </xf>
    <xf numFmtId="0" fontId="18" fillId="8" borderId="26" xfId="0" applyFont="1" applyFill="1" applyBorder="1" applyAlignment="1">
      <alignment horizontal="center" vertical="center" wrapText="1"/>
    </xf>
    <xf numFmtId="0" fontId="18" fillId="8" borderId="31" xfId="0" applyFont="1" applyFill="1" applyBorder="1" applyAlignment="1">
      <alignment horizontal="center" vertical="center" wrapText="1"/>
    </xf>
    <xf numFmtId="0" fontId="18" fillId="8" borderId="27" xfId="0" applyFont="1" applyFill="1" applyBorder="1" applyAlignment="1">
      <alignment horizontal="center" vertical="center" wrapText="1"/>
    </xf>
    <xf numFmtId="0" fontId="18" fillId="8" borderId="28" xfId="0" applyFont="1" applyFill="1" applyBorder="1" applyAlignment="1">
      <alignment horizontal="center" vertical="center" wrapText="1"/>
    </xf>
    <xf numFmtId="0" fontId="18" fillId="8" borderId="29" xfId="0" applyFont="1" applyFill="1" applyBorder="1" applyAlignment="1">
      <alignment horizontal="center" vertical="center" wrapText="1"/>
    </xf>
    <xf numFmtId="0" fontId="18" fillId="8" borderId="30" xfId="0" applyFont="1" applyFill="1" applyBorder="1" applyAlignment="1">
      <alignment horizontal="center" vertical="center" wrapText="1"/>
    </xf>
    <xf numFmtId="0" fontId="18" fillId="8" borderId="14" xfId="0" applyFont="1" applyFill="1" applyBorder="1" applyAlignment="1">
      <alignment horizontal="center" vertical="center" wrapText="1"/>
    </xf>
    <xf numFmtId="0" fontId="18" fillId="8" borderId="18" xfId="0" applyFont="1" applyFill="1" applyBorder="1" applyAlignment="1">
      <alignment horizontal="center" vertical="center" wrapText="1"/>
    </xf>
    <xf numFmtId="0" fontId="18" fillId="8" borderId="15" xfId="0" applyFont="1" applyFill="1" applyBorder="1" applyAlignment="1">
      <alignment horizontal="center" vertical="center" wrapText="1"/>
    </xf>
    <xf numFmtId="0" fontId="18" fillId="8" borderId="19"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18" fillId="8" borderId="16" xfId="0" applyFont="1" applyFill="1" applyBorder="1" applyAlignment="1">
      <alignment horizontal="center" vertical="center" wrapText="1"/>
    </xf>
    <xf numFmtId="0" fontId="18" fillId="8" borderId="17" xfId="0" applyFont="1" applyFill="1" applyBorder="1" applyAlignment="1">
      <alignment horizontal="center" vertical="center" wrapText="1"/>
    </xf>
    <xf numFmtId="3" fontId="18" fillId="8" borderId="26" xfId="0" applyNumberFormat="1" applyFont="1" applyFill="1" applyBorder="1" applyAlignment="1">
      <alignment horizontal="center" vertical="center" wrapText="1"/>
    </xf>
    <xf numFmtId="3" fontId="18" fillId="8" borderId="31" xfId="0" applyNumberFormat="1" applyFont="1" applyFill="1" applyBorder="1" applyAlignment="1">
      <alignment horizontal="center" vertical="center" wrapText="1"/>
    </xf>
    <xf numFmtId="2" fontId="18" fillId="8" borderId="44" xfId="0" applyNumberFormat="1" applyFont="1" applyFill="1" applyBorder="1" applyAlignment="1">
      <alignment horizontal="center" vertical="center" wrapText="1"/>
    </xf>
    <xf numFmtId="2" fontId="18" fillId="8" borderId="0" xfId="0" applyNumberFormat="1" applyFont="1" applyFill="1" applyBorder="1" applyAlignment="1">
      <alignment horizontal="center" vertical="center" wrapText="1"/>
    </xf>
    <xf numFmtId="2" fontId="18" fillId="8" borderId="45" xfId="0" applyNumberFormat="1" applyFont="1" applyFill="1" applyBorder="1" applyAlignment="1">
      <alignment horizontal="center" vertical="center" wrapText="1"/>
    </xf>
    <xf numFmtId="0" fontId="18" fillId="8" borderId="44" xfId="0" applyFont="1" applyFill="1" applyBorder="1" applyAlignment="1">
      <alignment horizontal="center" vertical="center" wrapText="1"/>
    </xf>
    <xf numFmtId="2" fontId="18" fillId="8" borderId="27" xfId="0" applyNumberFormat="1" applyFont="1" applyFill="1" applyBorder="1" applyAlignment="1">
      <alignment horizontal="center" vertical="center" wrapText="1"/>
    </xf>
    <xf numFmtId="2" fontId="18" fillId="8" borderId="28" xfId="0" applyNumberFormat="1" applyFont="1" applyFill="1" applyBorder="1" applyAlignment="1">
      <alignment horizontal="center" vertical="center" wrapText="1"/>
    </xf>
    <xf numFmtId="2" fontId="18" fillId="8" borderId="30" xfId="0" applyNumberFormat="1" applyFont="1" applyFill="1" applyBorder="1" applyAlignment="1">
      <alignment horizontal="center" vertical="center" wrapText="1"/>
    </xf>
    <xf numFmtId="0" fontId="18" fillId="8" borderId="48" xfId="0" applyFont="1" applyFill="1" applyBorder="1" applyAlignment="1">
      <alignment horizontal="center" vertical="center" wrapText="1"/>
    </xf>
    <xf numFmtId="0" fontId="18" fillId="8" borderId="49"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18" fillId="8" borderId="51" xfId="0" applyFont="1" applyFill="1" applyBorder="1" applyAlignment="1">
      <alignment horizontal="center" vertical="center" wrapText="1"/>
    </xf>
    <xf numFmtId="0" fontId="4" fillId="0" borderId="0" xfId="16" applyNumberFormat="1"/>
    <xf numFmtId="0" fontId="7" fillId="4" borderId="52" xfId="17" applyNumberFormat="1" applyFont="1" applyBorder="1" applyAlignment="1">
      <alignment horizontal="center"/>
    </xf>
    <xf numFmtId="0" fontId="7" fillId="4" borderId="5" xfId="17" applyNumberFormat="1" applyFont="1" applyBorder="1" applyAlignment="1">
      <alignment horizontal="center"/>
    </xf>
    <xf numFmtId="0" fontId="7" fillId="4" borderId="52" xfId="17" applyNumberFormat="1" applyFont="1" applyBorder="1" applyAlignment="1"/>
    <xf numFmtId="0" fontId="7" fillId="4" borderId="5" xfId="17" applyNumberFormat="1" applyFont="1" applyBorder="1" applyAlignment="1"/>
    <xf numFmtId="0" fontId="7" fillId="4" borderId="35" xfId="17" applyNumberFormat="1" applyFont="1" applyBorder="1" applyAlignment="1">
      <alignment horizontal="center"/>
    </xf>
    <xf numFmtId="0" fontId="7" fillId="4" borderId="35" xfId="17" applyNumberFormat="1" applyFont="1" applyBorder="1" applyAlignment="1"/>
    <xf numFmtId="0" fontId="7" fillId="4" borderId="52" xfId="17" applyNumberFormat="1" applyFont="1" applyBorder="1" applyAlignment="1">
      <alignment horizontal="center" vertical="center"/>
    </xf>
    <xf numFmtId="0" fontId="7" fillId="4" borderId="5" xfId="17" applyNumberFormat="1" applyFont="1" applyBorder="1" applyAlignment="1">
      <alignment horizontal="center" vertical="center"/>
    </xf>
    <xf numFmtId="0" fontId="7" fillId="4" borderId="52" xfId="17" applyNumberFormat="1" applyFont="1" applyBorder="1" applyAlignment="1">
      <alignment vertical="center"/>
    </xf>
    <xf numFmtId="0" fontId="7" fillId="4" borderId="5" xfId="17" applyNumberFormat="1" applyFont="1" applyBorder="1" applyAlignment="1">
      <alignment vertical="center"/>
    </xf>
    <xf numFmtId="0" fontId="7" fillId="4" borderId="56" xfId="18" applyNumberFormat="1" applyFont="1" applyBorder="1" applyAlignment="1">
      <alignment horizontal="center" vertical="top"/>
    </xf>
    <xf numFmtId="0" fontId="7" fillId="4" borderId="56" xfId="18" applyNumberFormat="1" applyFont="1" applyBorder="1" applyAlignment="1">
      <alignment vertical="top"/>
    </xf>
    <xf numFmtId="0" fontId="7" fillId="4" borderId="56" xfId="19" applyNumberFormat="1" applyFont="1" applyBorder="1" applyAlignment="1">
      <alignment horizontal="center" vertical="top"/>
    </xf>
    <xf numFmtId="0" fontId="7" fillId="4" borderId="57" xfId="19" applyNumberFormat="1" applyFont="1" applyBorder="1" applyAlignment="1">
      <alignment horizontal="center" vertical="top"/>
    </xf>
    <xf numFmtId="0" fontId="7" fillId="4" borderId="58" xfId="19" applyNumberFormat="1" applyFont="1" applyBorder="1" applyAlignment="1">
      <alignment vertical="top"/>
    </xf>
    <xf numFmtId="0" fontId="7" fillId="4" borderId="6" xfId="19" applyNumberFormat="1" applyFont="1" applyBorder="1" applyAlignment="1">
      <alignment vertical="top"/>
    </xf>
    <xf numFmtId="0" fontId="7" fillId="4" borderId="6" xfId="19" applyNumberFormat="1" applyFont="1" applyBorder="1" applyAlignment="1">
      <alignment horizontal="center" vertical="top"/>
    </xf>
    <xf numFmtId="0" fontId="7" fillId="4" borderId="7" xfId="19" applyNumberFormat="1" applyFont="1" applyBorder="1" applyAlignment="1">
      <alignment horizontal="center" vertical="top"/>
    </xf>
    <xf numFmtId="0" fontId="7" fillId="4" borderId="60" xfId="20" applyNumberFormat="1" applyFont="1" applyBorder="1" applyAlignment="1">
      <alignment horizontal="center" vertical="top"/>
    </xf>
    <xf numFmtId="0" fontId="7" fillId="4" borderId="61" xfId="20" applyNumberFormat="1" applyFont="1" applyBorder="1" applyAlignment="1">
      <alignment horizontal="center" vertical="top"/>
    </xf>
    <xf numFmtId="0" fontId="7" fillId="4" borderId="58" xfId="20" applyNumberFormat="1" applyFont="1" applyBorder="1" applyAlignment="1">
      <alignment vertical="top"/>
    </xf>
    <xf numFmtId="0" fontId="7" fillId="4" borderId="6" xfId="20" applyNumberFormat="1" applyFont="1" applyBorder="1" applyAlignment="1">
      <alignment vertical="top"/>
    </xf>
    <xf numFmtId="0" fontId="7" fillId="4" borderId="6" xfId="20" applyNumberFormat="1" applyFont="1" applyBorder="1" applyAlignment="1">
      <alignment horizontal="center" vertical="top"/>
    </xf>
    <xf numFmtId="0" fontId="7" fillId="4" borderId="7" xfId="20" applyNumberFormat="1" applyFont="1" applyBorder="1" applyAlignment="1">
      <alignment horizontal="center" vertical="top"/>
    </xf>
    <xf numFmtId="0" fontId="4" fillId="0" borderId="60" xfId="16" applyNumberFormat="1" applyBorder="1"/>
    <xf numFmtId="0" fontId="7" fillId="4" borderId="60" xfId="17" applyNumberFormat="1" applyFont="1" applyBorder="1" applyAlignment="1"/>
    <xf numFmtId="0" fontId="7" fillId="4" borderId="60" xfId="17" applyNumberFormat="1" applyFont="1" applyBorder="1" applyAlignment="1">
      <alignment vertical="center"/>
    </xf>
    <xf numFmtId="0" fontId="7" fillId="4" borderId="60" xfId="18" applyNumberFormat="1" applyFont="1" applyBorder="1" applyAlignment="1">
      <alignment vertical="top"/>
    </xf>
    <xf numFmtId="0" fontId="7" fillId="4" borderId="60" xfId="19" applyNumberFormat="1" applyFont="1" applyBorder="1" applyAlignment="1">
      <alignment vertical="top"/>
    </xf>
    <xf numFmtId="0" fontId="7" fillId="4" borderId="60" xfId="20" applyNumberFormat="1" applyFont="1" applyBorder="1" applyAlignment="1">
      <alignment vertical="top"/>
    </xf>
    <xf numFmtId="0" fontId="7" fillId="4" borderId="60" xfId="17" applyNumberFormat="1" applyFont="1" applyBorder="1" applyAlignment="1">
      <alignment horizontal="right" vertical="top" wrapText="1"/>
    </xf>
    <xf numFmtId="0" fontId="7" fillId="4" borderId="60" xfId="17" applyNumberFormat="1" applyFont="1" applyBorder="1" applyAlignment="1">
      <alignment horizontal="right" vertical="center" wrapText="1"/>
    </xf>
    <xf numFmtId="0" fontId="7" fillId="4" borderId="60" xfId="18" applyNumberFormat="1" applyFont="1" applyBorder="1" applyAlignment="1">
      <alignment horizontal="right" vertical="top"/>
    </xf>
    <xf numFmtId="0" fontId="7" fillId="4" borderId="60" xfId="19" applyNumberFormat="1" applyFont="1" applyBorder="1" applyAlignment="1">
      <alignment horizontal="right" vertical="top"/>
    </xf>
    <xf numFmtId="0" fontId="7" fillId="4" borderId="62" xfId="19" applyNumberFormat="1" applyFont="1" applyBorder="1" applyAlignment="1">
      <alignment horizontal="right" vertical="top"/>
    </xf>
    <xf numFmtId="0" fontId="7" fillId="4" borderId="8" xfId="19" applyNumberFormat="1" applyFont="1" applyBorder="1" applyAlignment="1">
      <alignment horizontal="right" vertical="top"/>
    </xf>
    <xf numFmtId="0" fontId="7" fillId="4" borderId="63" xfId="19" applyNumberFormat="1" applyFont="1" applyBorder="1" applyAlignment="1">
      <alignment horizontal="right" vertical="top"/>
    </xf>
    <xf numFmtId="0" fontId="7" fillId="4" borderId="60" xfId="20" applyNumberFormat="1" applyFont="1" applyBorder="1" applyAlignment="1">
      <alignment horizontal="right" vertical="top"/>
    </xf>
    <xf numFmtId="0" fontId="7" fillId="4" borderId="62" xfId="20" applyNumberFormat="1" applyFont="1" applyBorder="1" applyAlignment="1">
      <alignment horizontal="right" vertical="top"/>
    </xf>
    <xf numFmtId="0" fontId="7" fillId="4" borderId="8" xfId="20" applyNumberFormat="1" applyFont="1" applyBorder="1" applyAlignment="1">
      <alignment horizontal="right" vertical="top"/>
    </xf>
    <xf numFmtId="0" fontId="7" fillId="4" borderId="63" xfId="20" applyNumberFormat="1" applyFont="1" applyBorder="1" applyAlignment="1">
      <alignment horizontal="right" vertical="top"/>
    </xf>
    <xf numFmtId="172" fontId="33" fillId="0" borderId="9" xfId="21" applyFont="1" applyBorder="1" applyAlignment="1">
      <alignment horizontal="left" vertical="top" wrapText="1"/>
    </xf>
    <xf numFmtId="168" fontId="7" fillId="0" borderId="0" xfId="22" applyNumberFormat="1" applyFont="1" applyFill="1" applyBorder="1"/>
    <xf numFmtId="167" fontId="7" fillId="0" borderId="0" xfId="23" applyNumberFormat="1" applyFont="1" applyBorder="1" applyAlignment="1">
      <alignment horizontal="right" vertical="top"/>
    </xf>
    <xf numFmtId="168" fontId="8" fillId="0" borderId="0" xfId="22" applyNumberFormat="1" applyFont="1" applyFill="1" applyBorder="1"/>
    <xf numFmtId="167" fontId="8" fillId="0" borderId="0" xfId="23" applyNumberFormat="1" applyFont="1" applyBorder="1" applyAlignment="1">
      <alignment horizontal="right" vertical="top"/>
    </xf>
    <xf numFmtId="167" fontId="8" fillId="0" borderId="10" xfId="23" applyNumberFormat="1" applyFont="1" applyBorder="1" applyAlignment="1">
      <alignment horizontal="right" vertical="top"/>
    </xf>
    <xf numFmtId="168" fontId="6" fillId="0" borderId="0" xfId="16" applyNumberFormat="1" applyFont="1" applyFill="1" applyBorder="1" applyAlignment="1">
      <alignment vertical="top"/>
    </xf>
    <xf numFmtId="167" fontId="6" fillId="0" borderId="0" xfId="16" applyNumberFormat="1" applyFont="1" applyFill="1" applyBorder="1" applyAlignment="1">
      <alignment vertical="top"/>
    </xf>
    <xf numFmtId="168" fontId="8" fillId="0" borderId="0" xfId="4" applyNumberFormat="1" applyFont="1" applyFill="1" applyBorder="1" applyAlignment="1">
      <alignment vertical="top"/>
    </xf>
    <xf numFmtId="168" fontId="6" fillId="0" borderId="0" xfId="24" applyNumberFormat="1" applyFont="1" applyFill="1" applyBorder="1" applyAlignment="1">
      <alignment vertical="top"/>
    </xf>
    <xf numFmtId="167" fontId="6" fillId="0" borderId="0" xfId="24" applyNumberFormat="1" applyFont="1" applyFill="1" applyBorder="1" applyAlignment="1">
      <alignment vertical="top"/>
    </xf>
    <xf numFmtId="168" fontId="6" fillId="0" borderId="0" xfId="25" applyNumberFormat="1" applyFont="1" applyFill="1" applyBorder="1" applyAlignment="1">
      <alignment vertical="top"/>
    </xf>
    <xf numFmtId="167" fontId="6" fillId="0" borderId="0" xfId="25" applyNumberFormat="1" applyFont="1" applyFill="1" applyBorder="1" applyAlignment="1">
      <alignment vertical="top"/>
    </xf>
    <xf numFmtId="167" fontId="8" fillId="12" borderId="0" xfId="4" applyNumberFormat="1" applyFont="1" applyFill="1" applyBorder="1" applyAlignment="1">
      <alignment vertical="top"/>
    </xf>
    <xf numFmtId="172" fontId="33" fillId="0" borderId="60" xfId="21" applyFont="1" applyBorder="1" applyAlignment="1">
      <alignment horizontal="left" vertical="top" wrapText="1"/>
    </xf>
    <xf numFmtId="167" fontId="8" fillId="0" borderId="60" xfId="23" applyNumberFormat="1" applyFont="1" applyBorder="1" applyAlignment="1">
      <alignment horizontal="right" vertical="top"/>
    </xf>
    <xf numFmtId="167" fontId="8" fillId="0" borderId="60" xfId="4" applyNumberFormat="1" applyFont="1" applyFill="1" applyBorder="1" applyAlignment="1">
      <alignment vertical="top"/>
    </xf>
    <xf numFmtId="167" fontId="8" fillId="12" borderId="60" xfId="4" applyNumberFormat="1" applyFont="1" applyFill="1" applyBorder="1" applyAlignment="1">
      <alignment vertical="top"/>
    </xf>
    <xf numFmtId="172" fontId="4" fillId="0" borderId="0" xfId="16"/>
    <xf numFmtId="173" fontId="7" fillId="0" borderId="0" xfId="16" applyNumberFormat="1" applyFont="1" applyBorder="1" applyAlignment="1">
      <alignment horizontal="right" vertical="center" wrapText="1"/>
    </xf>
    <xf numFmtId="173" fontId="8" fillId="0" borderId="0" xfId="16" applyNumberFormat="1" applyFont="1" applyBorder="1" applyAlignment="1">
      <alignment horizontal="right" vertical="center" wrapText="1"/>
    </xf>
    <xf numFmtId="0" fontId="4" fillId="0" borderId="0" xfId="26"/>
    <xf numFmtId="168" fontId="7" fillId="0" borderId="0" xfId="27" applyNumberFormat="1" applyFont="1" applyFill="1" applyBorder="1"/>
    <xf numFmtId="168" fontId="8" fillId="0" borderId="0" xfId="27" applyNumberFormat="1" applyFont="1" applyFill="1" applyBorder="1"/>
    <xf numFmtId="168" fontId="7" fillId="0" borderId="0" xfId="22" applyNumberFormat="1" applyFont="1" applyFill="1" applyBorder="1" applyAlignment="1">
      <alignment horizontal="right"/>
    </xf>
    <xf numFmtId="0" fontId="4" fillId="0" borderId="0" xfId="28"/>
    <xf numFmtId="171" fontId="6" fillId="0" borderId="0" xfId="29" applyNumberFormat="1" applyFont="1" applyFill="1" applyBorder="1" applyAlignment="1">
      <alignment vertical="top"/>
    </xf>
    <xf numFmtId="170" fontId="6" fillId="0" borderId="0" xfId="29" applyNumberFormat="1" applyFont="1" applyFill="1" applyBorder="1" applyAlignment="1">
      <alignment vertical="top"/>
    </xf>
    <xf numFmtId="0" fontId="6" fillId="0" borderId="0" xfId="29" applyFont="1"/>
    <xf numFmtId="167" fontId="8" fillId="0" borderId="0" xfId="30" applyNumberFormat="1" applyFont="1" applyFill="1" applyBorder="1" applyAlignment="1">
      <alignment horizontal="right" vertical="top"/>
    </xf>
    <xf numFmtId="168" fontId="8" fillId="0" borderId="56" xfId="4" applyFont="1" applyBorder="1" applyAlignment="1">
      <alignment horizontal="left"/>
    </xf>
    <xf numFmtId="167" fontId="8" fillId="0" borderId="56" xfId="4" applyNumberFormat="1" applyFont="1" applyFill="1" applyBorder="1" applyAlignment="1">
      <alignment vertical="top"/>
    </xf>
    <xf numFmtId="167" fontId="6" fillId="0" borderId="56" xfId="29" applyNumberFormat="1" applyFont="1" applyBorder="1"/>
    <xf numFmtId="0" fontId="4" fillId="0" borderId="56" xfId="16" applyNumberFormat="1" applyBorder="1"/>
    <xf numFmtId="0" fontId="7" fillId="4" borderId="56" xfId="17" applyNumberFormat="1" applyFont="1" applyBorder="1" applyAlignment="1"/>
    <xf numFmtId="0" fontId="7" fillId="4" borderId="56" xfId="17" applyNumberFormat="1" applyFont="1" applyBorder="1" applyAlignment="1">
      <alignment vertical="center"/>
    </xf>
    <xf numFmtId="0" fontId="7" fillId="4" borderId="56" xfId="19" applyNumberFormat="1" applyFont="1" applyBorder="1" applyAlignment="1">
      <alignment vertical="top"/>
    </xf>
    <xf numFmtId="0" fontId="7" fillId="4" borderId="56" xfId="20" applyNumberFormat="1" applyFont="1" applyBorder="1" applyAlignment="1">
      <alignment vertical="top"/>
    </xf>
    <xf numFmtId="172" fontId="33" fillId="0" borderId="9" xfId="21" applyFont="1" applyBorder="1" applyAlignment="1">
      <alignment horizontal="left" vertical="top" wrapText="1"/>
    </xf>
    <xf numFmtId="172" fontId="33" fillId="0" borderId="0" xfId="21" applyFont="1" applyBorder="1" applyAlignment="1">
      <alignment horizontal="left" vertical="top" wrapText="1"/>
    </xf>
    <xf numFmtId="167" fontId="6" fillId="0" borderId="10" xfId="16" applyNumberFormat="1" applyFont="1" applyFill="1" applyBorder="1" applyAlignment="1">
      <alignment vertical="top"/>
    </xf>
    <xf numFmtId="167" fontId="8" fillId="0" borderId="0" xfId="31" applyNumberFormat="1" applyFont="1" applyFill="1" applyBorder="1" applyAlignment="1">
      <alignment vertical="top"/>
    </xf>
    <xf numFmtId="167" fontId="8" fillId="0" borderId="0" xfId="4" applyNumberFormat="1" applyFont="1" applyBorder="1" applyAlignment="1">
      <alignment vertical="top"/>
    </xf>
    <xf numFmtId="172" fontId="33" fillId="0" borderId="9" xfId="21" applyFont="1" applyBorder="1" applyAlignment="1">
      <alignment horizontal="left" vertical="top"/>
    </xf>
    <xf numFmtId="172" fontId="4" fillId="0" borderId="0" xfId="16" applyFill="1" applyBorder="1"/>
    <xf numFmtId="172" fontId="7" fillId="0" borderId="0" xfId="17" applyFont="1" applyFill="1" applyBorder="1" applyAlignment="1">
      <alignment vertical="center"/>
    </xf>
    <xf numFmtId="172" fontId="7" fillId="0" borderId="0" xfId="17" applyFont="1" applyFill="1" applyBorder="1" applyAlignment="1">
      <alignment vertical="center" wrapText="1"/>
    </xf>
    <xf numFmtId="172" fontId="7" fillId="0" borderId="0" xfId="32" applyFont="1" applyFill="1" applyBorder="1" applyAlignment="1">
      <alignment vertical="center" wrapText="1"/>
    </xf>
    <xf numFmtId="0" fontId="7" fillId="0" borderId="0" xfId="33" applyFont="1" applyFill="1" applyBorder="1" applyAlignment="1">
      <alignment vertical="top"/>
    </xf>
    <xf numFmtId="0" fontId="7" fillId="0" borderId="0" xfId="34" applyFont="1" applyFill="1" applyBorder="1" applyAlignment="1">
      <alignment vertical="top" wrapText="1"/>
    </xf>
    <xf numFmtId="0" fontId="7" fillId="0" borderId="0" xfId="35" applyFont="1" applyFill="1" applyBorder="1" applyAlignment="1">
      <alignment vertical="center" wrapText="1"/>
    </xf>
    <xf numFmtId="172" fontId="7" fillId="0" borderId="0" xfId="17" applyFont="1" applyFill="1" applyBorder="1" applyAlignment="1">
      <alignment horizontal="right" vertical="top" wrapText="1"/>
    </xf>
    <xf numFmtId="172" fontId="7" fillId="0" borderId="0" xfId="32" applyFont="1" applyFill="1" applyBorder="1" applyAlignment="1">
      <alignment horizontal="right" vertical="center" wrapText="1"/>
    </xf>
    <xf numFmtId="172" fontId="7" fillId="0" borderId="0" xfId="32" applyFont="1" applyFill="1" applyBorder="1" applyAlignment="1">
      <alignment horizontal="right" vertical="top" wrapText="1"/>
    </xf>
    <xf numFmtId="0" fontId="7" fillId="0" borderId="0" xfId="33" applyFont="1" applyFill="1" applyBorder="1" applyAlignment="1">
      <alignment horizontal="right" vertical="top"/>
    </xf>
    <xf numFmtId="0" fontId="7" fillId="0" borderId="0" xfId="34" applyFont="1" applyFill="1" applyBorder="1" applyAlignment="1">
      <alignment horizontal="right" vertical="top"/>
    </xf>
    <xf numFmtId="0" fontId="7" fillId="0" borderId="0" xfId="35" applyFont="1" applyFill="1" applyBorder="1" applyAlignment="1">
      <alignment horizontal="right"/>
    </xf>
    <xf numFmtId="172" fontId="33" fillId="0" borderId="0" xfId="21" applyFont="1" applyFill="1" applyBorder="1" applyAlignment="1">
      <alignment vertical="top" wrapText="1"/>
    </xf>
    <xf numFmtId="173" fontId="7" fillId="0" borderId="0" xfId="16" applyNumberFormat="1" applyFont="1" applyFill="1" applyBorder="1" applyAlignment="1">
      <alignment horizontal="right" vertical="center" wrapText="1"/>
    </xf>
    <xf numFmtId="173" fontId="8" fillId="0" borderId="0" xfId="16" applyNumberFormat="1" applyFont="1" applyFill="1" applyBorder="1" applyAlignment="1">
      <alignment horizontal="right" vertical="center" wrapText="1"/>
    </xf>
    <xf numFmtId="172" fontId="33" fillId="0" borderId="0" xfId="21" applyFont="1" applyFill="1" applyBorder="1" applyAlignment="1">
      <alignment horizontal="left" vertical="top"/>
    </xf>
    <xf numFmtId="168" fontId="8" fillId="0" borderId="0" xfId="4" applyFont="1" applyFill="1" applyBorder="1" applyAlignment="1">
      <alignment horizontal="left"/>
    </xf>
    <xf numFmtId="168" fontId="8" fillId="0" borderId="0" xfId="4" applyFont="1" applyFill="1" applyBorder="1" applyAlignment="1">
      <alignment horizontal="right" vertical="top"/>
    </xf>
    <xf numFmtId="172" fontId="2" fillId="0" borderId="0" xfId="36" applyFont="1" applyFill="1" applyBorder="1" applyAlignment="1">
      <alignment vertical="top"/>
    </xf>
    <xf numFmtId="0" fontId="7" fillId="0" borderId="0" xfId="37" applyFont="1" applyFill="1" applyBorder="1" applyAlignment="1">
      <alignment vertical="top" wrapText="1"/>
    </xf>
    <xf numFmtId="0" fontId="7" fillId="0" borderId="0" xfId="38" applyFont="1" applyFill="1" applyBorder="1" applyAlignment="1">
      <alignment vertical="top"/>
    </xf>
    <xf numFmtId="172" fontId="7" fillId="0" borderId="0" xfId="39" applyFont="1" applyFill="1" applyBorder="1" applyAlignment="1">
      <alignment vertical="center"/>
    </xf>
    <xf numFmtId="172" fontId="7" fillId="0" borderId="0" xfId="39" applyFont="1" applyFill="1" applyBorder="1" applyAlignment="1">
      <alignment vertical="center" wrapText="1"/>
    </xf>
    <xf numFmtId="0" fontId="7" fillId="0" borderId="0" xfId="40" applyFont="1" applyFill="1" applyBorder="1" applyAlignment="1">
      <alignment vertical="center" wrapText="1"/>
    </xf>
    <xf numFmtId="172" fontId="7" fillId="0" borderId="0" xfId="41" applyFont="1" applyFill="1" applyBorder="1" applyAlignment="1">
      <alignment horizontal="right" vertical="top" wrapText="1"/>
    </xf>
    <xf numFmtId="0" fontId="7" fillId="0" borderId="0" xfId="37" applyFont="1" applyFill="1" applyBorder="1" applyAlignment="1">
      <alignment horizontal="right" vertical="top"/>
    </xf>
    <xf numFmtId="0" fontId="7" fillId="0" borderId="0" xfId="38" applyFont="1" applyFill="1" applyBorder="1" applyAlignment="1">
      <alignment horizontal="right" vertical="top"/>
    </xf>
    <xf numFmtId="172" fontId="33" fillId="0" borderId="0" xfId="21" applyFont="1" applyFill="1" applyBorder="1" applyAlignment="1">
      <alignment vertical="top"/>
    </xf>
    <xf numFmtId="168" fontId="8" fillId="0" borderId="0" xfId="4" applyFont="1" applyFill="1" applyBorder="1" applyAlignment="1"/>
  </cellXfs>
  <cellStyles count="42">
    <cellStyle name="Encabezado 10 3" xfId="33"/>
    <cellStyle name="Encabezado 11 4" xfId="41"/>
    <cellStyle name="Encabezado 11 4 2" xfId="34"/>
    <cellStyle name="Encabezado 12 2" xfId="17"/>
    <cellStyle name="Encabezado 12 2 2 5" xfId="32"/>
    <cellStyle name="Encabezado 12 2 5 2 5" xfId="40"/>
    <cellStyle name="Encabezado 13 10 2 5" xfId="38"/>
    <cellStyle name="Encabezado 13 2 3" xfId="18"/>
    <cellStyle name="Encabezado 13 2 3 2 2" xfId="19"/>
    <cellStyle name="Encabezado 13 2 3 2 2 3" xfId="20"/>
    <cellStyle name="Encabezado 13 2 3 4 4 5" xfId="35"/>
    <cellStyle name="Encabezado 13 3 2 2" xfId="3"/>
    <cellStyle name="Encabezado 13 3 2 2 2" xfId="30"/>
    <cellStyle name="Encabezado 6" xfId="7"/>
    <cellStyle name="Encabezado 8" xfId="6"/>
    <cellStyle name="Encabezado 9 2 4" xfId="39"/>
    <cellStyle name="Encabezado 9 3 4" xfId="37"/>
    <cellStyle name="Énfasis2" xfId="13" builtinId="33"/>
    <cellStyle name="Énfasis6" xfId="14" builtinId="49"/>
    <cellStyle name="Hipervínculo" xfId="8" builtinId="8"/>
    <cellStyle name="Hipervínculo 2" xfId="11"/>
    <cellStyle name="Millares_tv_1" xfId="22"/>
    <cellStyle name="Millares_tv_1 2" xfId="27"/>
    <cellStyle name="Moneda" xfId="1" builtinId="4"/>
    <cellStyle name="Normal" xfId="0" builtinId="0"/>
    <cellStyle name="Normal 10" xfId="28"/>
    <cellStyle name="Normal 11" xfId="26"/>
    <cellStyle name="Normal 2" xfId="9"/>
    <cellStyle name="Normal 2 2" xfId="15"/>
    <cellStyle name="Normal 2 3" xfId="24"/>
    <cellStyle name="Normal 3" xfId="10"/>
    <cellStyle name="Normal 3 2" xfId="23"/>
    <cellStyle name="Normal 4" xfId="16"/>
    <cellStyle name="Normal 4 3" xfId="31"/>
    <cellStyle name="Normal 6" xfId="12"/>
    <cellStyle name="Normal 8" xfId="29"/>
    <cellStyle name="Normal 9" xfId="25"/>
    <cellStyle name="Normal_Envio_17092004 (1)" xfId="4"/>
    <cellStyle name="Normal_Hoja7" xfId="21"/>
    <cellStyle name="Pies" xfId="5"/>
    <cellStyle name="Titulo" xfId="2"/>
    <cellStyle name="Titulo 2" xfId="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71806649168848"/>
          <c:y val="7.4892096821230686E-2"/>
          <c:w val="0.4264479440069992"/>
          <c:h val="0.71074657334499858"/>
        </c:manualLayout>
      </c:layout>
      <c:radarChart>
        <c:radarStyle val="marker"/>
        <c:varyColors val="0"/>
        <c:ser>
          <c:idx val="0"/>
          <c:order val="0"/>
          <c:tx>
            <c:strRef>
              <c:f>CPI!$A$8</c:f>
              <c:strCache>
                <c:ptCount val="1"/>
                <c:pt idx="0">
                  <c:v>Aglomeración urbana de Mérida</c:v>
                </c:pt>
              </c:strCache>
            </c:strRef>
          </c:tx>
          <c:spPr>
            <a:ln w="19050" cap="rnd">
              <a:solidFill>
                <a:schemeClr val="accent1"/>
              </a:solidFill>
              <a:round/>
            </a:ln>
            <a:effectLst/>
          </c:spPr>
          <c:marker>
            <c:symbol val="none"/>
          </c:marker>
          <c:cat>
            <c:strRef>
              <c:f>CPI!$B$7:$G$7</c:f>
              <c:strCache>
                <c:ptCount val="6"/>
                <c:pt idx="0">
                  <c:v>Productividad</c:v>
                </c:pt>
                <c:pt idx="1">
                  <c:v>Infraestructura de Desarrollo</c:v>
                </c:pt>
                <c:pt idx="2">
                  <c:v>Calidad de Vida</c:v>
                </c:pt>
                <c:pt idx="3">
                  <c:v>Equidad e Inclusión Social</c:v>
                </c:pt>
                <c:pt idx="4">
                  <c:v>Sostenibilidad Ambiental</c:v>
                </c:pt>
                <c:pt idx="5">
                  <c:v>Gobernanza y Legislación Urbana</c:v>
                </c:pt>
              </c:strCache>
            </c:strRef>
          </c:cat>
          <c:val>
            <c:numRef>
              <c:f>CPI!$B$8:$G$8</c:f>
              <c:numCache>
                <c:formatCode>General</c:formatCode>
                <c:ptCount val="6"/>
                <c:pt idx="0">
                  <c:v>59.09</c:v>
                </c:pt>
                <c:pt idx="1">
                  <c:v>61.88</c:v>
                </c:pt>
                <c:pt idx="2">
                  <c:v>69.959999999999994</c:v>
                </c:pt>
                <c:pt idx="3">
                  <c:v>74.930000000000007</c:v>
                </c:pt>
                <c:pt idx="4">
                  <c:v>29.54</c:v>
                </c:pt>
                <c:pt idx="5">
                  <c:v>32.840000000000003</c:v>
                </c:pt>
              </c:numCache>
            </c:numRef>
          </c:val>
        </c:ser>
        <c:ser>
          <c:idx val="1"/>
          <c:order val="1"/>
          <c:tx>
            <c:strRef>
              <c:f>CPI!$A$9</c:f>
              <c:strCache>
                <c:ptCount val="1"/>
                <c:pt idx="0">
                  <c:v>Mérida</c:v>
                </c:pt>
              </c:strCache>
            </c:strRef>
          </c:tx>
          <c:spPr>
            <a:ln w="19050" cap="rnd">
              <a:solidFill>
                <a:schemeClr val="accent2"/>
              </a:solidFill>
              <a:round/>
            </a:ln>
            <a:effectLst/>
          </c:spPr>
          <c:marker>
            <c:symbol val="none"/>
          </c:marker>
          <c:cat>
            <c:strRef>
              <c:f>CPI!$B$7:$G$7</c:f>
              <c:strCache>
                <c:ptCount val="6"/>
                <c:pt idx="0">
                  <c:v>Productividad</c:v>
                </c:pt>
                <c:pt idx="1">
                  <c:v>Infraestructura de Desarrollo</c:v>
                </c:pt>
                <c:pt idx="2">
                  <c:v>Calidad de Vida</c:v>
                </c:pt>
                <c:pt idx="3">
                  <c:v>Equidad e Inclusión Social</c:v>
                </c:pt>
                <c:pt idx="4">
                  <c:v>Sostenibilidad Ambiental</c:v>
                </c:pt>
                <c:pt idx="5">
                  <c:v>Gobernanza y Legislación Urbana</c:v>
                </c:pt>
              </c:strCache>
            </c:strRef>
          </c:cat>
          <c:val>
            <c:numRef>
              <c:f>CPI!$B$9:$G$9</c:f>
              <c:numCache>
                <c:formatCode>General</c:formatCode>
                <c:ptCount val="6"/>
                <c:pt idx="0">
                  <c:v>62.82</c:v>
                </c:pt>
                <c:pt idx="1">
                  <c:v>64.2</c:v>
                </c:pt>
                <c:pt idx="2">
                  <c:v>75.260000000000005</c:v>
                </c:pt>
                <c:pt idx="3">
                  <c:v>73.69</c:v>
                </c:pt>
                <c:pt idx="4">
                  <c:v>30.51</c:v>
                </c:pt>
                <c:pt idx="5">
                  <c:v>32.96</c:v>
                </c:pt>
              </c:numCache>
            </c:numRef>
          </c:val>
        </c:ser>
        <c:ser>
          <c:idx val="2"/>
          <c:order val="2"/>
          <c:tx>
            <c:strRef>
              <c:f>CPI!$A$10</c:f>
              <c:strCache>
                <c:ptCount val="1"/>
                <c:pt idx="0">
                  <c:v>Kanasín</c:v>
                </c:pt>
              </c:strCache>
            </c:strRef>
          </c:tx>
          <c:spPr>
            <a:ln w="19050" cap="rnd">
              <a:solidFill>
                <a:schemeClr val="accent3"/>
              </a:solidFill>
              <a:round/>
            </a:ln>
            <a:effectLst/>
          </c:spPr>
          <c:marker>
            <c:symbol val="none"/>
          </c:marker>
          <c:cat>
            <c:strRef>
              <c:f>CPI!$B$7:$G$7</c:f>
              <c:strCache>
                <c:ptCount val="6"/>
                <c:pt idx="0">
                  <c:v>Productividad</c:v>
                </c:pt>
                <c:pt idx="1">
                  <c:v>Infraestructura de Desarrollo</c:v>
                </c:pt>
                <c:pt idx="2">
                  <c:v>Calidad de Vida</c:v>
                </c:pt>
                <c:pt idx="3">
                  <c:v>Equidad e Inclusión Social</c:v>
                </c:pt>
                <c:pt idx="4">
                  <c:v>Sostenibilidad Ambiental</c:v>
                </c:pt>
                <c:pt idx="5">
                  <c:v>Gobernanza y Legislación Urbana</c:v>
                </c:pt>
              </c:strCache>
            </c:strRef>
          </c:cat>
          <c:val>
            <c:numRef>
              <c:f>CPI!$B$10:$G$10</c:f>
              <c:numCache>
                <c:formatCode>General</c:formatCode>
                <c:ptCount val="6"/>
                <c:pt idx="0">
                  <c:v>56.09</c:v>
                </c:pt>
                <c:pt idx="1">
                  <c:v>50.63</c:v>
                </c:pt>
                <c:pt idx="2">
                  <c:v>57.87</c:v>
                </c:pt>
                <c:pt idx="3">
                  <c:v>69.19</c:v>
                </c:pt>
                <c:pt idx="4">
                  <c:v>31.5</c:v>
                </c:pt>
                <c:pt idx="5">
                  <c:v>28.96</c:v>
                </c:pt>
              </c:numCache>
            </c:numRef>
          </c:val>
        </c:ser>
        <c:ser>
          <c:idx val="3"/>
          <c:order val="3"/>
          <c:tx>
            <c:strRef>
              <c:f>CPI!$A$11</c:f>
              <c:strCache>
                <c:ptCount val="1"/>
                <c:pt idx="0">
                  <c:v>Progreso</c:v>
                </c:pt>
              </c:strCache>
            </c:strRef>
          </c:tx>
          <c:spPr>
            <a:ln w="19050" cap="rnd">
              <a:solidFill>
                <a:schemeClr val="accent4"/>
              </a:solidFill>
              <a:round/>
            </a:ln>
            <a:effectLst/>
          </c:spPr>
          <c:marker>
            <c:symbol val="none"/>
          </c:marker>
          <c:cat>
            <c:strRef>
              <c:f>CPI!$B$7:$G$7</c:f>
              <c:strCache>
                <c:ptCount val="6"/>
                <c:pt idx="0">
                  <c:v>Productividad</c:v>
                </c:pt>
                <c:pt idx="1">
                  <c:v>Infraestructura de Desarrollo</c:v>
                </c:pt>
                <c:pt idx="2">
                  <c:v>Calidad de Vida</c:v>
                </c:pt>
                <c:pt idx="3">
                  <c:v>Equidad e Inclusión Social</c:v>
                </c:pt>
                <c:pt idx="4">
                  <c:v>Sostenibilidad Ambiental</c:v>
                </c:pt>
                <c:pt idx="5">
                  <c:v>Gobernanza y Legislación Urbana</c:v>
                </c:pt>
              </c:strCache>
            </c:strRef>
          </c:cat>
          <c:val>
            <c:numRef>
              <c:f>CPI!$B$11:$G$11</c:f>
              <c:numCache>
                <c:formatCode>General</c:formatCode>
                <c:ptCount val="6"/>
                <c:pt idx="0">
                  <c:v>55.08</c:v>
                </c:pt>
                <c:pt idx="1">
                  <c:v>57.7</c:v>
                </c:pt>
                <c:pt idx="2">
                  <c:v>72.77</c:v>
                </c:pt>
                <c:pt idx="3">
                  <c:v>71.94</c:v>
                </c:pt>
                <c:pt idx="4">
                  <c:v>53.67</c:v>
                </c:pt>
                <c:pt idx="5">
                  <c:v>34.83</c:v>
                </c:pt>
              </c:numCache>
            </c:numRef>
          </c:val>
        </c:ser>
        <c:ser>
          <c:idx val="4"/>
          <c:order val="4"/>
          <c:tx>
            <c:strRef>
              <c:f>CPI!$A$12</c:f>
              <c:strCache>
                <c:ptCount val="1"/>
                <c:pt idx="0">
                  <c:v>Umán</c:v>
                </c:pt>
              </c:strCache>
            </c:strRef>
          </c:tx>
          <c:spPr>
            <a:ln w="19050" cap="rnd">
              <a:solidFill>
                <a:schemeClr val="accent5"/>
              </a:solidFill>
              <a:round/>
            </a:ln>
            <a:effectLst/>
          </c:spPr>
          <c:marker>
            <c:symbol val="none"/>
          </c:marker>
          <c:cat>
            <c:strRef>
              <c:f>CPI!$B$7:$G$7</c:f>
              <c:strCache>
                <c:ptCount val="6"/>
                <c:pt idx="0">
                  <c:v>Productividad</c:v>
                </c:pt>
                <c:pt idx="1">
                  <c:v>Infraestructura de Desarrollo</c:v>
                </c:pt>
                <c:pt idx="2">
                  <c:v>Calidad de Vida</c:v>
                </c:pt>
                <c:pt idx="3">
                  <c:v>Equidad e Inclusión Social</c:v>
                </c:pt>
                <c:pt idx="4">
                  <c:v>Sostenibilidad Ambiental</c:v>
                </c:pt>
                <c:pt idx="5">
                  <c:v>Gobernanza y Legislación Urbana</c:v>
                </c:pt>
              </c:strCache>
            </c:strRef>
          </c:cat>
          <c:val>
            <c:numRef>
              <c:f>CPI!$B$12:$G$12</c:f>
              <c:numCache>
                <c:formatCode>General</c:formatCode>
                <c:ptCount val="6"/>
                <c:pt idx="0">
                  <c:v>67.819999999999993</c:v>
                </c:pt>
                <c:pt idx="1">
                  <c:v>50.75</c:v>
                </c:pt>
                <c:pt idx="2">
                  <c:v>62.94</c:v>
                </c:pt>
                <c:pt idx="3">
                  <c:v>71.739999999999995</c:v>
                </c:pt>
                <c:pt idx="4">
                  <c:v>31.27</c:v>
                </c:pt>
                <c:pt idx="5">
                  <c:v>31.78</c:v>
                </c:pt>
              </c:numCache>
            </c:numRef>
          </c:val>
        </c:ser>
        <c:dLbls>
          <c:showLegendKey val="0"/>
          <c:showVal val="0"/>
          <c:showCatName val="0"/>
          <c:showSerName val="0"/>
          <c:showPercent val="0"/>
          <c:showBubbleSize val="0"/>
        </c:dLbls>
        <c:axId val="959362384"/>
        <c:axId val="959358576"/>
      </c:radarChart>
      <c:catAx>
        <c:axId val="95936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58576"/>
        <c:crosses val="autoZero"/>
        <c:auto val="1"/>
        <c:lblAlgn val="ctr"/>
        <c:lblOffset val="100"/>
        <c:noMultiLvlLbl val="0"/>
      </c:catAx>
      <c:valAx>
        <c:axId val="9593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62384"/>
        <c:crosses val="autoZero"/>
        <c:crossBetween val="between"/>
      </c:valAx>
      <c:spPr>
        <a:noFill/>
        <a:ln>
          <a:noFill/>
        </a:ln>
        <a:effectLst/>
      </c:spPr>
    </c:plotArea>
    <c:legend>
      <c:legendPos val="b"/>
      <c:layout>
        <c:manualLayout>
          <c:xMode val="edge"/>
          <c:yMode val="edge"/>
          <c:x val="1.2762685914260727E-2"/>
          <c:y val="0.88367891513560803"/>
          <c:w val="0.96058573928258972"/>
          <c:h val="0.111691455234762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sz="800">
          <a:latin typeface="Barlow" panose="00000500000000000000" pitchFamily="2" charset="0"/>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64054830414326E-2"/>
          <c:y val="2.2158421836250358E-2"/>
          <c:w val="0.9326157754732598"/>
          <c:h val="0.79798939839193805"/>
        </c:manualLayout>
      </c:layout>
      <c:scatterChart>
        <c:scatterStyle val="lineMarker"/>
        <c:varyColors val="0"/>
        <c:ser>
          <c:idx val="0"/>
          <c:order val="0"/>
          <c:tx>
            <c:strRef>
              <c:f>'suficiencia vial'!$H$2</c:f>
              <c:strCache>
                <c:ptCount val="1"/>
                <c:pt idx="0">
                  <c:v>Índice de suficiencia vial</c:v>
                </c:pt>
              </c:strCache>
            </c:strRef>
          </c:tx>
          <c:spPr>
            <a:ln w="19050" cap="rnd">
              <a:solidFill>
                <a:schemeClr val="accent1"/>
              </a:solidFill>
              <a:round/>
            </a:ln>
            <a:effectLst/>
          </c:spPr>
          <c:marker>
            <c:symbol val="none"/>
          </c:marker>
          <c:dLbls>
            <c:dLbl>
              <c:idx val="0"/>
              <c:layout>
                <c:manualLayout>
                  <c:x val="0"/>
                  <c:y val="-2.0171454183956675E-2"/>
                </c:manualLayout>
              </c:layout>
              <c:tx>
                <c:rich>
                  <a:bodyPr/>
                  <a:lstStyle/>
                  <a:p>
                    <a:r>
                      <a:rPr lang="en-US"/>
                      <a:t>Nayarit </a:t>
                    </a:r>
                    <a:fld id="{8151C345-9FBC-40D6-B37A-49ECE32DB761}" type="YVALUE">
                      <a:rPr lang="en-US"/>
                      <a:pPr/>
                      <a:t>[VALOR DE Y]</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manualLayout>
                  <c:x val="0"/>
                  <c:y val="-3.2274326694330675E-2"/>
                </c:manualLayout>
              </c:layout>
              <c:tx>
                <c:rich>
                  <a:bodyPr/>
                  <a:lstStyle/>
                  <a:p>
                    <a:r>
                      <a:rPr lang="en-US"/>
                      <a:t>Yucatán </a:t>
                    </a:r>
                    <a:fld id="{07D1164C-E111-40BE-810F-396C18239C01}" type="YVALUE">
                      <a:rPr lang="en-US"/>
                      <a:pPr/>
                      <a:t>[VALOR DE Y]</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1"/>
              <c:layout>
                <c:manualLayout>
                  <c:x val="-6.2956717256885897E-2"/>
                  <c:y val="-3.4291630943074247E-2"/>
                </c:manualLayout>
              </c:layout>
              <c:tx>
                <c:rich>
                  <a:bodyPr/>
                  <a:lstStyle/>
                  <a:p>
                    <a:r>
                      <a:rPr lang="en-US"/>
                      <a:t>Ciudad de México </a:t>
                    </a:r>
                    <a:fld id="{41ECD3B5-AA95-4EA8-8169-08674490A251}" type="YVALUE">
                      <a:rPr lang="en-US"/>
                      <a:pPr/>
                      <a:t>[VALOR DE Y]</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0985938309144747"/>
                      <c:h val="6.4427624663557601E-2"/>
                    </c:manualLayout>
                  </c15:layout>
                  <c15:dlblFieldTable/>
                  <c15:showDataLabelsRange val="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'suficiencia vial'!$A$3:$A$34</c:f>
              <c:strCache>
                <c:ptCount val="32"/>
                <c:pt idx="0">
                  <c:v>Nayarit</c:v>
                </c:pt>
                <c:pt idx="1">
                  <c:v>Colima</c:v>
                </c:pt>
                <c:pt idx="2">
                  <c:v>Hidalgo</c:v>
                </c:pt>
                <c:pt idx="3">
                  <c:v>Tabasco</c:v>
                </c:pt>
                <c:pt idx="4">
                  <c:v>Yucatán</c:v>
                </c:pt>
                <c:pt idx="5">
                  <c:v>Tlaxcala</c:v>
                </c:pt>
                <c:pt idx="6">
                  <c:v>Sinaloa</c:v>
                </c:pt>
                <c:pt idx="7">
                  <c:v>Guerrero</c:v>
                </c:pt>
                <c:pt idx="8">
                  <c:v>Jalisco</c:v>
                </c:pt>
                <c:pt idx="9">
                  <c:v>Oaxaca</c:v>
                </c:pt>
                <c:pt idx="10">
                  <c:v>Veracruz</c:v>
                </c:pt>
                <c:pt idx="11">
                  <c:v>Chiapas</c:v>
                </c:pt>
                <c:pt idx="12">
                  <c:v>Zacatecas</c:v>
                </c:pt>
                <c:pt idx="13">
                  <c:v>Sonora</c:v>
                </c:pt>
                <c:pt idx="14">
                  <c:v>Durango</c:v>
                </c:pt>
                <c:pt idx="15">
                  <c:v>Guanajuato</c:v>
                </c:pt>
                <c:pt idx="16">
                  <c:v>Morelos</c:v>
                </c:pt>
                <c:pt idx="17">
                  <c:v>Michoacán</c:v>
                </c:pt>
                <c:pt idx="18">
                  <c:v>San Luis Potosí</c:v>
                </c:pt>
                <c:pt idx="19">
                  <c:v>Aguascalientes</c:v>
                </c:pt>
                <c:pt idx="20">
                  <c:v>Tamaulipas</c:v>
                </c:pt>
                <c:pt idx="21">
                  <c:v>Baja California Sur</c:v>
                </c:pt>
                <c:pt idx="22">
                  <c:v>Baja California</c:v>
                </c:pt>
                <c:pt idx="23">
                  <c:v>México</c:v>
                </c:pt>
                <c:pt idx="24">
                  <c:v>Campeche</c:v>
                </c:pt>
                <c:pt idx="25">
                  <c:v>Puebla</c:v>
                </c:pt>
                <c:pt idx="26">
                  <c:v>Quintana Roo</c:v>
                </c:pt>
                <c:pt idx="27">
                  <c:v>Querétaro</c:v>
                </c:pt>
                <c:pt idx="28">
                  <c:v>Chihuahua</c:v>
                </c:pt>
                <c:pt idx="29">
                  <c:v>Coahuila</c:v>
                </c:pt>
                <c:pt idx="30">
                  <c:v>Nuevo León</c:v>
                </c:pt>
                <c:pt idx="31">
                  <c:v>Ciudad de México</c:v>
                </c:pt>
              </c:strCache>
            </c:strRef>
          </c:xVal>
          <c:yVal>
            <c:numRef>
              <c:f>'suficiencia vial'!$H$3:$H$34</c:f>
              <c:numCache>
                <c:formatCode>0.00</c:formatCode>
                <c:ptCount val="32"/>
                <c:pt idx="0">
                  <c:v>5.4668433198818116</c:v>
                </c:pt>
                <c:pt idx="1">
                  <c:v>5.064095121690003</c:v>
                </c:pt>
                <c:pt idx="2">
                  <c:v>4.8064359151536191</c:v>
                </c:pt>
                <c:pt idx="3">
                  <c:v>4.3265845938973531</c:v>
                </c:pt>
                <c:pt idx="4">
                  <c:v>4.2023800492258596</c:v>
                </c:pt>
                <c:pt idx="5">
                  <c:v>4.0850821192601625</c:v>
                </c:pt>
                <c:pt idx="6">
                  <c:v>4.0358269129728761</c:v>
                </c:pt>
                <c:pt idx="7">
                  <c:v>3.9439363244392061</c:v>
                </c:pt>
                <c:pt idx="8">
                  <c:v>3.8537009402670401</c:v>
                </c:pt>
                <c:pt idx="9">
                  <c:v>3.7393003504242279</c:v>
                </c:pt>
                <c:pt idx="10">
                  <c:v>3.7076766088366067</c:v>
                </c:pt>
                <c:pt idx="11">
                  <c:v>3.6473705866658777</c:v>
                </c:pt>
                <c:pt idx="12">
                  <c:v>3.5173634941625904</c:v>
                </c:pt>
                <c:pt idx="13">
                  <c:v>3.4627833373493337</c:v>
                </c:pt>
                <c:pt idx="14">
                  <c:v>3.3296959659885168</c:v>
                </c:pt>
                <c:pt idx="15">
                  <c:v>3.2054935627906427</c:v>
                </c:pt>
                <c:pt idx="16">
                  <c:v>3.0944759087012645</c:v>
                </c:pt>
                <c:pt idx="17">
                  <c:v>2.9579013286100491</c:v>
                </c:pt>
                <c:pt idx="18">
                  <c:v>2.825852629323311</c:v>
                </c:pt>
                <c:pt idx="19">
                  <c:v>2.7050629097053336</c:v>
                </c:pt>
                <c:pt idx="20">
                  <c:v>2.634481428868015</c:v>
                </c:pt>
                <c:pt idx="21">
                  <c:v>2.5618141466851445</c:v>
                </c:pt>
                <c:pt idx="22">
                  <c:v>2.4363190498709906</c:v>
                </c:pt>
                <c:pt idx="23">
                  <c:v>2.4218609084349536</c:v>
                </c:pt>
                <c:pt idx="24">
                  <c:v>2.404531823302356</c:v>
                </c:pt>
                <c:pt idx="25">
                  <c:v>2.2115877687773864</c:v>
                </c:pt>
                <c:pt idx="26">
                  <c:v>2.1913122003273706</c:v>
                </c:pt>
                <c:pt idx="27">
                  <c:v>2.1385905253148962</c:v>
                </c:pt>
                <c:pt idx="28">
                  <c:v>1.4280783916894706</c:v>
                </c:pt>
                <c:pt idx="29">
                  <c:v>1.2997581891084709</c:v>
                </c:pt>
                <c:pt idx="30">
                  <c:v>1.2767691200436033</c:v>
                </c:pt>
                <c:pt idx="31">
                  <c:v>7.5638354204902475E-2</c:v>
                </c:pt>
              </c:numCache>
            </c:numRef>
          </c:yVal>
          <c:smooth val="0"/>
        </c:ser>
        <c:ser>
          <c:idx val="1"/>
          <c:order val="1"/>
          <c:tx>
            <c:strRef>
              <c:f>'suficiencia vial'!$I$2</c:f>
              <c:strCache>
                <c:ptCount val="1"/>
                <c:pt idx="0">
                  <c:v>Media</c:v>
                </c:pt>
              </c:strCache>
            </c:strRef>
          </c:tx>
          <c:spPr>
            <a:ln w="19050" cap="rnd">
              <a:solidFill>
                <a:schemeClr val="accent2"/>
              </a:solidFill>
              <a:round/>
            </a:ln>
            <a:effectLst/>
          </c:spPr>
          <c:marker>
            <c:symbol val="none"/>
          </c:marker>
          <c:dLbls>
            <c:dLbl>
              <c:idx val="4"/>
              <c:layout>
                <c:manualLayout>
                  <c:x val="-9.8931984260820685E-2"/>
                  <c:y val="6.0514362551869948E-2"/>
                </c:manualLayout>
              </c:layout>
              <c:tx>
                <c:rich>
                  <a:bodyPr/>
                  <a:lstStyle/>
                  <a:p>
                    <a:r>
                      <a:rPr lang="en-US"/>
                      <a:t>Valor nacional </a:t>
                    </a:r>
                    <a:fld id="{F8B23AD0-210B-420F-AF86-2317C5DE9146}" type="YVALUE">
                      <a:rPr lang="en-US"/>
                      <a:pPr/>
                      <a:t>[VALOR DE Y]</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'suficiencia vial'!$A$3:$A$34</c:f>
              <c:strCache>
                <c:ptCount val="32"/>
                <c:pt idx="0">
                  <c:v>Nayarit</c:v>
                </c:pt>
                <c:pt idx="1">
                  <c:v>Colima</c:v>
                </c:pt>
                <c:pt idx="2">
                  <c:v>Hidalgo</c:v>
                </c:pt>
                <c:pt idx="3">
                  <c:v>Tabasco</c:v>
                </c:pt>
                <c:pt idx="4">
                  <c:v>Yucatán</c:v>
                </c:pt>
                <c:pt idx="5">
                  <c:v>Tlaxcala</c:v>
                </c:pt>
                <c:pt idx="6">
                  <c:v>Sinaloa</c:v>
                </c:pt>
                <c:pt idx="7">
                  <c:v>Guerrero</c:v>
                </c:pt>
                <c:pt idx="8">
                  <c:v>Jalisco</c:v>
                </c:pt>
                <c:pt idx="9">
                  <c:v>Oaxaca</c:v>
                </c:pt>
                <c:pt idx="10">
                  <c:v>Veracruz</c:v>
                </c:pt>
                <c:pt idx="11">
                  <c:v>Chiapas</c:v>
                </c:pt>
                <c:pt idx="12">
                  <c:v>Zacatecas</c:v>
                </c:pt>
                <c:pt idx="13">
                  <c:v>Sonora</c:v>
                </c:pt>
                <c:pt idx="14">
                  <c:v>Durango</c:v>
                </c:pt>
                <c:pt idx="15">
                  <c:v>Guanajuato</c:v>
                </c:pt>
                <c:pt idx="16">
                  <c:v>Morelos</c:v>
                </c:pt>
                <c:pt idx="17">
                  <c:v>Michoacán</c:v>
                </c:pt>
                <c:pt idx="18">
                  <c:v>San Luis Potosí</c:v>
                </c:pt>
                <c:pt idx="19">
                  <c:v>Aguascalientes</c:v>
                </c:pt>
                <c:pt idx="20">
                  <c:v>Tamaulipas</c:v>
                </c:pt>
                <c:pt idx="21">
                  <c:v>Baja California Sur</c:v>
                </c:pt>
                <c:pt idx="22">
                  <c:v>Baja California</c:v>
                </c:pt>
                <c:pt idx="23">
                  <c:v>México</c:v>
                </c:pt>
                <c:pt idx="24">
                  <c:v>Campeche</c:v>
                </c:pt>
                <c:pt idx="25">
                  <c:v>Puebla</c:v>
                </c:pt>
                <c:pt idx="26">
                  <c:v>Quintana Roo</c:v>
                </c:pt>
                <c:pt idx="27">
                  <c:v>Querétaro</c:v>
                </c:pt>
                <c:pt idx="28">
                  <c:v>Chihuahua</c:v>
                </c:pt>
                <c:pt idx="29">
                  <c:v>Coahuila</c:v>
                </c:pt>
                <c:pt idx="30">
                  <c:v>Nuevo León</c:v>
                </c:pt>
                <c:pt idx="31">
                  <c:v>Ciudad de México</c:v>
                </c:pt>
              </c:strCache>
            </c:strRef>
          </c:xVal>
          <c:yVal>
            <c:numRef>
              <c:f>'suficiencia vial'!$I$3:$I$34</c:f>
              <c:numCache>
                <c:formatCode>0.00</c:formatCode>
                <c:ptCount val="32"/>
                <c:pt idx="0">
                  <c:v>2.54</c:v>
                </c:pt>
                <c:pt idx="1">
                  <c:v>2.54</c:v>
                </c:pt>
                <c:pt idx="2">
                  <c:v>2.54</c:v>
                </c:pt>
                <c:pt idx="3">
                  <c:v>2.54</c:v>
                </c:pt>
                <c:pt idx="4">
                  <c:v>2.54</c:v>
                </c:pt>
                <c:pt idx="5">
                  <c:v>2.54</c:v>
                </c:pt>
                <c:pt idx="6">
                  <c:v>2.54</c:v>
                </c:pt>
                <c:pt idx="7">
                  <c:v>2.54</c:v>
                </c:pt>
                <c:pt idx="8">
                  <c:v>2.54</c:v>
                </c:pt>
                <c:pt idx="9">
                  <c:v>2.54</c:v>
                </c:pt>
                <c:pt idx="10">
                  <c:v>2.54</c:v>
                </c:pt>
                <c:pt idx="11">
                  <c:v>2.54</c:v>
                </c:pt>
                <c:pt idx="12">
                  <c:v>2.54</c:v>
                </c:pt>
                <c:pt idx="13">
                  <c:v>2.54</c:v>
                </c:pt>
                <c:pt idx="14">
                  <c:v>2.54</c:v>
                </c:pt>
                <c:pt idx="15">
                  <c:v>2.54</c:v>
                </c:pt>
                <c:pt idx="16">
                  <c:v>2.54</c:v>
                </c:pt>
                <c:pt idx="17">
                  <c:v>2.54</c:v>
                </c:pt>
                <c:pt idx="18">
                  <c:v>2.54</c:v>
                </c:pt>
                <c:pt idx="19">
                  <c:v>2.54</c:v>
                </c:pt>
                <c:pt idx="20">
                  <c:v>2.54</c:v>
                </c:pt>
                <c:pt idx="21">
                  <c:v>2.54</c:v>
                </c:pt>
                <c:pt idx="22">
                  <c:v>2.54</c:v>
                </c:pt>
                <c:pt idx="23">
                  <c:v>2.54</c:v>
                </c:pt>
                <c:pt idx="24">
                  <c:v>2.54</c:v>
                </c:pt>
                <c:pt idx="25">
                  <c:v>2.54</c:v>
                </c:pt>
                <c:pt idx="26">
                  <c:v>2.54</c:v>
                </c:pt>
                <c:pt idx="27">
                  <c:v>2.54</c:v>
                </c:pt>
                <c:pt idx="28">
                  <c:v>2.54</c:v>
                </c:pt>
                <c:pt idx="29">
                  <c:v>2.54</c:v>
                </c:pt>
                <c:pt idx="30">
                  <c:v>2.54</c:v>
                </c:pt>
                <c:pt idx="31">
                  <c:v>2.54</c:v>
                </c:pt>
              </c:numCache>
            </c:numRef>
          </c:yVal>
          <c:smooth val="0"/>
        </c:ser>
        <c:dLbls>
          <c:showLegendKey val="0"/>
          <c:showVal val="0"/>
          <c:showCatName val="0"/>
          <c:showSerName val="0"/>
          <c:showPercent val="0"/>
          <c:showBubbleSize val="0"/>
        </c:dLbls>
        <c:axId val="1101427152"/>
        <c:axId val="1101429328"/>
      </c:scatterChart>
      <c:valAx>
        <c:axId val="1101427152"/>
        <c:scaling>
          <c:orientation val="minMax"/>
          <c:max val="32"/>
          <c:min val="0"/>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1101429328"/>
        <c:crosses val="autoZero"/>
        <c:crossBetween val="midCat"/>
        <c:majorUnit val="2"/>
      </c:valAx>
      <c:valAx>
        <c:axId val="1101429328"/>
        <c:scaling>
          <c:orientation val="minMax"/>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11014271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latin typeface="Barlow" panose="00000500000000000000" pitchFamily="2" charset="0"/>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'TIC en hog'!$AS$3</c:f>
              <c:strCache>
                <c:ptCount val="1"/>
                <c:pt idx="0">
                  <c:v>Radio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rlow" panose="00000500000000000000" pitchFamily="2" charset="0"/>
                    <a:ea typeface="+mn-ea"/>
                    <a:cs typeface="+mn-cs"/>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'TIC en hog'!$AT$2:$AZ$2</c:f>
              <c:numCache>
                <c:formatCode>General</c:formatCode>
                <c:ptCount val="7"/>
                <c:pt idx="0">
                  <c:v>2010</c:v>
                </c:pt>
                <c:pt idx="1">
                  <c:v>2011</c:v>
                </c:pt>
                <c:pt idx="2">
                  <c:v>2013</c:v>
                </c:pt>
                <c:pt idx="3">
                  <c:v>2014</c:v>
                </c:pt>
                <c:pt idx="4">
                  <c:v>2015</c:v>
                </c:pt>
                <c:pt idx="5">
                  <c:v>2016</c:v>
                </c:pt>
                <c:pt idx="6">
                  <c:v>2017</c:v>
                </c:pt>
              </c:numCache>
            </c:numRef>
          </c:cat>
          <c:val>
            <c:numRef>
              <c:f>'TIC en hog'!$AT$3:$AZ$3</c:f>
              <c:numCache>
                <c:formatCode>0.0</c:formatCode>
                <c:ptCount val="7"/>
                <c:pt idx="0">
                  <c:v>78.878379899632407</c:v>
                </c:pt>
                <c:pt idx="1">
                  <c:v>75.652198352991903</c:v>
                </c:pt>
                <c:pt idx="2">
                  <c:v>72.398143843047194</c:v>
                </c:pt>
                <c:pt idx="3">
                  <c:v>69.767586909878901</c:v>
                </c:pt>
                <c:pt idx="4">
                  <c:v>61.394971326495202</c:v>
                </c:pt>
                <c:pt idx="5">
                  <c:v>57.554924499775503</c:v>
                </c:pt>
                <c:pt idx="6">
                  <c:v>54.2226186909269</c:v>
                </c:pt>
              </c:numCache>
            </c:numRef>
          </c:val>
          <c:smooth val="0"/>
          <c:extLst xmlns:c16r2="http://schemas.microsoft.com/office/drawing/2015/06/chart">
            <c:ext xmlns:c16="http://schemas.microsoft.com/office/drawing/2014/chart" uri="{C3380CC4-5D6E-409C-BE32-E72D297353CC}">
              <c16:uniqueId val="{00000000-E248-4705-A095-0178259B5602}"/>
            </c:ext>
          </c:extLst>
        </c:ser>
        <c:ser>
          <c:idx val="1"/>
          <c:order val="1"/>
          <c:tx>
            <c:strRef>
              <c:f>'TIC en hog'!$AS$4</c:f>
              <c:strCache>
                <c:ptCount val="1"/>
                <c:pt idx="0">
                  <c:v>TV</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rlow" panose="00000500000000000000" pitchFamily="2" charset="0"/>
                    <a:ea typeface="+mn-ea"/>
                    <a:cs typeface="+mn-cs"/>
                  </a:defRPr>
                </a:pPr>
                <a:endParaRPr lang="es-MX"/>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'TIC en hog'!$AT$2:$AZ$2</c:f>
              <c:numCache>
                <c:formatCode>General</c:formatCode>
                <c:ptCount val="7"/>
                <c:pt idx="0">
                  <c:v>2010</c:v>
                </c:pt>
                <c:pt idx="1">
                  <c:v>2011</c:v>
                </c:pt>
                <c:pt idx="2">
                  <c:v>2013</c:v>
                </c:pt>
                <c:pt idx="3">
                  <c:v>2014</c:v>
                </c:pt>
                <c:pt idx="4">
                  <c:v>2015</c:v>
                </c:pt>
                <c:pt idx="5">
                  <c:v>2016</c:v>
                </c:pt>
                <c:pt idx="6">
                  <c:v>2017</c:v>
                </c:pt>
              </c:numCache>
            </c:numRef>
          </c:cat>
          <c:val>
            <c:numRef>
              <c:f>'TIC en hog'!$AT$4:$AZ$4</c:f>
              <c:numCache>
                <c:formatCode>0.0</c:formatCode>
                <c:ptCount val="7"/>
                <c:pt idx="0">
                  <c:v>92.7408317352604</c:v>
                </c:pt>
                <c:pt idx="1">
                  <c:v>95.164279223151794</c:v>
                </c:pt>
                <c:pt idx="2">
                  <c:v>94.9289354447574</c:v>
                </c:pt>
                <c:pt idx="3">
                  <c:v>95.069463749830703</c:v>
                </c:pt>
                <c:pt idx="4">
                  <c:v>94.299324453643905</c:v>
                </c:pt>
                <c:pt idx="5">
                  <c:v>94.730034451976195</c:v>
                </c:pt>
                <c:pt idx="6">
                  <c:v>93.985781603246807</c:v>
                </c:pt>
              </c:numCache>
            </c:numRef>
          </c:val>
          <c:smooth val="0"/>
          <c:extLst xmlns:c16r2="http://schemas.microsoft.com/office/drawing/2015/06/chart">
            <c:ext xmlns:c16="http://schemas.microsoft.com/office/drawing/2014/chart" uri="{C3380CC4-5D6E-409C-BE32-E72D297353CC}">
              <c16:uniqueId val="{00000001-E248-4705-A095-0178259B5602}"/>
            </c:ext>
          </c:extLst>
        </c:ser>
        <c:ser>
          <c:idx val="2"/>
          <c:order val="2"/>
          <c:tx>
            <c:strRef>
              <c:f>'TIC en hog'!$AS$5</c:f>
              <c:strCache>
                <c:ptCount val="1"/>
                <c:pt idx="0">
                  <c:v>Teléfono</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0"/>
              <c:layout>
                <c:manualLayout>
                  <c:x val="-4.5722855612861539E-2"/>
                  <c:y val="-4.845462499005805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E248-4705-A095-0178259B5602}"/>
                </c:ext>
                <c:ext xmlns:c15="http://schemas.microsoft.com/office/drawing/2012/chart" uri="{CE6537A1-D6FC-4f65-9D91-7224C49458BB}">
                  <c15:layout/>
                </c:ext>
              </c:extLst>
            </c:dLbl>
            <c:dLbl>
              <c:idx val="2"/>
              <c:layout>
                <c:manualLayout>
                  <c:x val="-5.0472038902916176E-2"/>
                  <c:y val="4.44746679392348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E248-4705-A095-0178259B5602}"/>
                </c:ext>
                <c:ext xmlns:c15="http://schemas.microsoft.com/office/drawing/2012/chart" uri="{CE6537A1-D6FC-4f65-9D91-7224C49458BB}">
                  <c15:layout/>
                </c:ext>
              </c:extLst>
            </c:dLbl>
            <c:dLbl>
              <c:idx val="4"/>
              <c:layout>
                <c:manualLayout>
                  <c:x val="-4.5722855612861539E-2"/>
                  <c:y val="4.44746679392348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E248-4705-A095-0178259B5602}"/>
                </c:ext>
                <c:ext xmlns:c15="http://schemas.microsoft.com/office/drawing/2012/chart" uri="{CE6537A1-D6FC-4f65-9D91-7224C49458BB}">
                  <c15:layout/>
                </c:ext>
              </c:extLst>
            </c:dLbl>
            <c:dLbl>
              <c:idx val="5"/>
              <c:layout>
                <c:manualLayout>
                  <c:x val="-5.997040548302577E-2"/>
                  <c:y val="4.851507197963891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E248-4705-A095-0178259B5602}"/>
                </c:ext>
                <c:ext xmlns:c15="http://schemas.microsoft.com/office/drawing/2012/chart" uri="{CE6537A1-D6FC-4f65-9D91-7224C49458BB}">
                  <c15:layout/>
                </c:ext>
              </c:extLst>
            </c:dLbl>
            <c:dLbl>
              <c:idx val="6"/>
              <c:layout>
                <c:manualLayout>
                  <c:x val="-4.5722855612861713E-2"/>
                  <c:y val="3.639385985842678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E248-4705-A095-0178259B5602}"/>
                </c:ex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rlow" panose="00000500000000000000" pitchFamily="2" charset="0"/>
                    <a:ea typeface="+mn-ea"/>
                    <a:cs typeface="+mn-cs"/>
                  </a:defRPr>
                </a:pPr>
                <a:endParaRPr lang="es-MX"/>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'TIC en hog'!$AT$2:$AZ$2</c:f>
              <c:numCache>
                <c:formatCode>General</c:formatCode>
                <c:ptCount val="7"/>
                <c:pt idx="0">
                  <c:v>2010</c:v>
                </c:pt>
                <c:pt idx="1">
                  <c:v>2011</c:v>
                </c:pt>
                <c:pt idx="2">
                  <c:v>2013</c:v>
                </c:pt>
                <c:pt idx="3">
                  <c:v>2014</c:v>
                </c:pt>
                <c:pt idx="4">
                  <c:v>2015</c:v>
                </c:pt>
                <c:pt idx="5">
                  <c:v>2016</c:v>
                </c:pt>
                <c:pt idx="6">
                  <c:v>2017</c:v>
                </c:pt>
              </c:numCache>
            </c:numRef>
          </c:cat>
          <c:val>
            <c:numRef>
              <c:f>'TIC en hog'!$AT$5:$AZ$5</c:f>
              <c:numCache>
                <c:formatCode>0.0</c:formatCode>
                <c:ptCount val="7"/>
                <c:pt idx="0">
                  <c:v>81.646683348507594</c:v>
                </c:pt>
                <c:pt idx="1">
                  <c:v>81.900711080298706</c:v>
                </c:pt>
                <c:pt idx="2">
                  <c:v>86.808704610307302</c:v>
                </c:pt>
                <c:pt idx="3">
                  <c:v>79.175131336027803</c:v>
                </c:pt>
                <c:pt idx="4">
                  <c:v>90.2387804722445</c:v>
                </c:pt>
                <c:pt idx="5">
                  <c:v>89.043824358562006</c:v>
                </c:pt>
                <c:pt idx="6">
                  <c:v>92.344333070029705</c:v>
                </c:pt>
              </c:numCache>
            </c:numRef>
          </c:val>
          <c:smooth val="0"/>
          <c:extLst xmlns:c16r2="http://schemas.microsoft.com/office/drawing/2015/06/chart">
            <c:ext xmlns:c16="http://schemas.microsoft.com/office/drawing/2014/chart" uri="{C3380CC4-5D6E-409C-BE32-E72D297353CC}">
              <c16:uniqueId val="{00000002-E248-4705-A095-0178259B5602}"/>
            </c:ext>
          </c:extLst>
        </c:ser>
        <c:ser>
          <c:idx val="3"/>
          <c:order val="3"/>
          <c:tx>
            <c:strRef>
              <c:f>'TIC en hog'!$AS$6</c:f>
              <c:strCache>
                <c:ptCount val="1"/>
                <c:pt idx="0">
                  <c:v>Internet</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4"/>
              <c:layout>
                <c:manualLayout>
                  <c:x val="-2.1312053501980534E-2"/>
                  <c:y val="2.831305177761863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E248-4705-A095-0178259B5602}"/>
                </c:ex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rlow" panose="00000500000000000000" pitchFamily="2" charset="0"/>
                    <a:ea typeface="+mn-ea"/>
                    <a:cs typeface="+mn-cs"/>
                  </a:defRPr>
                </a:pPr>
                <a:endParaRPr lang="es-MX"/>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'TIC en hog'!$AT$2:$AZ$2</c:f>
              <c:numCache>
                <c:formatCode>General</c:formatCode>
                <c:ptCount val="7"/>
                <c:pt idx="0">
                  <c:v>2010</c:v>
                </c:pt>
                <c:pt idx="1">
                  <c:v>2011</c:v>
                </c:pt>
                <c:pt idx="2">
                  <c:v>2013</c:v>
                </c:pt>
                <c:pt idx="3">
                  <c:v>2014</c:v>
                </c:pt>
                <c:pt idx="4">
                  <c:v>2015</c:v>
                </c:pt>
                <c:pt idx="5">
                  <c:v>2016</c:v>
                </c:pt>
                <c:pt idx="6">
                  <c:v>2017</c:v>
                </c:pt>
              </c:numCache>
            </c:numRef>
          </c:cat>
          <c:val>
            <c:numRef>
              <c:f>'TIC en hog'!$AT$6:$AZ$6</c:f>
              <c:numCache>
                <c:formatCode>0.0</c:formatCode>
                <c:ptCount val="7"/>
                <c:pt idx="0">
                  <c:v>20.546313833222399</c:v>
                </c:pt>
                <c:pt idx="1">
                  <c:v>23.2912056511678</c:v>
                </c:pt>
                <c:pt idx="2">
                  <c:v>25.3478470949685</c:v>
                </c:pt>
                <c:pt idx="3">
                  <c:v>30.192495491449801</c:v>
                </c:pt>
                <c:pt idx="4">
                  <c:v>47.252624564935402</c:v>
                </c:pt>
                <c:pt idx="5">
                  <c:v>58.991656188885599</c:v>
                </c:pt>
                <c:pt idx="6">
                  <c:v>66.573544433094995</c:v>
                </c:pt>
              </c:numCache>
            </c:numRef>
          </c:val>
          <c:smooth val="0"/>
          <c:extLst xmlns:c16r2="http://schemas.microsoft.com/office/drawing/2015/06/chart">
            <c:ext xmlns:c16="http://schemas.microsoft.com/office/drawing/2014/chart" uri="{C3380CC4-5D6E-409C-BE32-E72D297353CC}">
              <c16:uniqueId val="{00000003-E248-4705-A095-0178259B5602}"/>
            </c:ext>
          </c:extLst>
        </c:ser>
        <c:dLbls>
          <c:dLblPos val="ctr"/>
          <c:showLegendKey val="0"/>
          <c:showVal val="1"/>
          <c:showCatName val="0"/>
          <c:showSerName val="0"/>
          <c:showPercent val="0"/>
          <c:showBubbleSize val="0"/>
        </c:dLbls>
        <c:marker val="1"/>
        <c:smooth val="0"/>
        <c:axId val="656178384"/>
        <c:axId val="656174032"/>
      </c:lineChart>
      <c:catAx>
        <c:axId val="65617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Barlow" panose="00000500000000000000" pitchFamily="2" charset="0"/>
                <a:ea typeface="+mn-ea"/>
                <a:cs typeface="+mn-cs"/>
              </a:defRPr>
            </a:pPr>
            <a:endParaRPr lang="es-MX"/>
          </a:p>
        </c:txPr>
        <c:crossAx val="656174032"/>
        <c:crosses val="autoZero"/>
        <c:auto val="1"/>
        <c:lblAlgn val="ctr"/>
        <c:lblOffset val="100"/>
        <c:noMultiLvlLbl val="0"/>
      </c:catAx>
      <c:valAx>
        <c:axId val="656174032"/>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656178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latin typeface="Barlow" panose="00000500000000000000" pitchFamily="2" charset="0"/>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12832685531797E-2"/>
          <c:y val="2.398800222125123E-2"/>
          <c:w val="0.93450119281537913"/>
          <c:h val="0.74789239271822472"/>
        </c:manualLayout>
      </c:layout>
      <c:barChart>
        <c:barDir val="col"/>
        <c:grouping val="clustered"/>
        <c:varyColors val="0"/>
        <c:ser>
          <c:idx val="0"/>
          <c:order val="0"/>
          <c:tx>
            <c:strRef>
              <c:f>'2015_leña'!$C$1055</c:f>
              <c:strCache>
                <c:ptCount val="1"/>
                <c:pt idx="0">
                  <c:v>Estados Unidos Mexicanos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'2015_leña'!$D$1054:$F$1054</c:f>
              <c:strCache>
                <c:ptCount val="3"/>
                <c:pt idx="0">
                  <c:v>Viviendas particulares que cocinan con gas</c:v>
                </c:pt>
                <c:pt idx="1">
                  <c:v>Viviendas particulares que cocinan Leña o cabón</c:v>
                </c:pt>
                <c:pt idx="2">
                  <c:v>Viviendas particulares que cocinan Otro combustible</c:v>
                </c:pt>
              </c:strCache>
            </c:strRef>
          </c:cat>
          <c:val>
            <c:numRef>
              <c:f>'2015_leña'!$D$1055:$F$1055</c:f>
              <c:numCache>
                <c:formatCode>0.0</c:formatCode>
                <c:ptCount val="3"/>
                <c:pt idx="0">
                  <c:v>84.095063209633182</c:v>
                </c:pt>
                <c:pt idx="1">
                  <c:v>15.074311143860788</c:v>
                </c:pt>
                <c:pt idx="2">
                  <c:v>0.77837235824660456</c:v>
                </c:pt>
              </c:numCache>
            </c:numRef>
          </c:val>
        </c:ser>
        <c:ser>
          <c:idx val="1"/>
          <c:order val="1"/>
          <c:tx>
            <c:strRef>
              <c:f>'2015_leña'!$C$1056</c:f>
              <c:strCache>
                <c:ptCount val="1"/>
                <c:pt idx="0">
                  <c:v>Yucatán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'2015_leña'!$D$1054:$F$1054</c:f>
              <c:strCache>
                <c:ptCount val="3"/>
                <c:pt idx="0">
                  <c:v>Viviendas particulares que cocinan con gas</c:v>
                </c:pt>
                <c:pt idx="1">
                  <c:v>Viviendas particulares que cocinan Leña o cabón</c:v>
                </c:pt>
                <c:pt idx="2">
                  <c:v>Viviendas particulares que cocinan Otro combustible</c:v>
                </c:pt>
              </c:strCache>
            </c:strRef>
          </c:cat>
          <c:val>
            <c:numRef>
              <c:f>'2015_leña'!$D$1056:$F$1056</c:f>
              <c:numCache>
                <c:formatCode>0.0</c:formatCode>
                <c:ptCount val="3"/>
                <c:pt idx="0">
                  <c:v>64.934522588644427</c:v>
                </c:pt>
                <c:pt idx="1">
                  <c:v>32.592543317460581</c:v>
                </c:pt>
                <c:pt idx="2">
                  <c:v>2.2800219520713108</c:v>
                </c:pt>
              </c:numCache>
            </c:numRef>
          </c:val>
        </c:ser>
        <c:dLbls>
          <c:showLegendKey val="0"/>
          <c:showVal val="0"/>
          <c:showCatName val="0"/>
          <c:showSerName val="0"/>
          <c:showPercent val="0"/>
          <c:showBubbleSize val="0"/>
        </c:dLbls>
        <c:gapWidth val="219"/>
        <c:overlap val="-27"/>
        <c:axId val="1101430960"/>
        <c:axId val="1101439120"/>
      </c:barChart>
      <c:catAx>
        <c:axId val="11014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1439120"/>
        <c:crosses val="autoZero"/>
        <c:auto val="1"/>
        <c:lblAlgn val="ctr"/>
        <c:lblOffset val="100"/>
        <c:noMultiLvlLbl val="0"/>
      </c:catAx>
      <c:valAx>
        <c:axId val="110143912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1430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58724586602518"/>
          <c:y val="8.8819538234707382E-2"/>
          <c:w val="0.44282550826794964"/>
          <c:h val="0.77788056262474359"/>
        </c:manualLayout>
      </c:layout>
      <c:radarChart>
        <c:radarStyle val="marker"/>
        <c:varyColors val="0"/>
        <c:ser>
          <c:idx val="0"/>
          <c:order val="0"/>
          <c:tx>
            <c:strRef>
              <c:f>'Comp de I de D'!$A$2</c:f>
              <c:strCache>
                <c:ptCount val="1"/>
                <c:pt idx="0">
                  <c:v>Aglomeración urbana de Mérida</c:v>
                </c:pt>
              </c:strCache>
            </c:strRef>
          </c:tx>
          <c:spPr>
            <a:ln w="19050" cap="rnd">
              <a:solidFill>
                <a:schemeClr val="accent1"/>
              </a:solidFill>
              <a:round/>
            </a:ln>
            <a:effectLst/>
          </c:spPr>
          <c:marker>
            <c:symbol val="none"/>
          </c:marker>
          <c:cat>
            <c:strRef>
              <c:f>'Comp de I de D'!$B$1:$F$1</c:f>
              <c:strCache>
                <c:ptCount val="5"/>
                <c:pt idx="0">
                  <c:v>Infraestructura de vivienda</c:v>
                </c:pt>
                <c:pt idx="1">
                  <c:v>Infraestructura social</c:v>
                </c:pt>
                <c:pt idx="2">
                  <c:v>Infraestructura de comunicaciones</c:v>
                </c:pt>
                <c:pt idx="3">
                  <c:v>Movilidad urbana</c:v>
                </c:pt>
                <c:pt idx="4">
                  <c:v>Forma urbana</c:v>
                </c:pt>
              </c:strCache>
            </c:strRef>
          </c:cat>
          <c:val>
            <c:numRef>
              <c:f>'Comp de I de D'!$B$2:$F$2</c:f>
              <c:numCache>
                <c:formatCode>General</c:formatCode>
                <c:ptCount val="5"/>
                <c:pt idx="0">
                  <c:v>78.5</c:v>
                </c:pt>
                <c:pt idx="1">
                  <c:v>75.8</c:v>
                </c:pt>
                <c:pt idx="2">
                  <c:v>36.6</c:v>
                </c:pt>
                <c:pt idx="3">
                  <c:v>50</c:v>
                </c:pt>
                <c:pt idx="4">
                  <c:v>68.5</c:v>
                </c:pt>
              </c:numCache>
            </c:numRef>
          </c:val>
        </c:ser>
        <c:ser>
          <c:idx val="1"/>
          <c:order val="1"/>
          <c:tx>
            <c:strRef>
              <c:f>'Comp de I de D'!$A$3</c:f>
              <c:strCache>
                <c:ptCount val="1"/>
                <c:pt idx="0">
                  <c:v>Mérida</c:v>
                </c:pt>
              </c:strCache>
            </c:strRef>
          </c:tx>
          <c:spPr>
            <a:ln w="19050" cap="rnd">
              <a:solidFill>
                <a:schemeClr val="accent2"/>
              </a:solidFill>
              <a:round/>
            </a:ln>
            <a:effectLst/>
          </c:spPr>
          <c:marker>
            <c:symbol val="none"/>
          </c:marker>
          <c:cat>
            <c:strRef>
              <c:f>'Comp de I de D'!$B$1:$F$1</c:f>
              <c:strCache>
                <c:ptCount val="5"/>
                <c:pt idx="0">
                  <c:v>Infraestructura de vivienda</c:v>
                </c:pt>
                <c:pt idx="1">
                  <c:v>Infraestructura social</c:v>
                </c:pt>
                <c:pt idx="2">
                  <c:v>Infraestructura de comunicaciones</c:v>
                </c:pt>
                <c:pt idx="3">
                  <c:v>Movilidad urbana</c:v>
                </c:pt>
                <c:pt idx="4">
                  <c:v>Forma urbana</c:v>
                </c:pt>
              </c:strCache>
            </c:strRef>
          </c:cat>
          <c:val>
            <c:numRef>
              <c:f>'Comp de I de D'!$B$3:$F$3</c:f>
              <c:numCache>
                <c:formatCode>General</c:formatCode>
                <c:ptCount val="5"/>
                <c:pt idx="0">
                  <c:v>79.2</c:v>
                </c:pt>
                <c:pt idx="1">
                  <c:v>82.2</c:v>
                </c:pt>
                <c:pt idx="2">
                  <c:v>38.799999999999997</c:v>
                </c:pt>
                <c:pt idx="3">
                  <c:v>50</c:v>
                </c:pt>
                <c:pt idx="4">
                  <c:v>70.8</c:v>
                </c:pt>
              </c:numCache>
            </c:numRef>
          </c:val>
        </c:ser>
        <c:dLbls>
          <c:showLegendKey val="0"/>
          <c:showVal val="0"/>
          <c:showCatName val="0"/>
          <c:showSerName val="0"/>
          <c:showPercent val="0"/>
          <c:showBubbleSize val="0"/>
        </c:dLbls>
        <c:axId val="959366736"/>
        <c:axId val="959370000"/>
      </c:radarChart>
      <c:catAx>
        <c:axId val="95936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70000"/>
        <c:crosses val="autoZero"/>
        <c:auto val="1"/>
        <c:lblAlgn val="ctr"/>
        <c:lblOffset val="100"/>
        <c:noMultiLvlLbl val="0"/>
      </c:catAx>
      <c:valAx>
        <c:axId val="95937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66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sz="900">
          <a:latin typeface="Barlow" panose="00000500000000000000" pitchFamily="2"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71234478043186E-2"/>
          <c:y val="2.8325750592562593E-2"/>
          <c:w val="0.93732406978539451"/>
          <c:h val="0.55970153771546605"/>
        </c:manualLayout>
      </c:layout>
      <c:barChart>
        <c:barDir val="col"/>
        <c:grouping val="clustered"/>
        <c:varyColors val="0"/>
        <c:ser>
          <c:idx val="0"/>
          <c:order val="0"/>
          <c:tx>
            <c:strRef>
              <c:f>'Acceso carretero'!$C$2</c:f>
              <c:strCache>
                <c:ptCount val="1"/>
                <c:pt idx="0">
                  <c:v>Porcentaje de población con accesibilidad muy baja o baja</c:v>
                </c:pt>
              </c:strCache>
            </c:strRef>
          </c:tx>
          <c:spPr>
            <a:solidFill>
              <a:schemeClr val="accent1"/>
            </a:solidFill>
            <a:ln>
              <a:noFill/>
            </a:ln>
            <a:effectLst/>
          </c:spPr>
          <c:invertIfNegative val="0"/>
          <c:dPt>
            <c:idx val="10"/>
            <c:invertIfNegative val="0"/>
            <c:bubble3D val="0"/>
            <c:spPr>
              <a:solidFill>
                <a:srgbClr val="002060"/>
              </a:solidFill>
              <a:ln>
                <a:solidFill>
                  <a:srgbClr val="002060"/>
                </a:solid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0"/>
              <c:layout/>
              <c:showLegendKey val="0"/>
              <c:showVal val="1"/>
              <c:showCatName val="0"/>
              <c:showSerName val="0"/>
              <c:showPercent val="0"/>
              <c:showBubbleSize val="0"/>
              <c:extLst>
                <c:ext xmlns:c15="http://schemas.microsoft.com/office/drawing/2012/chart" uri="{CE6537A1-D6FC-4f65-9D91-7224C49458BB}">
                  <c15:layout/>
                </c:ext>
              </c:extLst>
            </c:dLbl>
            <c:dLbl>
              <c:idx val="31"/>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'Acceso carretero'!$B$3:$B$34</c:f>
              <c:strCache>
                <c:ptCount val="32"/>
                <c:pt idx="0">
                  <c:v>Oaxaca</c:v>
                </c:pt>
                <c:pt idx="1">
                  <c:v>Chiapas</c:v>
                </c:pt>
                <c:pt idx="2">
                  <c:v>Guerrero</c:v>
                </c:pt>
                <c:pt idx="3">
                  <c:v>Hidalgo</c:v>
                </c:pt>
                <c:pt idx="4">
                  <c:v>Nayarit</c:v>
                </c:pt>
                <c:pt idx="5">
                  <c:v>Tlaxcala</c:v>
                </c:pt>
                <c:pt idx="6">
                  <c:v>Veracruz</c:v>
                </c:pt>
                <c:pt idx="7">
                  <c:v>Puebla</c:v>
                </c:pt>
                <c:pt idx="8">
                  <c:v>Durango</c:v>
                </c:pt>
                <c:pt idx="9">
                  <c:v>Zacatecas</c:v>
                </c:pt>
                <c:pt idx="10">
                  <c:v>Yucatán</c:v>
                </c:pt>
                <c:pt idx="11">
                  <c:v>San Luis Potosí</c:v>
                </c:pt>
                <c:pt idx="12">
                  <c:v>Michoacán</c:v>
                </c:pt>
                <c:pt idx="13">
                  <c:v>Morelos</c:v>
                </c:pt>
                <c:pt idx="14">
                  <c:v>Querétaro</c:v>
                </c:pt>
                <c:pt idx="15">
                  <c:v>Chihuahua</c:v>
                </c:pt>
                <c:pt idx="16">
                  <c:v>Baja California Sur</c:v>
                </c:pt>
                <c:pt idx="17">
                  <c:v>Sonora</c:v>
                </c:pt>
                <c:pt idx="18">
                  <c:v>Jalisco</c:v>
                </c:pt>
                <c:pt idx="19">
                  <c:v>Guanajuato</c:v>
                </c:pt>
                <c:pt idx="20">
                  <c:v>México</c:v>
                </c:pt>
                <c:pt idx="21">
                  <c:v>Sinaloa</c:v>
                </c:pt>
                <c:pt idx="22">
                  <c:v>Tabasco</c:v>
                </c:pt>
                <c:pt idx="23">
                  <c:v>Tamaulipas</c:v>
                </c:pt>
                <c:pt idx="24">
                  <c:v>Quintana Roo</c:v>
                </c:pt>
                <c:pt idx="25">
                  <c:v>Campeche</c:v>
                </c:pt>
                <c:pt idx="26">
                  <c:v>Coahuila</c:v>
                </c:pt>
                <c:pt idx="27">
                  <c:v>Baja California</c:v>
                </c:pt>
                <c:pt idx="28">
                  <c:v>Colima</c:v>
                </c:pt>
                <c:pt idx="29">
                  <c:v>Nuevo León</c:v>
                </c:pt>
                <c:pt idx="30">
                  <c:v>Aguascalientes</c:v>
                </c:pt>
                <c:pt idx="31">
                  <c:v>Ciudad de México</c:v>
                </c:pt>
              </c:strCache>
            </c:strRef>
          </c:cat>
          <c:val>
            <c:numRef>
              <c:f>'Acceso carretero'!$C$3:$C$34</c:f>
              <c:numCache>
                <c:formatCode>0.0</c:formatCode>
                <c:ptCount val="32"/>
                <c:pt idx="0">
                  <c:v>41.187444798238381</c:v>
                </c:pt>
                <c:pt idx="1">
                  <c:v>32.445534109719844</c:v>
                </c:pt>
                <c:pt idx="2">
                  <c:v>27.340496605255954</c:v>
                </c:pt>
                <c:pt idx="3">
                  <c:v>22.559472393807471</c:v>
                </c:pt>
                <c:pt idx="4">
                  <c:v>20.829251073062245</c:v>
                </c:pt>
                <c:pt idx="5">
                  <c:v>20.816352347478837</c:v>
                </c:pt>
                <c:pt idx="6">
                  <c:v>19.92475920407097</c:v>
                </c:pt>
                <c:pt idx="7">
                  <c:v>16.874530371054231</c:v>
                </c:pt>
                <c:pt idx="8">
                  <c:v>16.19410214987256</c:v>
                </c:pt>
                <c:pt idx="9">
                  <c:v>15.789766735450147</c:v>
                </c:pt>
                <c:pt idx="10">
                  <c:v>12.377012002084294</c:v>
                </c:pt>
                <c:pt idx="11">
                  <c:v>11.589747199594047</c:v>
                </c:pt>
                <c:pt idx="12">
                  <c:v>10.893518028001141</c:v>
                </c:pt>
                <c:pt idx="13">
                  <c:v>10.592175338322003</c:v>
                </c:pt>
                <c:pt idx="14">
                  <c:v>9.7190986341432986</c:v>
                </c:pt>
                <c:pt idx="15">
                  <c:v>9.457076470769552</c:v>
                </c:pt>
                <c:pt idx="16">
                  <c:v>9.0216097930068795</c:v>
                </c:pt>
                <c:pt idx="17">
                  <c:v>8.9116913554280224</c:v>
                </c:pt>
                <c:pt idx="18">
                  <c:v>8.635117122465644</c:v>
                </c:pt>
                <c:pt idx="19">
                  <c:v>8.5882619698409073</c:v>
                </c:pt>
                <c:pt idx="20">
                  <c:v>8.4089589111972689</c:v>
                </c:pt>
                <c:pt idx="21">
                  <c:v>7.8429098466233178</c:v>
                </c:pt>
                <c:pt idx="22">
                  <c:v>6.9677383618265507</c:v>
                </c:pt>
                <c:pt idx="23">
                  <c:v>6.1118769951483127</c:v>
                </c:pt>
                <c:pt idx="24">
                  <c:v>5.4470578117621145</c:v>
                </c:pt>
                <c:pt idx="25">
                  <c:v>5.4262858977118116</c:v>
                </c:pt>
                <c:pt idx="26">
                  <c:v>3.7866518992385001</c:v>
                </c:pt>
                <c:pt idx="27">
                  <c:v>2.5476138405803992</c:v>
                </c:pt>
                <c:pt idx="28">
                  <c:v>2.4863385878211681</c:v>
                </c:pt>
                <c:pt idx="29">
                  <c:v>2.3777371580446198</c:v>
                </c:pt>
                <c:pt idx="30">
                  <c:v>1.4332537831351329</c:v>
                </c:pt>
                <c:pt idx="31">
                  <c:v>0.82806843910573613</c:v>
                </c:pt>
              </c:numCache>
            </c:numRef>
          </c:val>
        </c:ser>
        <c:dLbls>
          <c:showLegendKey val="0"/>
          <c:showVal val="0"/>
          <c:showCatName val="0"/>
          <c:showSerName val="0"/>
          <c:showPercent val="0"/>
          <c:showBubbleSize val="0"/>
        </c:dLbls>
        <c:gapWidth val="150"/>
        <c:axId val="959359664"/>
        <c:axId val="959356400"/>
      </c:barChart>
      <c:lineChart>
        <c:grouping val="standard"/>
        <c:varyColors val="0"/>
        <c:ser>
          <c:idx val="1"/>
          <c:order val="1"/>
          <c:tx>
            <c:strRef>
              <c:f>'Acceso carretero'!$D$2</c:f>
              <c:strCache>
                <c:ptCount val="1"/>
                <c:pt idx="0">
                  <c:v>Nacional</c:v>
                </c:pt>
              </c:strCache>
            </c:strRef>
          </c:tx>
          <c:spPr>
            <a:ln w="28575" cap="rnd">
              <a:solidFill>
                <a:schemeClr val="accent2"/>
              </a:solidFill>
              <a:round/>
            </a:ln>
            <a:effectLst/>
          </c:spPr>
          <c:marker>
            <c:symbol val="none"/>
          </c:marker>
          <c:dLbls>
            <c:dLbl>
              <c:idx val="25"/>
              <c:layout>
                <c:manualLayout>
                  <c:x val="-3.8095238095238099E-2"/>
                  <c:y val="-6.069803698406270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'Acceso carretero'!$B$3:$B$34</c:f>
              <c:strCache>
                <c:ptCount val="32"/>
                <c:pt idx="0">
                  <c:v>Oaxaca</c:v>
                </c:pt>
                <c:pt idx="1">
                  <c:v>Chiapas</c:v>
                </c:pt>
                <c:pt idx="2">
                  <c:v>Guerrero</c:v>
                </c:pt>
                <c:pt idx="3">
                  <c:v>Hidalgo</c:v>
                </c:pt>
                <c:pt idx="4">
                  <c:v>Nayarit</c:v>
                </c:pt>
                <c:pt idx="5">
                  <c:v>Tlaxcala</c:v>
                </c:pt>
                <c:pt idx="6">
                  <c:v>Veracruz</c:v>
                </c:pt>
                <c:pt idx="7">
                  <c:v>Puebla</c:v>
                </c:pt>
                <c:pt idx="8">
                  <c:v>Durango</c:v>
                </c:pt>
                <c:pt idx="9">
                  <c:v>Zacatecas</c:v>
                </c:pt>
                <c:pt idx="10">
                  <c:v>Yucatán</c:v>
                </c:pt>
                <c:pt idx="11">
                  <c:v>San Luis Potosí</c:v>
                </c:pt>
                <c:pt idx="12">
                  <c:v>Michoacán</c:v>
                </c:pt>
                <c:pt idx="13">
                  <c:v>Morelos</c:v>
                </c:pt>
                <c:pt idx="14">
                  <c:v>Querétaro</c:v>
                </c:pt>
                <c:pt idx="15">
                  <c:v>Chihuahua</c:v>
                </c:pt>
                <c:pt idx="16">
                  <c:v>Baja California Sur</c:v>
                </c:pt>
                <c:pt idx="17">
                  <c:v>Sonora</c:v>
                </c:pt>
                <c:pt idx="18">
                  <c:v>Jalisco</c:v>
                </c:pt>
                <c:pt idx="19">
                  <c:v>Guanajuato</c:v>
                </c:pt>
                <c:pt idx="20">
                  <c:v>México</c:v>
                </c:pt>
                <c:pt idx="21">
                  <c:v>Sinaloa</c:v>
                </c:pt>
                <c:pt idx="22">
                  <c:v>Tabasco</c:v>
                </c:pt>
                <c:pt idx="23">
                  <c:v>Tamaulipas</c:v>
                </c:pt>
                <c:pt idx="24">
                  <c:v>Quintana Roo</c:v>
                </c:pt>
                <c:pt idx="25">
                  <c:v>Campeche</c:v>
                </c:pt>
                <c:pt idx="26">
                  <c:v>Coahuila</c:v>
                </c:pt>
                <c:pt idx="27">
                  <c:v>Baja California</c:v>
                </c:pt>
                <c:pt idx="28">
                  <c:v>Colima</c:v>
                </c:pt>
                <c:pt idx="29">
                  <c:v>Nuevo León</c:v>
                </c:pt>
                <c:pt idx="30">
                  <c:v>Aguascalientes</c:v>
                </c:pt>
                <c:pt idx="31">
                  <c:v>Ciudad de México</c:v>
                </c:pt>
              </c:strCache>
            </c:strRef>
          </c:cat>
          <c:val>
            <c:numRef>
              <c:f>'Acceso carretero'!$D$3:$D$34</c:f>
              <c:numCache>
                <c:formatCode>0.0</c:formatCode>
                <c:ptCount val="32"/>
                <c:pt idx="0">
                  <c:v>12.1</c:v>
                </c:pt>
                <c:pt idx="1">
                  <c:v>12.1</c:v>
                </c:pt>
                <c:pt idx="2">
                  <c:v>12.1</c:v>
                </c:pt>
                <c:pt idx="3">
                  <c:v>12.1</c:v>
                </c:pt>
                <c:pt idx="4">
                  <c:v>12.1</c:v>
                </c:pt>
                <c:pt idx="5">
                  <c:v>12.1</c:v>
                </c:pt>
                <c:pt idx="6">
                  <c:v>12.1</c:v>
                </c:pt>
                <c:pt idx="7">
                  <c:v>12.1</c:v>
                </c:pt>
                <c:pt idx="8">
                  <c:v>12.1</c:v>
                </c:pt>
                <c:pt idx="9">
                  <c:v>12.1</c:v>
                </c:pt>
                <c:pt idx="10">
                  <c:v>12.1</c:v>
                </c:pt>
                <c:pt idx="11">
                  <c:v>12.1</c:v>
                </c:pt>
                <c:pt idx="12">
                  <c:v>12.1</c:v>
                </c:pt>
                <c:pt idx="13">
                  <c:v>12.1</c:v>
                </c:pt>
                <c:pt idx="14">
                  <c:v>12.1</c:v>
                </c:pt>
                <c:pt idx="15">
                  <c:v>12.1</c:v>
                </c:pt>
                <c:pt idx="16">
                  <c:v>12.1</c:v>
                </c:pt>
                <c:pt idx="17">
                  <c:v>12.1</c:v>
                </c:pt>
                <c:pt idx="18">
                  <c:v>12.1</c:v>
                </c:pt>
                <c:pt idx="19">
                  <c:v>12.1</c:v>
                </c:pt>
                <c:pt idx="20">
                  <c:v>12.1</c:v>
                </c:pt>
                <c:pt idx="21">
                  <c:v>12.1</c:v>
                </c:pt>
                <c:pt idx="22">
                  <c:v>12.1</c:v>
                </c:pt>
                <c:pt idx="23">
                  <c:v>12.1</c:v>
                </c:pt>
                <c:pt idx="24">
                  <c:v>12.1</c:v>
                </c:pt>
                <c:pt idx="25">
                  <c:v>12.1</c:v>
                </c:pt>
                <c:pt idx="26">
                  <c:v>12.1</c:v>
                </c:pt>
                <c:pt idx="27">
                  <c:v>12.1</c:v>
                </c:pt>
                <c:pt idx="28">
                  <c:v>12.1</c:v>
                </c:pt>
                <c:pt idx="29">
                  <c:v>12.1</c:v>
                </c:pt>
                <c:pt idx="30">
                  <c:v>12.1</c:v>
                </c:pt>
                <c:pt idx="31">
                  <c:v>12.1</c:v>
                </c:pt>
              </c:numCache>
            </c:numRef>
          </c:val>
          <c:smooth val="0"/>
        </c:ser>
        <c:dLbls>
          <c:showLegendKey val="0"/>
          <c:showVal val="0"/>
          <c:showCatName val="0"/>
          <c:showSerName val="0"/>
          <c:showPercent val="0"/>
          <c:showBubbleSize val="0"/>
        </c:dLbls>
        <c:marker val="1"/>
        <c:smooth val="0"/>
        <c:axId val="959359664"/>
        <c:axId val="959356400"/>
      </c:lineChart>
      <c:catAx>
        <c:axId val="9593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56400"/>
        <c:crosses val="autoZero"/>
        <c:auto val="1"/>
        <c:lblAlgn val="ctr"/>
        <c:lblOffset val="100"/>
        <c:noMultiLvlLbl val="0"/>
      </c:catAx>
      <c:valAx>
        <c:axId val="959356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59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sz="900">
          <a:latin typeface="Barlow" panose="00000500000000000000" pitchFamily="2" charset="0"/>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'Viviend precaria'!$C$47</c:f>
              <c:strCache>
                <c:ptCount val="1"/>
                <c:pt idx="0">
                  <c:v>Porcentaje de la población urbana que habita en viviendas precarias</c:v>
                </c:pt>
              </c:strCache>
            </c:strRef>
          </c:tx>
          <c:spPr>
            <a:solidFill>
              <a:schemeClr val="accent1"/>
            </a:solidFill>
            <a:ln>
              <a:noFill/>
            </a:ln>
            <a:effectLst/>
          </c:spPr>
          <c:invertIfNegative val="0"/>
          <c:dPt>
            <c:idx val="16"/>
            <c:invertIfNegative val="0"/>
            <c:bubble3D val="0"/>
            <c:spPr>
              <a:solidFill>
                <a:srgbClr val="002060"/>
              </a:solidFill>
              <a:ln>
                <a:solidFill>
                  <a:srgbClr val="002060"/>
                </a:solid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6"/>
              <c:layout/>
              <c:showLegendKey val="0"/>
              <c:showVal val="1"/>
              <c:showCatName val="0"/>
              <c:showSerName val="0"/>
              <c:showPercent val="0"/>
              <c:showBubbleSize val="0"/>
              <c:extLst>
                <c:ext xmlns:c15="http://schemas.microsoft.com/office/drawing/2012/chart" uri="{CE6537A1-D6FC-4f65-9D91-7224C49458BB}">
                  <c15:layout/>
                </c:ext>
              </c:extLst>
            </c:dLbl>
            <c:dLbl>
              <c:idx val="31"/>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'Viviend precaria'!$B$48:$B$79</c:f>
              <c:strCache>
                <c:ptCount val="32"/>
                <c:pt idx="0">
                  <c:v>Guerrero</c:v>
                </c:pt>
                <c:pt idx="1">
                  <c:v>Chiapas</c:v>
                </c:pt>
                <c:pt idx="2">
                  <c:v>Oaxaca</c:v>
                </c:pt>
                <c:pt idx="3">
                  <c:v>Veracruz</c:v>
                </c:pt>
                <c:pt idx="4">
                  <c:v>Michoacán</c:v>
                </c:pt>
                <c:pt idx="5">
                  <c:v>Morelos</c:v>
                </c:pt>
                <c:pt idx="6">
                  <c:v>Campeche</c:v>
                </c:pt>
                <c:pt idx="7">
                  <c:v>Tlaxcala</c:v>
                </c:pt>
                <c:pt idx="8">
                  <c:v>Baja California Sur</c:v>
                </c:pt>
                <c:pt idx="9">
                  <c:v>Puebla</c:v>
                </c:pt>
                <c:pt idx="10">
                  <c:v>México</c:v>
                </c:pt>
                <c:pt idx="11">
                  <c:v>Tabasco</c:v>
                </c:pt>
                <c:pt idx="12">
                  <c:v>Quintana Roo</c:v>
                </c:pt>
                <c:pt idx="13">
                  <c:v>Baja California</c:v>
                </c:pt>
                <c:pt idx="14">
                  <c:v>Guanajuato</c:v>
                </c:pt>
                <c:pt idx="15">
                  <c:v>Hidalgo</c:v>
                </c:pt>
                <c:pt idx="16">
                  <c:v>Yucatán</c:v>
                </c:pt>
                <c:pt idx="17">
                  <c:v>Ciudad de México</c:v>
                </c:pt>
                <c:pt idx="18">
                  <c:v>Colima</c:v>
                </c:pt>
                <c:pt idx="19">
                  <c:v>Jalisco</c:v>
                </c:pt>
                <c:pt idx="20">
                  <c:v>Sonora</c:v>
                </c:pt>
                <c:pt idx="21">
                  <c:v>Tamaulipas</c:v>
                </c:pt>
                <c:pt idx="22">
                  <c:v>Querétaro</c:v>
                </c:pt>
                <c:pt idx="23">
                  <c:v>Nuevo León</c:v>
                </c:pt>
                <c:pt idx="24">
                  <c:v>San Luis Potosí</c:v>
                </c:pt>
                <c:pt idx="25">
                  <c:v>Sinaloa</c:v>
                </c:pt>
                <c:pt idx="26">
                  <c:v>Durango</c:v>
                </c:pt>
                <c:pt idx="27">
                  <c:v>Chihuahua</c:v>
                </c:pt>
                <c:pt idx="28">
                  <c:v>Aguascalientes</c:v>
                </c:pt>
                <c:pt idx="29">
                  <c:v>Zacatecas</c:v>
                </c:pt>
                <c:pt idx="30">
                  <c:v>Coahuila</c:v>
                </c:pt>
                <c:pt idx="31">
                  <c:v>Nayarit</c:v>
                </c:pt>
              </c:strCache>
            </c:strRef>
          </c:cat>
          <c:val>
            <c:numRef>
              <c:f>'Viviend precaria'!$C$48:$C$79</c:f>
              <c:numCache>
                <c:formatCode>0.0</c:formatCode>
                <c:ptCount val="32"/>
                <c:pt idx="0">
                  <c:v>36.517400000000002</c:v>
                </c:pt>
                <c:pt idx="1">
                  <c:v>26.442499999999999</c:v>
                </c:pt>
                <c:pt idx="2">
                  <c:v>25.446100000000001</c:v>
                </c:pt>
                <c:pt idx="3">
                  <c:v>22.288799999999998</c:v>
                </c:pt>
                <c:pt idx="4">
                  <c:v>21.107800000000001</c:v>
                </c:pt>
                <c:pt idx="5">
                  <c:v>19.1325</c:v>
                </c:pt>
                <c:pt idx="6">
                  <c:v>17.5457</c:v>
                </c:pt>
                <c:pt idx="7">
                  <c:v>16.288399999999999</c:v>
                </c:pt>
                <c:pt idx="8">
                  <c:v>16.073</c:v>
                </c:pt>
                <c:pt idx="9">
                  <c:v>15.3893</c:v>
                </c:pt>
                <c:pt idx="10">
                  <c:v>14.686400000000001</c:v>
                </c:pt>
                <c:pt idx="11">
                  <c:v>14.4321</c:v>
                </c:pt>
                <c:pt idx="12">
                  <c:v>14.3779</c:v>
                </c:pt>
                <c:pt idx="13">
                  <c:v>12.3629</c:v>
                </c:pt>
                <c:pt idx="14">
                  <c:v>12.3614</c:v>
                </c:pt>
                <c:pt idx="15">
                  <c:v>12.3271</c:v>
                </c:pt>
                <c:pt idx="16">
                  <c:v>12.0573</c:v>
                </c:pt>
                <c:pt idx="17">
                  <c:v>11.025</c:v>
                </c:pt>
                <c:pt idx="18">
                  <c:v>9.8898399999999995</c:v>
                </c:pt>
                <c:pt idx="19">
                  <c:v>9.7659000000000002</c:v>
                </c:pt>
                <c:pt idx="20">
                  <c:v>9.3889300000000002</c:v>
                </c:pt>
                <c:pt idx="21">
                  <c:v>8.9963499999999996</c:v>
                </c:pt>
                <c:pt idx="22">
                  <c:v>7.9836799999999997</c:v>
                </c:pt>
                <c:pt idx="23">
                  <c:v>7.9744200000000003</c:v>
                </c:pt>
                <c:pt idx="24">
                  <c:v>7.9425100000000004</c:v>
                </c:pt>
                <c:pt idx="25">
                  <c:v>6.6170900000000001</c:v>
                </c:pt>
                <c:pt idx="26">
                  <c:v>6.50373</c:v>
                </c:pt>
                <c:pt idx="27">
                  <c:v>6.4852499999999997</c:v>
                </c:pt>
                <c:pt idx="28">
                  <c:v>5.7605199999999996</c:v>
                </c:pt>
                <c:pt idx="29">
                  <c:v>5.6797199999999997</c:v>
                </c:pt>
                <c:pt idx="30">
                  <c:v>5.4002699999999999</c:v>
                </c:pt>
                <c:pt idx="31">
                  <c:v>4.93018</c:v>
                </c:pt>
              </c:numCache>
            </c:numRef>
          </c:val>
        </c:ser>
        <c:dLbls>
          <c:showLegendKey val="0"/>
          <c:showVal val="0"/>
          <c:showCatName val="0"/>
          <c:showSerName val="0"/>
          <c:showPercent val="0"/>
          <c:showBubbleSize val="0"/>
        </c:dLbls>
        <c:gapWidth val="150"/>
        <c:axId val="959367280"/>
        <c:axId val="959356944"/>
      </c:barChart>
      <c:lineChart>
        <c:grouping val="standard"/>
        <c:varyColors val="0"/>
        <c:ser>
          <c:idx val="1"/>
          <c:order val="1"/>
          <c:tx>
            <c:strRef>
              <c:f>'Viviend precaria'!$D$47</c:f>
              <c:strCache>
                <c:ptCount val="1"/>
                <c:pt idx="0">
                  <c:v>Nacional</c:v>
                </c:pt>
              </c:strCache>
            </c:strRef>
          </c:tx>
          <c:spPr>
            <a:ln w="28575" cap="rnd">
              <a:solidFill>
                <a:schemeClr val="accent2"/>
              </a:solidFill>
              <a:round/>
            </a:ln>
            <a:effectLst/>
          </c:spPr>
          <c:marker>
            <c:symbol val="none"/>
          </c:marker>
          <c:dLbls>
            <c:dLbl>
              <c:idx val="25"/>
              <c:layout>
                <c:manualLayout>
                  <c:x val="-3.6630036630036722E-2"/>
                  <c:y val="-5.897841947123757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rlow" panose="00000500000000000000" pitchFamily="2" charset="0"/>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'Viviend precaria'!$B$48:$B$79</c:f>
              <c:strCache>
                <c:ptCount val="32"/>
                <c:pt idx="0">
                  <c:v>Guerrero</c:v>
                </c:pt>
                <c:pt idx="1">
                  <c:v>Chiapas</c:v>
                </c:pt>
                <c:pt idx="2">
                  <c:v>Oaxaca</c:v>
                </c:pt>
                <c:pt idx="3">
                  <c:v>Veracruz</c:v>
                </c:pt>
                <c:pt idx="4">
                  <c:v>Michoacán</c:v>
                </c:pt>
                <c:pt idx="5">
                  <c:v>Morelos</c:v>
                </c:pt>
                <c:pt idx="6">
                  <c:v>Campeche</c:v>
                </c:pt>
                <c:pt idx="7">
                  <c:v>Tlaxcala</c:v>
                </c:pt>
                <c:pt idx="8">
                  <c:v>Baja California Sur</c:v>
                </c:pt>
                <c:pt idx="9">
                  <c:v>Puebla</c:v>
                </c:pt>
                <c:pt idx="10">
                  <c:v>México</c:v>
                </c:pt>
                <c:pt idx="11">
                  <c:v>Tabasco</c:v>
                </c:pt>
                <c:pt idx="12">
                  <c:v>Quintana Roo</c:v>
                </c:pt>
                <c:pt idx="13">
                  <c:v>Baja California</c:v>
                </c:pt>
                <c:pt idx="14">
                  <c:v>Guanajuato</c:v>
                </c:pt>
                <c:pt idx="15">
                  <c:v>Hidalgo</c:v>
                </c:pt>
                <c:pt idx="16">
                  <c:v>Yucatán</c:v>
                </c:pt>
                <c:pt idx="17">
                  <c:v>Ciudad de México</c:v>
                </c:pt>
                <c:pt idx="18">
                  <c:v>Colima</c:v>
                </c:pt>
                <c:pt idx="19">
                  <c:v>Jalisco</c:v>
                </c:pt>
                <c:pt idx="20">
                  <c:v>Sonora</c:v>
                </c:pt>
                <c:pt idx="21">
                  <c:v>Tamaulipas</c:v>
                </c:pt>
                <c:pt idx="22">
                  <c:v>Querétaro</c:v>
                </c:pt>
                <c:pt idx="23">
                  <c:v>Nuevo León</c:v>
                </c:pt>
                <c:pt idx="24">
                  <c:v>San Luis Potosí</c:v>
                </c:pt>
                <c:pt idx="25">
                  <c:v>Sinaloa</c:v>
                </c:pt>
                <c:pt idx="26">
                  <c:v>Durango</c:v>
                </c:pt>
                <c:pt idx="27">
                  <c:v>Chihuahua</c:v>
                </c:pt>
                <c:pt idx="28">
                  <c:v>Aguascalientes</c:v>
                </c:pt>
                <c:pt idx="29">
                  <c:v>Zacatecas</c:v>
                </c:pt>
                <c:pt idx="30">
                  <c:v>Coahuila</c:v>
                </c:pt>
                <c:pt idx="31">
                  <c:v>Nayarit</c:v>
                </c:pt>
              </c:strCache>
            </c:strRef>
          </c:cat>
          <c:val>
            <c:numRef>
              <c:f>'Viviend precaria'!$D$48:$D$79</c:f>
              <c:numCache>
                <c:formatCode>0.0</c:formatCode>
                <c:ptCount val="32"/>
                <c:pt idx="0">
                  <c:v>13.0458</c:v>
                </c:pt>
                <c:pt idx="1">
                  <c:v>13.0458</c:v>
                </c:pt>
                <c:pt idx="2">
                  <c:v>13.0458</c:v>
                </c:pt>
                <c:pt idx="3">
                  <c:v>13.0458</c:v>
                </c:pt>
                <c:pt idx="4">
                  <c:v>13.0458</c:v>
                </c:pt>
                <c:pt idx="5">
                  <c:v>13.0458</c:v>
                </c:pt>
                <c:pt idx="6">
                  <c:v>13.0458</c:v>
                </c:pt>
                <c:pt idx="7">
                  <c:v>13.0458</c:v>
                </c:pt>
                <c:pt idx="8">
                  <c:v>13.0458</c:v>
                </c:pt>
                <c:pt idx="9">
                  <c:v>13.0458</c:v>
                </c:pt>
                <c:pt idx="10">
                  <c:v>13.0458</c:v>
                </c:pt>
                <c:pt idx="11">
                  <c:v>13.0458</c:v>
                </c:pt>
                <c:pt idx="12">
                  <c:v>13.0458</c:v>
                </c:pt>
                <c:pt idx="13">
                  <c:v>13.0458</c:v>
                </c:pt>
                <c:pt idx="14">
                  <c:v>13.0458</c:v>
                </c:pt>
                <c:pt idx="15">
                  <c:v>13.0458</c:v>
                </c:pt>
                <c:pt idx="16">
                  <c:v>13.0458</c:v>
                </c:pt>
                <c:pt idx="17">
                  <c:v>13.0458</c:v>
                </c:pt>
                <c:pt idx="18">
                  <c:v>13.0458</c:v>
                </c:pt>
                <c:pt idx="19">
                  <c:v>13.0458</c:v>
                </c:pt>
                <c:pt idx="20">
                  <c:v>13.0458</c:v>
                </c:pt>
                <c:pt idx="21">
                  <c:v>13.0458</c:v>
                </c:pt>
                <c:pt idx="22">
                  <c:v>13.0458</c:v>
                </c:pt>
                <c:pt idx="23">
                  <c:v>13.0458</c:v>
                </c:pt>
                <c:pt idx="24">
                  <c:v>13.0458</c:v>
                </c:pt>
                <c:pt idx="25">
                  <c:v>13.0458</c:v>
                </c:pt>
                <c:pt idx="26">
                  <c:v>13.0458</c:v>
                </c:pt>
                <c:pt idx="27">
                  <c:v>13.0458</c:v>
                </c:pt>
                <c:pt idx="28">
                  <c:v>13.0458</c:v>
                </c:pt>
                <c:pt idx="29">
                  <c:v>13.0458</c:v>
                </c:pt>
                <c:pt idx="30">
                  <c:v>13.0458</c:v>
                </c:pt>
                <c:pt idx="31">
                  <c:v>13.0458</c:v>
                </c:pt>
              </c:numCache>
            </c:numRef>
          </c:val>
          <c:smooth val="0"/>
        </c:ser>
        <c:dLbls>
          <c:showLegendKey val="0"/>
          <c:showVal val="0"/>
          <c:showCatName val="0"/>
          <c:showSerName val="0"/>
          <c:showPercent val="0"/>
          <c:showBubbleSize val="0"/>
        </c:dLbls>
        <c:marker val="1"/>
        <c:smooth val="0"/>
        <c:axId val="959367280"/>
        <c:axId val="959356944"/>
      </c:lineChart>
      <c:catAx>
        <c:axId val="95936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56944"/>
        <c:crosses val="autoZero"/>
        <c:auto val="1"/>
        <c:lblAlgn val="ctr"/>
        <c:lblOffset val="100"/>
        <c:noMultiLvlLbl val="0"/>
      </c:catAx>
      <c:valAx>
        <c:axId val="95935694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crossAx val="959367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rlow" panose="00000500000000000000" pitchFamily="2" charset="0"/>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sz="900">
          <a:latin typeface="Barlow" panose="00000500000000000000" pitchFamily="2" charset="0"/>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4436068281861"/>
          <c:y val="4.3548065263771855E-2"/>
          <c:w val="0.75555339936282462"/>
          <c:h val="0.79715737287225064"/>
        </c:manualLayout>
      </c:layout>
      <c:lineChart>
        <c:grouping val="standard"/>
        <c:varyColors val="0"/>
        <c:ser>
          <c:idx val="0"/>
          <c:order val="0"/>
          <c:tx>
            <c:strRef>
              <c:f>discrepancia2!$B$10</c:f>
              <c:strCache>
                <c:ptCount val="1"/>
                <c:pt idx="0">
                  <c:v>Aprobado</c:v>
                </c:pt>
              </c:strCache>
            </c:strRef>
          </c:tx>
          <c:cat>
            <c:numRef>
              <c:f>discrepancia2!$A$12:$A$19</c:f>
              <c:numCache>
                <c:formatCode>General</c:formatCode>
                <c:ptCount val="8"/>
                <c:pt idx="0">
                  <c:v>2011</c:v>
                </c:pt>
                <c:pt idx="1">
                  <c:v>2012</c:v>
                </c:pt>
                <c:pt idx="2">
                  <c:v>2013</c:v>
                </c:pt>
                <c:pt idx="3">
                  <c:v>2014</c:v>
                </c:pt>
                <c:pt idx="4">
                  <c:v>2015</c:v>
                </c:pt>
                <c:pt idx="5">
                  <c:v>2016</c:v>
                </c:pt>
                <c:pt idx="6">
                  <c:v>2017</c:v>
                </c:pt>
                <c:pt idx="7">
                  <c:v>2018</c:v>
                </c:pt>
              </c:numCache>
            </c:numRef>
          </c:cat>
          <c:val>
            <c:numRef>
              <c:f>discrepancia2!$B$12:$B$19</c:f>
              <c:numCache>
                <c:formatCode>"$"#,##0.00_);[Red]\("$"#,##0.00\)</c:formatCode>
                <c:ptCount val="8"/>
                <c:pt idx="0">
                  <c:v>795088.83100000001</c:v>
                </c:pt>
                <c:pt idx="1">
                  <c:v>261122.72200000001</c:v>
                </c:pt>
                <c:pt idx="2">
                  <c:v>431716.48300000001</c:v>
                </c:pt>
                <c:pt idx="3">
                  <c:v>564224.71600000001</c:v>
                </c:pt>
                <c:pt idx="4">
                  <c:v>847794.87399999995</c:v>
                </c:pt>
                <c:pt idx="5">
                  <c:v>1339728.175</c:v>
                </c:pt>
                <c:pt idx="6">
                  <c:v>1725276.737</c:v>
                </c:pt>
                <c:pt idx="7">
                  <c:v>766764.27099999995</c:v>
                </c:pt>
              </c:numCache>
            </c:numRef>
          </c:val>
          <c:smooth val="0"/>
        </c:ser>
        <c:ser>
          <c:idx val="1"/>
          <c:order val="1"/>
          <c:tx>
            <c:strRef>
              <c:f>discrepancia2!$C$10</c:f>
              <c:strCache>
                <c:ptCount val="1"/>
                <c:pt idx="0">
                  <c:v>Ejercido</c:v>
                </c:pt>
              </c:strCache>
            </c:strRef>
          </c:tx>
          <c:cat>
            <c:numRef>
              <c:f>discrepancia2!$A$12:$A$19</c:f>
              <c:numCache>
                <c:formatCode>General</c:formatCode>
                <c:ptCount val="8"/>
                <c:pt idx="0">
                  <c:v>2011</c:v>
                </c:pt>
                <c:pt idx="1">
                  <c:v>2012</c:v>
                </c:pt>
                <c:pt idx="2">
                  <c:v>2013</c:v>
                </c:pt>
                <c:pt idx="3">
                  <c:v>2014</c:v>
                </c:pt>
                <c:pt idx="4">
                  <c:v>2015</c:v>
                </c:pt>
                <c:pt idx="5">
                  <c:v>2016</c:v>
                </c:pt>
                <c:pt idx="6">
                  <c:v>2017</c:v>
                </c:pt>
                <c:pt idx="7">
                  <c:v>2018</c:v>
                </c:pt>
              </c:numCache>
            </c:numRef>
          </c:cat>
          <c:val>
            <c:numRef>
              <c:f>discrepancia2!$C$12:$C$19</c:f>
              <c:numCache>
                <c:formatCode>"$"#,##0.00_);[Red]\("$"#,##0.00\)</c:formatCode>
                <c:ptCount val="8"/>
                <c:pt idx="0">
                  <c:v>231395.99736000001</c:v>
                </c:pt>
                <c:pt idx="1">
                  <c:v>120637.64171</c:v>
                </c:pt>
                <c:pt idx="2">
                  <c:v>520437.65217000002</c:v>
                </c:pt>
                <c:pt idx="3">
                  <c:v>342138.57457999996</c:v>
                </c:pt>
                <c:pt idx="4">
                  <c:v>159897.86129</c:v>
                </c:pt>
                <c:pt idx="5">
                  <c:v>149793.05984999999</c:v>
                </c:pt>
                <c:pt idx="6">
                  <c:v>390008.19010000001</c:v>
                </c:pt>
                <c:pt idx="7" formatCode="#,##0.00">
                  <c:v>354006.68</c:v>
                </c:pt>
              </c:numCache>
            </c:numRef>
          </c:val>
          <c:smooth val="0"/>
        </c:ser>
        <c:dLbls>
          <c:showLegendKey val="0"/>
          <c:showVal val="0"/>
          <c:showCatName val="0"/>
          <c:showSerName val="0"/>
          <c:showPercent val="0"/>
          <c:showBubbleSize val="0"/>
        </c:dLbls>
        <c:marker val="1"/>
        <c:smooth val="0"/>
        <c:axId val="790106560"/>
        <c:axId val="790110368"/>
      </c:lineChart>
      <c:lineChart>
        <c:grouping val="standard"/>
        <c:varyColors val="0"/>
        <c:ser>
          <c:idx val="2"/>
          <c:order val="2"/>
          <c:tx>
            <c:strRef>
              <c:f>discrepancia2!$D$10</c:f>
              <c:strCache>
                <c:ptCount val="1"/>
                <c:pt idx="0">
                  <c:v>Variación</c:v>
                </c:pt>
              </c:strCache>
            </c:strRef>
          </c:tx>
          <c:dLbls>
            <c:dLbl>
              <c:idx val="0"/>
              <c:layout>
                <c:manualLayout>
                  <c:x val="-4.8405064406990286E-2"/>
                  <c:y val="-5.068226120857701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1995119182277842E-3"/>
                  <c:y val="-3.898635477582810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326510666802774E-2"/>
                  <c:y val="4.288499025341130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2833486706995298E-2"/>
                  <c:y val="3.898635477582845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9.7181714961897883E-3"/>
                  <c:y val="3.118908382066273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5549074393903661E-2"/>
                  <c:y val="-2.729044834307993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3.1098148787807322E-2"/>
                  <c:y val="3.508771929824557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discrepancia2!$A$12:$A$19</c:f>
              <c:numCache>
                <c:formatCode>General</c:formatCode>
                <c:ptCount val="8"/>
                <c:pt idx="0">
                  <c:v>2011</c:v>
                </c:pt>
                <c:pt idx="1">
                  <c:v>2012</c:v>
                </c:pt>
                <c:pt idx="2">
                  <c:v>2013</c:v>
                </c:pt>
                <c:pt idx="3">
                  <c:v>2014</c:v>
                </c:pt>
                <c:pt idx="4">
                  <c:v>2015</c:v>
                </c:pt>
                <c:pt idx="5">
                  <c:v>2016</c:v>
                </c:pt>
                <c:pt idx="6">
                  <c:v>2017</c:v>
                </c:pt>
                <c:pt idx="7">
                  <c:v>2018</c:v>
                </c:pt>
              </c:numCache>
            </c:numRef>
          </c:cat>
          <c:val>
            <c:numRef>
              <c:f>discrepancia2!$D$12:$D$19</c:f>
              <c:numCache>
                <c:formatCode>0.0</c:formatCode>
                <c:ptCount val="8"/>
                <c:pt idx="0">
                  <c:v>-70.896837140955881</c:v>
                </c:pt>
                <c:pt idx="1">
                  <c:v>-53.800404351636622</c:v>
                </c:pt>
                <c:pt idx="2">
                  <c:v>20.550794946135984</c:v>
                </c:pt>
                <c:pt idx="3">
                  <c:v>-39.36129260597653</c:v>
                </c:pt>
                <c:pt idx="4">
                  <c:v>-81.139557905607234</c:v>
                </c:pt>
                <c:pt idx="5">
                  <c:v>-88.819145357602096</c:v>
                </c:pt>
                <c:pt idx="6">
                  <c:v>-77.394456104580271</c:v>
                </c:pt>
                <c:pt idx="7">
                  <c:v>-53.831093415671162</c:v>
                </c:pt>
              </c:numCache>
            </c:numRef>
          </c:val>
          <c:smooth val="0"/>
        </c:ser>
        <c:dLbls>
          <c:showLegendKey val="0"/>
          <c:showVal val="0"/>
          <c:showCatName val="0"/>
          <c:showSerName val="0"/>
          <c:showPercent val="0"/>
          <c:showBubbleSize val="0"/>
        </c:dLbls>
        <c:marker val="1"/>
        <c:smooth val="0"/>
        <c:axId val="1101424976"/>
        <c:axId val="1101432592"/>
      </c:lineChart>
      <c:catAx>
        <c:axId val="790106560"/>
        <c:scaling>
          <c:orientation val="minMax"/>
        </c:scaling>
        <c:delete val="0"/>
        <c:axPos val="b"/>
        <c:numFmt formatCode="General" sourceLinked="1"/>
        <c:majorTickMark val="none"/>
        <c:minorTickMark val="none"/>
        <c:tickLblPos val="nextTo"/>
        <c:crossAx val="790110368"/>
        <c:crosses val="autoZero"/>
        <c:auto val="1"/>
        <c:lblAlgn val="ctr"/>
        <c:lblOffset val="100"/>
        <c:noMultiLvlLbl val="0"/>
      </c:catAx>
      <c:valAx>
        <c:axId val="790110368"/>
        <c:scaling>
          <c:orientation val="minMax"/>
        </c:scaling>
        <c:delete val="0"/>
        <c:axPos val="l"/>
        <c:majorGridlines/>
        <c:title>
          <c:tx>
            <c:rich>
              <a:bodyPr rot="-5400000" vert="horz"/>
              <a:lstStyle/>
              <a:p>
                <a:pPr>
                  <a:defRPr/>
                </a:pPr>
                <a:r>
                  <a:rPr lang="en-US"/>
                  <a:t>Miles de pesos</a:t>
                </a:r>
              </a:p>
            </c:rich>
          </c:tx>
          <c:layout>
            <c:manualLayout>
              <c:xMode val="edge"/>
              <c:yMode val="edge"/>
              <c:x val="4.71976401179941E-3"/>
              <c:y val="0.34540144020458985"/>
            </c:manualLayout>
          </c:layout>
          <c:overlay val="0"/>
        </c:title>
        <c:numFmt formatCode="&quot;$&quot;#,##0_);[Red]\(&quot;$&quot;#,##0\)" sourceLinked="0"/>
        <c:majorTickMark val="none"/>
        <c:minorTickMark val="none"/>
        <c:tickLblPos val="nextTo"/>
        <c:spPr>
          <a:ln w="6350">
            <a:noFill/>
          </a:ln>
        </c:spPr>
        <c:crossAx val="790106560"/>
        <c:crosses val="autoZero"/>
        <c:crossBetween val="between"/>
      </c:valAx>
      <c:valAx>
        <c:axId val="1101432592"/>
        <c:scaling>
          <c:orientation val="maxMin"/>
        </c:scaling>
        <c:delete val="0"/>
        <c:axPos val="r"/>
        <c:title>
          <c:tx>
            <c:rich>
              <a:bodyPr rot="5400000" vert="horz"/>
              <a:lstStyle/>
              <a:p>
                <a:pPr>
                  <a:defRPr/>
                </a:pPr>
                <a:r>
                  <a:rPr lang="en-US"/>
                  <a:t>Variación entre lo ejercido y lo aprobado</a:t>
                </a:r>
              </a:p>
            </c:rich>
          </c:tx>
          <c:layout>
            <c:manualLayout>
              <c:xMode val="edge"/>
              <c:yMode val="edge"/>
              <c:x val="0.95977550454228155"/>
              <c:y val="9.6288314837838257E-2"/>
            </c:manualLayout>
          </c:layout>
          <c:overlay val="0"/>
        </c:title>
        <c:numFmt formatCode="0" sourceLinked="0"/>
        <c:majorTickMark val="out"/>
        <c:minorTickMark val="none"/>
        <c:tickLblPos val="nextTo"/>
        <c:crossAx val="1101424976"/>
        <c:crosses val="max"/>
        <c:crossBetween val="between"/>
      </c:valAx>
      <c:catAx>
        <c:axId val="1101424976"/>
        <c:scaling>
          <c:orientation val="minMax"/>
        </c:scaling>
        <c:delete val="1"/>
        <c:axPos val="t"/>
        <c:numFmt formatCode="General" sourceLinked="1"/>
        <c:majorTickMark val="out"/>
        <c:minorTickMark val="none"/>
        <c:tickLblPos val="nextTo"/>
        <c:crossAx val="1101432592"/>
        <c:crosses val="autoZero"/>
        <c:auto val="1"/>
        <c:lblAlgn val="ctr"/>
        <c:lblOffset val="100"/>
        <c:noMultiLvlLbl val="0"/>
      </c:catAx>
    </c:plotArea>
    <c:legend>
      <c:legendPos val="b"/>
      <c:layout>
        <c:manualLayout>
          <c:xMode val="edge"/>
          <c:yMode val="edge"/>
          <c:x val="0.25847020829254352"/>
          <c:y val="0.92560267685837516"/>
          <c:w val="0.4830595834149129"/>
          <c:h val="7.0498687664041992E-2"/>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1175627900313"/>
          <c:y val="5.3043992340705705E-2"/>
          <c:w val="0.84328999810696181"/>
          <c:h val="0.73283521847707922"/>
        </c:manualLayout>
      </c:layout>
      <c:scatterChart>
        <c:scatterStyle val="smoothMarker"/>
        <c:varyColors val="0"/>
        <c:ser>
          <c:idx val="0"/>
          <c:order val="0"/>
          <c:tx>
            <c:strRef>
              <c:f>discrepancia2!$D$23</c:f>
              <c:strCache>
                <c:ptCount val="1"/>
                <c:pt idx="0">
                  <c:v>Apego a la planeación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0677958863302034E-2"/>
                  <c:y val="-4.589786892941955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355931962110065E-2"/>
                  <c:y val="2.753872135765173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discrepancia2!$A$24:$A$32</c:f>
              <c:numCache>
                <c:formatCode>General</c:formatCode>
                <c:ptCount val="9"/>
                <c:pt idx="0">
                  <c:v>2010</c:v>
                </c:pt>
                <c:pt idx="1">
                  <c:v>2011</c:v>
                </c:pt>
                <c:pt idx="2">
                  <c:v>2012</c:v>
                </c:pt>
                <c:pt idx="3">
                  <c:v>2013</c:v>
                </c:pt>
                <c:pt idx="4">
                  <c:v>2014</c:v>
                </c:pt>
                <c:pt idx="5">
                  <c:v>2015</c:v>
                </c:pt>
                <c:pt idx="6">
                  <c:v>2016</c:v>
                </c:pt>
                <c:pt idx="7">
                  <c:v>2017</c:v>
                </c:pt>
                <c:pt idx="8">
                  <c:v>2018</c:v>
                </c:pt>
              </c:numCache>
            </c:numRef>
          </c:xVal>
          <c:yVal>
            <c:numRef>
              <c:f>discrepancia2!$D$24:$D$32</c:f>
              <c:numCache>
                <c:formatCode>0.0</c:formatCode>
                <c:ptCount val="9"/>
                <c:pt idx="0">
                  <c:v>402.81177364501286</c:v>
                </c:pt>
                <c:pt idx="1">
                  <c:v>29.103162859044112</c:v>
                </c:pt>
                <c:pt idx="2">
                  <c:v>46.199595648363371</c:v>
                </c:pt>
                <c:pt idx="3">
                  <c:v>120.55079494613598</c:v>
                </c:pt>
                <c:pt idx="4">
                  <c:v>60.638707394023484</c:v>
                </c:pt>
                <c:pt idx="5">
                  <c:v>18.860442094392752</c:v>
                </c:pt>
                <c:pt idx="6">
                  <c:v>11.180854642397888</c:v>
                </c:pt>
                <c:pt idx="7">
                  <c:v>22.605543895419718</c:v>
                </c:pt>
                <c:pt idx="8">
                  <c:v>46.16890658432883</c:v>
                </c:pt>
              </c:numCache>
            </c:numRef>
          </c:yVal>
          <c:smooth val="1"/>
        </c:ser>
        <c:ser>
          <c:idx val="1"/>
          <c:order val="1"/>
          <c:tx>
            <c:strRef>
              <c:f>discrepancia2!$E$23</c:f>
              <c:strCache>
                <c:ptCount val="1"/>
                <c:pt idx="0">
                  <c:v>Correcta planeación</c:v>
                </c:pt>
              </c:strCache>
            </c:strRef>
          </c:tx>
          <c:spPr>
            <a:ln w="19050" cap="rnd">
              <a:solidFill>
                <a:schemeClr val="accent2"/>
              </a:solidFill>
              <a:round/>
            </a:ln>
            <a:effectLst/>
          </c:spPr>
          <c:marker>
            <c:symbol val="none"/>
          </c:marker>
          <c:dLbls>
            <c:dLbl>
              <c:idx val="6"/>
              <c:layout>
                <c:manualLayout>
                  <c:x val="-0.10673657961002203"/>
                  <c:y val="-9.2086303895211274E-2"/>
                </c:manualLayout>
              </c:layout>
              <c:tx>
                <c:rich>
                  <a:bodyPr/>
                  <a:lstStyle/>
                  <a:p>
                    <a:r>
                      <a:rPr lang="en-US"/>
                      <a:t>Apego a la planeación</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discrepancia2!$A$24:$A$32</c:f>
              <c:numCache>
                <c:formatCode>General</c:formatCode>
                <c:ptCount val="9"/>
                <c:pt idx="0">
                  <c:v>2010</c:v>
                </c:pt>
                <c:pt idx="1">
                  <c:v>2011</c:v>
                </c:pt>
                <c:pt idx="2">
                  <c:v>2012</c:v>
                </c:pt>
                <c:pt idx="3">
                  <c:v>2013</c:v>
                </c:pt>
                <c:pt idx="4">
                  <c:v>2014</c:v>
                </c:pt>
                <c:pt idx="5">
                  <c:v>2015</c:v>
                </c:pt>
                <c:pt idx="6">
                  <c:v>2016</c:v>
                </c:pt>
                <c:pt idx="7">
                  <c:v>2017</c:v>
                </c:pt>
                <c:pt idx="8">
                  <c:v>2018</c:v>
                </c:pt>
              </c:numCache>
            </c:numRef>
          </c:xVal>
          <c:yVal>
            <c:numRef>
              <c:f>discrepancia2!$E$24:$E$32</c:f>
              <c:numCache>
                <c:formatCode>General</c:formatCode>
                <c:ptCount val="9"/>
                <c:pt idx="0">
                  <c:v>100</c:v>
                </c:pt>
                <c:pt idx="1">
                  <c:v>100</c:v>
                </c:pt>
                <c:pt idx="2">
                  <c:v>100</c:v>
                </c:pt>
                <c:pt idx="3">
                  <c:v>100</c:v>
                </c:pt>
                <c:pt idx="4">
                  <c:v>100</c:v>
                </c:pt>
                <c:pt idx="5">
                  <c:v>100</c:v>
                </c:pt>
                <c:pt idx="6">
                  <c:v>100</c:v>
                </c:pt>
                <c:pt idx="7">
                  <c:v>100</c:v>
                </c:pt>
                <c:pt idx="8">
                  <c:v>100</c:v>
                </c:pt>
              </c:numCache>
            </c:numRef>
          </c:yVal>
          <c:smooth val="1"/>
        </c:ser>
        <c:dLbls>
          <c:showLegendKey val="0"/>
          <c:showVal val="0"/>
          <c:showCatName val="0"/>
          <c:showSerName val="0"/>
          <c:showPercent val="0"/>
          <c:showBubbleSize val="0"/>
        </c:dLbls>
        <c:axId val="1101424432"/>
        <c:axId val="1101425520"/>
      </c:scatterChart>
      <c:valAx>
        <c:axId val="1101424432"/>
        <c:scaling>
          <c:orientation val="minMax"/>
          <c:max val="2018"/>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Ejercicio fiscal</a:t>
                </a:r>
              </a:p>
            </c:rich>
          </c:tx>
          <c:layout>
            <c:manualLayout>
              <c:xMode val="edge"/>
              <c:yMode val="edge"/>
              <c:x val="0.45623019344804122"/>
              <c:y val="0.90256764058271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1425520"/>
        <c:crosses val="autoZero"/>
        <c:crossBetween val="midCat"/>
        <c:majorUnit val="1"/>
      </c:valAx>
      <c:valAx>
        <c:axId val="1101425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apego</a:t>
                </a:r>
              </a:p>
            </c:rich>
          </c:tx>
          <c:layout>
            <c:manualLayout>
              <c:xMode val="edge"/>
              <c:yMode val="edge"/>
              <c:x val="1.0396361273554255E-2"/>
              <c:y val="0.277846102557540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142443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05636193280891E-2"/>
          <c:y val="4.7852101724593858E-2"/>
          <c:w val="0.90494581636911275"/>
          <c:h val="0.66984858594812924"/>
        </c:manualLayout>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discrepancia!$A$4:$A$17</c:f>
              <c:strCache>
                <c:ptCount val="14"/>
                <c:pt idx="0">
                  <c:v>Baja California</c:v>
                </c:pt>
                <c:pt idx="1">
                  <c:v>Chiapas</c:v>
                </c:pt>
                <c:pt idx="2">
                  <c:v>Quintana Roo</c:v>
                </c:pt>
                <c:pt idx="3">
                  <c:v>Coahuila</c:v>
                </c:pt>
                <c:pt idx="4">
                  <c:v>Oaxaca</c:v>
                </c:pt>
                <c:pt idx="5">
                  <c:v>Hidalgo</c:v>
                </c:pt>
                <c:pt idx="6">
                  <c:v>Durango</c:v>
                </c:pt>
                <c:pt idx="7">
                  <c:v>Nuevo León</c:v>
                </c:pt>
                <c:pt idx="8">
                  <c:v>Sonora</c:v>
                </c:pt>
                <c:pt idx="9">
                  <c:v>Veracruz</c:v>
                </c:pt>
                <c:pt idx="10">
                  <c:v>Tamaulipas</c:v>
                </c:pt>
                <c:pt idx="11">
                  <c:v>Yucatán</c:v>
                </c:pt>
                <c:pt idx="12">
                  <c:v>Querétaro</c:v>
                </c:pt>
                <c:pt idx="13">
                  <c:v>Chihuahua</c:v>
                </c:pt>
              </c:strCache>
            </c:strRef>
          </c:cat>
          <c:val>
            <c:numRef>
              <c:f>discrepancia!$B$4:$B$17</c:f>
              <c:numCache>
                <c:formatCode>General</c:formatCode>
                <c:ptCount val="14"/>
                <c:pt idx="0">
                  <c:v>-10</c:v>
                </c:pt>
                <c:pt idx="1">
                  <c:v>-21</c:v>
                </c:pt>
                <c:pt idx="2">
                  <c:v>-22</c:v>
                </c:pt>
                <c:pt idx="3">
                  <c:v>-35</c:v>
                </c:pt>
                <c:pt idx="4">
                  <c:v>-36</c:v>
                </c:pt>
                <c:pt idx="5">
                  <c:v>-39</c:v>
                </c:pt>
                <c:pt idx="6">
                  <c:v>-43</c:v>
                </c:pt>
                <c:pt idx="7">
                  <c:v>-45</c:v>
                </c:pt>
                <c:pt idx="8">
                  <c:v>-47</c:v>
                </c:pt>
                <c:pt idx="9">
                  <c:v>-58</c:v>
                </c:pt>
                <c:pt idx="10">
                  <c:v>-64</c:v>
                </c:pt>
                <c:pt idx="11">
                  <c:v>-77</c:v>
                </c:pt>
                <c:pt idx="12">
                  <c:v>-82</c:v>
                </c:pt>
                <c:pt idx="13">
                  <c:v>-86</c:v>
                </c:pt>
              </c:numCache>
            </c:numRef>
          </c:val>
        </c:ser>
        <c:dLbls>
          <c:showLegendKey val="0"/>
          <c:showVal val="0"/>
          <c:showCatName val="0"/>
          <c:showSerName val="0"/>
          <c:showPercent val="0"/>
          <c:showBubbleSize val="0"/>
        </c:dLbls>
        <c:gapWidth val="150"/>
        <c:shape val="box"/>
        <c:axId val="791007536"/>
        <c:axId val="791008080"/>
        <c:axId val="0"/>
      </c:bar3DChart>
      <c:catAx>
        <c:axId val="791007536"/>
        <c:scaling>
          <c:orientation val="minMax"/>
        </c:scaling>
        <c:delete val="0"/>
        <c:axPos val="b"/>
        <c:numFmt formatCode="General" sourceLinked="1"/>
        <c:majorTickMark val="none"/>
        <c:minorTickMark val="none"/>
        <c:tickLblPos val="low"/>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91008080"/>
        <c:crosses val="autoZero"/>
        <c:auto val="1"/>
        <c:lblAlgn val="ctr"/>
        <c:lblOffset val="100"/>
        <c:noMultiLvlLbl val="0"/>
      </c:catAx>
      <c:valAx>
        <c:axId val="791008080"/>
        <c:scaling>
          <c:orientation val="minMax"/>
          <c:min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discrepancia</a:t>
                </a:r>
              </a:p>
            </c:rich>
          </c:tx>
          <c:layout>
            <c:manualLayout>
              <c:xMode val="edge"/>
              <c:yMode val="edge"/>
              <c:x val="1.4942312695716442E-2"/>
              <c:y val="0.148270268122484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9100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w="6350">
          <a:noFill/>
        </a:ln>
      </c:spPr>
    </c:floor>
    <c:sideWall>
      <c:thickness val="0"/>
      <c:spPr>
        <a:noFill/>
        <a:ln w="25400">
          <a:noFill/>
        </a:ln>
      </c:spPr>
    </c:sideWall>
    <c:backWall>
      <c:thickness val="0"/>
      <c:spPr>
        <a:noFill/>
        <a:ln w="25400">
          <a:noFill/>
        </a:ln>
      </c:spPr>
    </c:backWall>
    <c:plotArea>
      <c:layout>
        <c:manualLayout>
          <c:layoutTarget val="inner"/>
          <c:xMode val="edge"/>
          <c:yMode val="edge"/>
          <c:x val="0.10490246020541333"/>
          <c:y val="2.5428331875182269E-2"/>
          <c:w val="0.88031010911066798"/>
          <c:h val="0.74509988334791488"/>
        </c:manualLayout>
      </c:layout>
      <c:bar3DChart>
        <c:barDir val="col"/>
        <c:grouping val="clustered"/>
        <c:varyColors val="0"/>
        <c:ser>
          <c:idx val="0"/>
          <c:order val="0"/>
          <c:tx>
            <c:strRef>
              <c:f>'2015_tipoPiso'!$L$210</c:f>
              <c:strCache>
                <c:ptCount val="1"/>
                <c:pt idx="0">
                  <c:v>Nacional</c:v>
                </c:pt>
              </c:strCache>
            </c:strRef>
          </c:tx>
          <c:spPr>
            <a:solidFill>
              <a:srgbClr val="5B9BD5"/>
            </a:solidFill>
            <a:ln w="25400">
              <a:noFill/>
            </a:ln>
          </c:spPr>
          <c:invertIfNegative val="0"/>
          <c:dLbls>
            <c:dLbl>
              <c:idx val="0"/>
              <c:layout>
                <c:manualLayout>
                  <c:x val="1.4787430683918669E-2"/>
                  <c:y val="-2.7777777777777863E-2"/>
                </c:manualLayout>
              </c:layout>
              <c:numFmt formatCode="#,##0.0" sourceLinked="0"/>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7110289587184137E-2"/>
                  <c:y val="-1.8518518518518517E-2"/>
                </c:manualLayout>
              </c:layout>
              <c:numFmt formatCode="#,##0.0" sourceLinked="0"/>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9.8582871226123563E-3"/>
                  <c:y val="-1.8518518518518563E-2"/>
                </c:manualLayout>
              </c:layout>
              <c:numFmt formatCode="#,##0.0" sourceLinked="0"/>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'2015_tipoPiso'!$O$209:$Q$209</c:f>
              <c:strCache>
                <c:ptCount val="3"/>
                <c:pt idx="0">
                  <c:v>Tierra</c:v>
                </c:pt>
                <c:pt idx="1">
                  <c:v>Cemento o firme</c:v>
                </c:pt>
                <c:pt idx="2">
                  <c:v>Mosaico, madera u otro recubrimiento</c:v>
                </c:pt>
              </c:strCache>
            </c:strRef>
          </c:cat>
          <c:val>
            <c:numRef>
              <c:f>'2015_tipoPiso'!$O$210:$Q$210</c:f>
              <c:numCache>
                <c:formatCode>0.0</c:formatCode>
                <c:ptCount val="3"/>
                <c:pt idx="0">
                  <c:v>3.5509283156516598</c:v>
                </c:pt>
                <c:pt idx="1">
                  <c:v>52.671214282109801</c:v>
                </c:pt>
                <c:pt idx="2">
                  <c:v>43.1747537961243</c:v>
                </c:pt>
              </c:numCache>
            </c:numRef>
          </c:val>
        </c:ser>
        <c:ser>
          <c:idx val="1"/>
          <c:order val="1"/>
          <c:tx>
            <c:strRef>
              <c:f>'2015_tipoPiso'!$L$211</c:f>
              <c:strCache>
                <c:ptCount val="1"/>
                <c:pt idx="0">
                  <c:v>Yucatán </c:v>
                </c:pt>
              </c:strCache>
            </c:strRef>
          </c:tx>
          <c:spPr>
            <a:solidFill>
              <a:srgbClr val="ED7D31"/>
            </a:solidFill>
            <a:ln w="25400">
              <a:noFill/>
            </a:ln>
          </c:spPr>
          <c:invertIfNegative val="0"/>
          <c:dLbls>
            <c:dLbl>
              <c:idx val="0"/>
              <c:layout>
                <c:manualLayout>
                  <c:x val="2.9574861367837293E-2"/>
                  <c:y val="-2.7777777777777863E-2"/>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7252002464571689E-2"/>
                  <c:y val="-9.2592592592592587E-3"/>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4645717806531114E-2"/>
                  <c:y val="-1.3888888888888888E-2"/>
                </c:manualLayout>
              </c:layout>
              <c:spPr>
                <a:noFill/>
                <a:ln w="25400">
                  <a:noFill/>
                </a:ln>
              </c:spPr>
              <c:txPr>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'2015_tipoPiso'!$O$209:$Q$209</c:f>
              <c:strCache>
                <c:ptCount val="3"/>
                <c:pt idx="0">
                  <c:v>Tierra</c:v>
                </c:pt>
                <c:pt idx="1">
                  <c:v>Cemento o firme</c:v>
                </c:pt>
                <c:pt idx="2">
                  <c:v>Mosaico, madera u otro recubrimiento</c:v>
                </c:pt>
              </c:strCache>
            </c:strRef>
          </c:cat>
          <c:val>
            <c:numRef>
              <c:f>'2015_tipoPiso'!$O$211:$Q$211</c:f>
              <c:numCache>
                <c:formatCode>0.0</c:formatCode>
                <c:ptCount val="3"/>
                <c:pt idx="0">
                  <c:v>1.63988431013809</c:v>
                </c:pt>
                <c:pt idx="1">
                  <c:v>37.5997364566526</c:v>
                </c:pt>
                <c:pt idx="2">
                  <c:v>60.267121019175903</c:v>
                </c:pt>
              </c:numCache>
            </c:numRef>
          </c:val>
        </c:ser>
        <c:dLbls>
          <c:showLegendKey val="0"/>
          <c:showVal val="0"/>
          <c:showCatName val="0"/>
          <c:showSerName val="0"/>
          <c:showPercent val="0"/>
          <c:showBubbleSize val="0"/>
        </c:dLbls>
        <c:gapWidth val="150"/>
        <c:shape val="box"/>
        <c:axId val="1101439664"/>
        <c:axId val="1101431504"/>
        <c:axId val="0"/>
      </c:bar3DChart>
      <c:catAx>
        <c:axId val="1101439664"/>
        <c:scaling>
          <c:orientation val="minMax"/>
        </c:scaling>
        <c:delete val="0"/>
        <c:axPos val="b"/>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1101431504"/>
        <c:crosses val="autoZero"/>
        <c:auto val="1"/>
        <c:lblAlgn val="ctr"/>
        <c:lblOffset val="100"/>
        <c:noMultiLvlLbl val="0"/>
      </c:catAx>
      <c:valAx>
        <c:axId val="11014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s-MX"/>
                  <a:t>Porcentaje</a:t>
                </a:r>
              </a:p>
            </c:rich>
          </c:tx>
          <c:layout>
            <c:manualLayout>
              <c:xMode val="edge"/>
              <c:yMode val="edge"/>
              <c:x val="1.5986338121782837E-2"/>
              <c:y val="0.31184930008748907"/>
            </c:manualLayout>
          </c:layout>
          <c:overlay val="0"/>
          <c:spPr>
            <a:noFill/>
            <a:ln w="25400">
              <a:noFill/>
            </a:ln>
          </c:spPr>
        </c:title>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1101439664"/>
        <c:crosses val="autoZero"/>
        <c:crossBetween val="between"/>
      </c:valAx>
      <c:spPr>
        <a:noFill/>
        <a:ln w="25400">
          <a:noFill/>
        </a:ln>
      </c:spPr>
    </c:plotArea>
    <c:legend>
      <c:legendPos val="b"/>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w="6350">
          <a:noFill/>
        </a:ln>
      </c:spPr>
    </c:floor>
    <c:sideWall>
      <c:thickness val="0"/>
      <c:spPr>
        <a:noFill/>
        <a:ln w="25400">
          <a:noFill/>
        </a:ln>
      </c:spPr>
    </c:sideWall>
    <c:backWall>
      <c:thickness val="0"/>
      <c:spPr>
        <a:noFill/>
        <a:ln w="25400">
          <a:noFill/>
        </a:ln>
      </c:spPr>
    </c:backWall>
    <c:plotArea>
      <c:layout>
        <c:manualLayout>
          <c:layoutTarget val="inner"/>
          <c:xMode val="edge"/>
          <c:yMode val="edge"/>
          <c:x val="0.13367825896762905"/>
          <c:y val="5.0925925925925923E-2"/>
          <c:w val="0.8579884076990375"/>
          <c:h val="0.67109507144940217"/>
        </c:manualLayout>
      </c:layout>
      <c:bar3DChart>
        <c:barDir val="col"/>
        <c:grouping val="clustered"/>
        <c:varyColors val="0"/>
        <c:ser>
          <c:idx val="0"/>
          <c:order val="0"/>
          <c:tx>
            <c:strRef>
              <c:f>'2015_tipoTechos'!$T$210</c:f>
              <c:strCache>
                <c:ptCount val="1"/>
                <c:pt idx="0">
                  <c:v>Nacional</c:v>
                </c:pt>
              </c:strCache>
            </c:strRef>
          </c:tx>
          <c:spPr>
            <a:solidFill>
              <a:srgbClr val="5B9BD5"/>
            </a:solidFill>
            <a:ln w="25400">
              <a:noFill/>
            </a:ln>
          </c:spPr>
          <c:invertIfNegative val="0"/>
          <c:dLbls>
            <c:numFmt formatCode="#,##0.0" sourceLinked="0"/>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'2015_tipoTechos'!$U$208:$W$208</c:f>
              <c:strCache>
                <c:ptCount val="3"/>
                <c:pt idx="0">
                  <c:v>viviendas con techo de lámina</c:v>
                </c:pt>
                <c:pt idx="1">
                  <c:v>Palma o paja</c:v>
                </c:pt>
                <c:pt idx="2">
                  <c:v>Losa de concreto o viguetas con bovedilla</c:v>
                </c:pt>
              </c:strCache>
            </c:strRef>
          </c:cat>
          <c:val>
            <c:numRef>
              <c:f>'2015_tipoTechos'!$U$210:$W$210</c:f>
              <c:numCache>
                <c:formatCode>##,##0.0</c:formatCode>
                <c:ptCount val="3"/>
                <c:pt idx="0">
                  <c:v>18.775003043865812</c:v>
                </c:pt>
                <c:pt idx="1">
                  <c:v>0.44160878623034</c:v>
                </c:pt>
                <c:pt idx="2">
                  <c:v>75.125459426403793</c:v>
                </c:pt>
              </c:numCache>
            </c:numRef>
          </c:val>
        </c:ser>
        <c:ser>
          <c:idx val="1"/>
          <c:order val="1"/>
          <c:tx>
            <c:strRef>
              <c:f>'2015_tipoTechos'!$T$211</c:f>
              <c:strCache>
                <c:ptCount val="1"/>
                <c:pt idx="0">
                  <c:v>Yucatán</c:v>
                </c:pt>
              </c:strCache>
            </c:strRef>
          </c:tx>
          <c:spPr>
            <a:solidFill>
              <a:srgbClr val="ED7D31"/>
            </a:solidFill>
            <a:ln w="25400">
              <a:noFill/>
            </a:ln>
          </c:spPr>
          <c:invertIfNegative val="0"/>
          <c:dLbls>
            <c:numFmt formatCode="#,##0.0" sourceLinked="0"/>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'2015_tipoTechos'!$U$208:$W$208</c:f>
              <c:strCache>
                <c:ptCount val="3"/>
                <c:pt idx="0">
                  <c:v>viviendas con techo de lámina</c:v>
                </c:pt>
                <c:pt idx="1">
                  <c:v>Palma o paja</c:v>
                </c:pt>
                <c:pt idx="2">
                  <c:v>Losa de concreto o viguetas con bovedilla</c:v>
                </c:pt>
              </c:strCache>
            </c:strRef>
          </c:cat>
          <c:val>
            <c:numRef>
              <c:f>'2015_tipoTechos'!$U$211:$W$211</c:f>
              <c:numCache>
                <c:formatCode>##,##0.0</c:formatCode>
                <c:ptCount val="3"/>
                <c:pt idx="0">
                  <c:v>5.6381981994746697</c:v>
                </c:pt>
                <c:pt idx="1">
                  <c:v>3.4005593211633398</c:v>
                </c:pt>
                <c:pt idx="2">
                  <c:v>90.136252619050495</c:v>
                </c:pt>
              </c:numCache>
            </c:numRef>
          </c:val>
        </c:ser>
        <c:dLbls>
          <c:showLegendKey val="0"/>
          <c:showVal val="0"/>
          <c:showCatName val="0"/>
          <c:showSerName val="0"/>
          <c:showPercent val="0"/>
          <c:showBubbleSize val="0"/>
        </c:dLbls>
        <c:gapWidth val="75"/>
        <c:shape val="box"/>
        <c:axId val="1101426064"/>
        <c:axId val="1101426608"/>
        <c:axId val="0"/>
      </c:bar3DChart>
      <c:catAx>
        <c:axId val="1101426064"/>
        <c:scaling>
          <c:orientation val="minMax"/>
        </c:scaling>
        <c:delete val="0"/>
        <c:axPos val="b"/>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1101426608"/>
        <c:crosses val="autoZero"/>
        <c:auto val="1"/>
        <c:lblAlgn val="ctr"/>
        <c:lblOffset val="100"/>
        <c:noMultiLvlLbl val="0"/>
      </c:catAx>
      <c:valAx>
        <c:axId val="110142660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s-MX"/>
                  <a:t>Porcentaje</a:t>
                </a:r>
              </a:p>
            </c:rich>
          </c:tx>
          <c:layout>
            <c:manualLayout>
              <c:xMode val="edge"/>
              <c:yMode val="edge"/>
              <c:x val="2.6956692913385823E-2"/>
              <c:y val="0.29587853601633129"/>
            </c:manualLayout>
          </c:layout>
          <c:overlay val="0"/>
        </c:title>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1101426064"/>
        <c:crosses val="autoZero"/>
        <c:crossBetween val="between"/>
      </c:valAx>
      <c:spPr>
        <a:noFill/>
        <a:ln w="25400">
          <a:noFill/>
        </a:ln>
      </c:spPr>
    </c:plotArea>
    <c:legend>
      <c:legendPos val="b"/>
      <c:layout>
        <c:manualLayout>
          <c:xMode val="edge"/>
          <c:yMode val="edge"/>
          <c:x val="0.36516951006124232"/>
          <c:y val="0.90798556430446187"/>
          <c:w val="0.26966097987751525"/>
          <c:h val="7.8125546806649182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231913</xdr:colOff>
      <xdr:row>1</xdr:row>
      <xdr:rowOff>40585</xdr:rowOff>
    </xdr:from>
    <xdr:to>
      <xdr:col>13</xdr:col>
      <xdr:colOff>231913</xdr:colOff>
      <xdr:row>18</xdr:row>
      <xdr:rowOff>91937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719137</xdr:colOff>
      <xdr:row>10</xdr:row>
      <xdr:rowOff>171450</xdr:rowOff>
    </xdr:from>
    <xdr:to>
      <xdr:col>43</xdr:col>
      <xdr:colOff>733425</xdr:colOff>
      <xdr:row>27</xdr:row>
      <xdr:rowOff>76200</xdr:rowOff>
    </xdr:to>
    <xdr:graphicFrame macro="">
      <xdr:nvGraphicFramePr>
        <xdr:cNvPr id="2" name="Gráfico 1">
          <a:extLst>
            <a:ext uri="{FF2B5EF4-FFF2-40B4-BE49-F238E27FC236}">
              <a16:creationId xmlns="" xmlns:a16="http://schemas.microsoft.com/office/drawing/2014/main" id="{D6618E35-E457-491E-A473-5C6581D35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1190624</xdr:colOff>
      <xdr:row>1042</xdr:row>
      <xdr:rowOff>14287</xdr:rowOff>
    </xdr:from>
    <xdr:to>
      <xdr:col>7</xdr:col>
      <xdr:colOff>247649</xdr:colOff>
      <xdr:row>1056</xdr:row>
      <xdr:rowOff>142875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295274</xdr:colOff>
      <xdr:row>4</xdr:row>
      <xdr:rowOff>42861</xdr:rowOff>
    </xdr:from>
    <xdr:to>
      <xdr:col>8</xdr:col>
      <xdr:colOff>323849</xdr:colOff>
      <xdr:row>20</xdr:row>
      <xdr:rowOff>47624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685799</xdr:colOff>
      <xdr:row>1</xdr:row>
      <xdr:rowOff>295275</xdr:rowOff>
    </xdr:from>
    <xdr:to>
      <xdr:col>13</xdr:col>
      <xdr:colOff>552450</xdr:colOff>
      <xdr:row>19</xdr:row>
      <xdr:rowOff>47625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495300</xdr:colOff>
      <xdr:row>47</xdr:row>
      <xdr:rowOff>95250</xdr:rowOff>
    </xdr:from>
    <xdr:to>
      <xdr:col>13</xdr:col>
      <xdr:colOff>514350</xdr:colOff>
      <xdr:row>63</xdr:row>
      <xdr:rowOff>61912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247649</xdr:colOff>
      <xdr:row>1</xdr:row>
      <xdr:rowOff>66675</xdr:rowOff>
    </xdr:from>
    <xdr:to>
      <xdr:col>12</xdr:col>
      <xdr:colOff>304800</xdr:colOff>
      <xdr:row>18</xdr:row>
      <xdr:rowOff>85725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85724</xdr:colOff>
      <xdr:row>20</xdr:row>
      <xdr:rowOff>14287</xdr:rowOff>
    </xdr:from>
    <xdr:to>
      <xdr:col>14</xdr:col>
      <xdr:colOff>190500</xdr:colOff>
      <xdr:row>34</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2</xdr:row>
      <xdr:rowOff>104775</xdr:rowOff>
    </xdr:from>
    <xdr:to>
      <xdr:col>10</xdr:col>
      <xdr:colOff>600074</xdr:colOff>
      <xdr:row>17</xdr:row>
      <xdr:rowOff>166687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504825</xdr:colOff>
      <xdr:row>212</xdr:row>
      <xdr:rowOff>152400</xdr:rowOff>
    </xdr:from>
    <xdr:to>
      <xdr:col>16</xdr:col>
      <xdr:colOff>361950</xdr:colOff>
      <xdr:row>229</xdr:row>
      <xdr:rowOff>142875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352425</xdr:colOff>
      <xdr:row>212</xdr:row>
      <xdr:rowOff>38100</xdr:rowOff>
    </xdr:from>
    <xdr:to>
      <xdr:col>23</xdr:col>
      <xdr:colOff>485775</xdr:colOff>
      <xdr:row>229</xdr:row>
      <xdr:rowOff>28575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342899</xdr:colOff>
      <xdr:row>9</xdr:row>
      <xdr:rowOff>4761</xdr:rowOff>
    </xdr:from>
    <xdr:to>
      <xdr:col>17</xdr:col>
      <xdr:colOff>657224</xdr:colOff>
      <xdr:row>25</xdr:row>
      <xdr:rowOff>104774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tos.jimenez/Documents/Plan%20Estatal%20de%20Desarrollo%202018-2024/Social/C&#225;lculo%20de%20indicadores%20eje%20soc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ectividad%20Yucat&#225;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YT\Cuadros%20Web\Act_2016\Cyt_web_act_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YT\Cuadros%20Web\Act_2007\Guillermo_envi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es"/>
      <sheetName val="Pobreza"/>
      <sheetName val="Pob y vulner"/>
      <sheetName val="Pobr ext y mod"/>
      <sheetName val="Pobre mun"/>
      <sheetName val="Tablas mun"/>
      <sheetName val="Marg por entidad"/>
      <sheetName val="Marg municipal"/>
      <sheetName val="Indi de margi"/>
      <sheetName val="Marg munic2"/>
      <sheetName val="IDH"/>
      <sheetName val="Gini"/>
      <sheetName val="Acces salud"/>
      <sheetName val="Afiliación"/>
      <sheetName val="Mortalidadgeneral"/>
      <sheetName val="Mortal mater"/>
      <sheetName val="cancermama"/>
      <sheetName val="cancercervicoute"/>
      <sheetName val="cancerprostata"/>
      <sheetName val="Morta Infantil"/>
      <sheetName val="morta-5Eda´s"/>
      <sheetName val="morta-5Ira´s"/>
      <sheetName val="Morta SIDA"/>
      <sheetName val="Suicidios"/>
      <sheetName val="Morbilidad17"/>
      <sheetName val="Morbilidad07"/>
      <sheetName val="Morbi graf"/>
      <sheetName val="Princip enferm"/>
      <sheetName val="Obesidad"/>
      <sheetName val="Diabetes tipo2"/>
      <sheetName val="VIH"/>
      <sheetName val="vectores"/>
      <sheetName val="Médicos"/>
      <sheetName val="Camas"/>
      <sheetName val="Alimentaria"/>
      <sheetName val="Comp alimen"/>
      <sheetName val="Línea mín"/>
      <sheetName val="Líneas de pobreza por ingreso"/>
      <sheetName val="Pesos mensuales"/>
      <sheetName val="Desnutrición"/>
      <sheetName val="Pob joven"/>
      <sheetName val="Jov alfabetas"/>
      <sheetName val="Escolaridad jov"/>
      <sheetName val="Pob total y jov"/>
      <sheetName val="Mediana del ingre"/>
      <sheetName val="Partic econo"/>
      <sheetName val="Parti econo jov"/>
      <sheetName val="Embar jov"/>
      <sheetName val="Morta -1"/>
      <sheetName val="Ocu Infa no permit"/>
      <sheetName val="Desnutri infan"/>
      <sheetName val="Tipo_disc_2014"/>
      <sheetName val="tipo disc_2010"/>
      <sheetName val="Analfa adul may"/>
      <sheetName val="Afiliación 65+"/>
      <sheetName val="65+ con seguri soc"/>
      <sheetName val="Parti econo adult"/>
      <sheetName val="Carencias indíg"/>
      <sheetName val="Pob indíg 2015"/>
      <sheetName val="VIV indíg(2005-2015)"/>
      <sheetName val="Educación"/>
      <sheetName val="Desagreg de RezEdu"/>
      <sheetName val="Analfab"/>
      <sheetName val="Grado de esc"/>
      <sheetName val="Eficiencia term"/>
      <sheetName val="Abandono y reprob"/>
      <sheetName val="Matrícula"/>
      <sheetName val="PLANEA 6Prim"/>
      <sheetName val="PLANEA 3Secund"/>
      <sheetName val="PLANEA med sup"/>
      <sheetName val="Cobertura"/>
      <sheetName val="Calid y espac"/>
      <sheetName val="Serv básicos"/>
      <sheetName val="Mat pisos"/>
      <sheetName val="Mat techos"/>
      <sheetName val="Calid vivien"/>
      <sheetName val="Cuadro 5D"/>
      <sheetName val="Cuadro 5E"/>
      <sheetName val="Segu social"/>
      <sheetName val="Desagregado seg soc"/>
      <sheetName val="Hoja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dio"/>
      <sheetName val="tv"/>
      <sheetName val="teléfono"/>
      <sheetName val="internet"/>
      <sheetName val="Histórico"/>
      <sheetName val="computadora"/>
      <sheetName val="Celular"/>
    </sheetNames>
    <sheetDataSet>
      <sheetData sheetId="0" refreshError="1"/>
      <sheetData sheetId="1" refreshError="1"/>
      <sheetData sheetId="2" refreshError="1"/>
      <sheetData sheetId="3" refreshError="1"/>
      <sheetData sheetId="4">
        <row r="2">
          <cell r="AT2">
            <v>2010</v>
          </cell>
          <cell r="AU2">
            <v>2011</v>
          </cell>
          <cell r="AV2">
            <v>2013</v>
          </cell>
          <cell r="AW2">
            <v>2014</v>
          </cell>
          <cell r="AX2">
            <v>2015</v>
          </cell>
          <cell r="AY2">
            <v>2016</v>
          </cell>
          <cell r="AZ2">
            <v>2017</v>
          </cell>
        </row>
        <row r="3">
          <cell r="AS3" t="str">
            <v>Radio</v>
          </cell>
          <cell r="AT3">
            <v>78.878379899632407</v>
          </cell>
          <cell r="AU3">
            <v>75.652198352991903</v>
          </cell>
          <cell r="AV3">
            <v>72.398143843047194</v>
          </cell>
          <cell r="AW3">
            <v>69.767586909878901</v>
          </cell>
          <cell r="AX3">
            <v>61.394971326495202</v>
          </cell>
          <cell r="AY3">
            <v>57.554924499775503</v>
          </cell>
          <cell r="AZ3">
            <v>54.2226186909269</v>
          </cell>
        </row>
        <row r="4">
          <cell r="AS4" t="str">
            <v>TV</v>
          </cell>
          <cell r="AT4">
            <v>92.7408317352604</v>
          </cell>
          <cell r="AU4">
            <v>95.164279223151794</v>
          </cell>
          <cell r="AV4">
            <v>94.9289354447574</v>
          </cell>
          <cell r="AW4">
            <v>95.069463749830703</v>
          </cell>
          <cell r="AX4">
            <v>94.299324453643905</v>
          </cell>
          <cell r="AY4">
            <v>94.730034451976195</v>
          </cell>
          <cell r="AZ4">
            <v>93.985781603246807</v>
          </cell>
        </row>
        <row r="5">
          <cell r="AS5" t="str">
            <v>Teléfono</v>
          </cell>
          <cell r="AT5">
            <v>81.646683348507594</v>
          </cell>
          <cell r="AU5">
            <v>81.900711080298706</v>
          </cell>
          <cell r="AV5">
            <v>86.808704610307302</v>
          </cell>
          <cell r="AW5">
            <v>79.175131336027803</v>
          </cell>
          <cell r="AX5">
            <v>90.2387804722445</v>
          </cell>
          <cell r="AY5">
            <v>89.043824358562006</v>
          </cell>
          <cell r="AZ5">
            <v>92.344333070029705</v>
          </cell>
        </row>
        <row r="6">
          <cell r="AS6" t="str">
            <v>Internet</v>
          </cell>
          <cell r="AT6">
            <v>20.546313833222399</v>
          </cell>
          <cell r="AU6">
            <v>23.2912056511678</v>
          </cell>
          <cell r="AV6">
            <v>25.3478470949685</v>
          </cell>
          <cell r="AW6">
            <v>30.192495491449801</v>
          </cell>
          <cell r="AX6">
            <v>47.252624564935402</v>
          </cell>
          <cell r="AY6">
            <v>58.991656188885599</v>
          </cell>
          <cell r="AZ6">
            <v>66.573544433094995</v>
          </cell>
        </row>
        <row r="9">
          <cell r="AT9">
            <v>2010</v>
          </cell>
          <cell r="AU9">
            <v>2011</v>
          </cell>
          <cell r="AV9">
            <v>2013</v>
          </cell>
          <cell r="AW9">
            <v>2014</v>
          </cell>
          <cell r="AX9">
            <v>2015</v>
          </cell>
          <cell r="AY9">
            <v>2016</v>
          </cell>
          <cell r="AZ9">
            <v>2017</v>
          </cell>
        </row>
        <row r="10">
          <cell r="AR10" t="str">
            <v>Usuarios de computadoras</v>
          </cell>
          <cell r="AT10">
            <v>37.064100028667227</v>
          </cell>
          <cell r="AU10">
            <v>38.664283365513519</v>
          </cell>
          <cell r="AV10">
            <v>41.487288687270613</v>
          </cell>
          <cell r="AW10">
            <v>41.949741242724023</v>
          </cell>
          <cell r="AX10">
            <v>48.187422470757042</v>
          </cell>
          <cell r="AY10">
            <v>46.737122630309997</v>
          </cell>
          <cell r="AZ10">
            <v>46.08335047717302</v>
          </cell>
        </row>
        <row r="11">
          <cell r="AR11" t="str">
            <v>Usuarios telefonía móvil</v>
          </cell>
          <cell r="AT11">
            <v>57.945181199087891</v>
          </cell>
          <cell r="AU11">
            <v>63.530208623165798</v>
          </cell>
          <cell r="AV11">
            <v>69.518781022392616</v>
          </cell>
          <cell r="AW11">
            <v>72.589486339110636</v>
          </cell>
          <cell r="AX11">
            <v>75.397717831699751</v>
          </cell>
          <cell r="AY11">
            <v>76.860176586487711</v>
          </cell>
          <cell r="AZ11">
            <v>75.967191251270577</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nculos internet"/>
      <sheetName val="Hoja2"/>
      <sheetName val="Propuesta cuadro res"/>
      <sheetName val="bitácora"/>
      <sheetName val="Control"/>
      <sheetName val="Tinf00"/>
      <sheetName val="etec00"/>
      <sheetName val="etec03"/>
      <sheetName val="etec04"/>
      <sheetName val="etec05"/>
      <sheetName val="etec06"/>
      <sheetName val="etec07"/>
      <sheetName val="etec08"/>
      <sheetName val="etec09"/>
      <sheetName val="etec10"/>
      <sheetName val="etec11"/>
      <sheetName val="etec13"/>
      <sheetName val="etec14"/>
      <sheetName val="etec15"/>
      <sheetName val="etec16"/>
      <sheetName val="etec17"/>
      <sheetName val="etec18"/>
      <sheetName val="etec19"/>
      <sheetName val="etec20"/>
      <sheetName val="etec21"/>
      <sheetName val="etec22"/>
      <sheetName val="etec23"/>
      <sheetName val="etec24"/>
      <sheetName val="etec25"/>
      <sheetName val="etec26"/>
      <sheetName val="etec27"/>
      <sheetName val="etec28"/>
      <sheetName val="etec29"/>
      <sheetName val="etec30"/>
      <sheetName val="etec31"/>
      <sheetName val="etec32"/>
      <sheetName val="etec34"/>
      <sheetName val="etec35"/>
      <sheetName val="etec38"/>
      <sheetName val="etec39"/>
      <sheetName val="etec40"/>
      <sheetName val="etec42"/>
      <sheetName val="etec43"/>
      <sheetName val="etec44"/>
      <sheetName val="etec45"/>
      <sheetName val="etec46"/>
      <sheetName val="Saldo_bat"/>
      <sheetName val="TT_bat"/>
      <sheetName val="TC_b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guimento"/>
      <sheetName val="Guillermo"/>
      <sheetName val="etec13"/>
      <sheetName val="etec14"/>
      <sheetName val="etec15"/>
      <sheetName val="etec32"/>
      <sheetName val="etec42"/>
      <sheetName val="etec43"/>
      <sheetName val="etec44"/>
      <sheetName val="etec45"/>
      <sheetName val="etec46"/>
    </sheetNames>
    <sheetDataSet>
      <sheetData sheetId="0" refreshError="1"/>
      <sheetData sheetId="1" refreshError="1"/>
      <sheetData sheetId="2" refreshError="1"/>
      <sheetData sheetId="3" refreshError="1"/>
      <sheetData sheetId="4" refreshError="1"/>
      <sheetData sheetId="5" refreshError="1">
        <row r="3">
          <cell r="I3" t="str">
            <v>ClvEnt</v>
          </cell>
          <cell r="J3" t="str">
            <v>ClvAno</v>
          </cell>
          <cell r="K3" t="str">
            <v>Ingresos</v>
          </cell>
          <cell r="L3" t="str">
            <v>Egresos</v>
          </cell>
          <cell r="M3" t="str">
            <v>Saldo</v>
          </cell>
          <cell r="N3" t="str">
            <v>Total de transacciones a/</v>
          </cell>
          <cell r="O3" t="str">
            <v>Tasa de cobertura b/</v>
          </cell>
        </row>
        <row r="4">
          <cell r="I4" t="str">
            <v>00</v>
          </cell>
          <cell r="J4">
            <v>1990</v>
          </cell>
          <cell r="K4">
            <v>73</v>
          </cell>
          <cell r="L4">
            <v>380.1</v>
          </cell>
          <cell r="M4">
            <v>-307.10000000000002</v>
          </cell>
          <cell r="N4">
            <v>453.1</v>
          </cell>
          <cell r="O4">
            <v>0.19</v>
          </cell>
        </row>
        <row r="5">
          <cell r="I5" t="str">
            <v>00</v>
          </cell>
          <cell r="J5">
            <v>1991</v>
          </cell>
          <cell r="K5">
            <v>78.2</v>
          </cell>
          <cell r="L5">
            <v>419.1</v>
          </cell>
          <cell r="M5">
            <v>-340.9</v>
          </cell>
          <cell r="N5">
            <v>497.3</v>
          </cell>
          <cell r="O5">
            <v>0.19</v>
          </cell>
        </row>
        <row r="6">
          <cell r="I6" t="str">
            <v>00</v>
          </cell>
          <cell r="J6">
            <v>1992</v>
          </cell>
          <cell r="K6">
            <v>85.8</v>
          </cell>
          <cell r="L6">
            <v>471.5</v>
          </cell>
          <cell r="M6">
            <v>-385.7</v>
          </cell>
          <cell r="N6">
            <v>557.29999999999995</v>
          </cell>
          <cell r="O6">
            <v>0.18</v>
          </cell>
        </row>
        <row r="7">
          <cell r="I7" t="str">
            <v>00</v>
          </cell>
          <cell r="J7">
            <v>1993</v>
          </cell>
          <cell r="K7">
            <v>95.3</v>
          </cell>
          <cell r="L7">
            <v>495.2</v>
          </cell>
          <cell r="M7">
            <v>-399.9</v>
          </cell>
          <cell r="N7">
            <v>590.5</v>
          </cell>
          <cell r="O7">
            <v>0.19</v>
          </cell>
        </row>
        <row r="8">
          <cell r="I8" t="str">
            <v>00</v>
          </cell>
          <cell r="J8">
            <v>1994</v>
          </cell>
          <cell r="K8">
            <v>105.6</v>
          </cell>
          <cell r="L8">
            <v>668.5</v>
          </cell>
          <cell r="M8">
            <v>-562.9</v>
          </cell>
          <cell r="N8">
            <v>774.1</v>
          </cell>
          <cell r="O8">
            <v>0.16</v>
          </cell>
        </row>
        <row r="9">
          <cell r="I9" t="str">
            <v>00</v>
          </cell>
          <cell r="J9">
            <v>1995</v>
          </cell>
          <cell r="K9">
            <v>114.4</v>
          </cell>
          <cell r="L9">
            <v>484.1</v>
          </cell>
          <cell r="M9">
            <v>-369.7</v>
          </cell>
          <cell r="N9">
            <v>598.5</v>
          </cell>
          <cell r="O9">
            <v>0.24</v>
          </cell>
        </row>
        <row r="10">
          <cell r="I10" t="str">
            <v>00</v>
          </cell>
          <cell r="J10">
            <v>1996</v>
          </cell>
          <cell r="K10">
            <v>121.8</v>
          </cell>
          <cell r="L10">
            <v>360</v>
          </cell>
          <cell r="M10">
            <v>-238.2</v>
          </cell>
          <cell r="N10">
            <v>481.8</v>
          </cell>
          <cell r="O10">
            <v>0.34</v>
          </cell>
        </row>
        <row r="11">
          <cell r="I11" t="str">
            <v>00</v>
          </cell>
          <cell r="J11">
            <v>1997</v>
          </cell>
          <cell r="K11">
            <v>129.9</v>
          </cell>
          <cell r="L11">
            <v>501.3</v>
          </cell>
          <cell r="M11">
            <v>-371.4</v>
          </cell>
          <cell r="N11">
            <v>631.20000000000005</v>
          </cell>
          <cell r="O11">
            <v>0.26</v>
          </cell>
        </row>
        <row r="12">
          <cell r="I12" t="str">
            <v>00</v>
          </cell>
          <cell r="J12">
            <v>1998</v>
          </cell>
          <cell r="K12">
            <v>138.4</v>
          </cell>
          <cell r="L12">
            <v>453.5</v>
          </cell>
          <cell r="M12">
            <v>-315.10000000000002</v>
          </cell>
          <cell r="N12">
            <v>591.9</v>
          </cell>
          <cell r="O12">
            <v>0.31</v>
          </cell>
        </row>
        <row r="13">
          <cell r="I13" t="str">
            <v>00</v>
          </cell>
          <cell r="J13">
            <v>1999</v>
          </cell>
          <cell r="K13">
            <v>42</v>
          </cell>
          <cell r="L13">
            <v>554.20000000000005</v>
          </cell>
          <cell r="M13">
            <v>-512.20000000000005</v>
          </cell>
          <cell r="N13">
            <v>596.20000000000005</v>
          </cell>
          <cell r="O13">
            <v>7.5784915193071081E-2</v>
          </cell>
        </row>
        <row r="14">
          <cell r="I14" t="str">
            <v>00</v>
          </cell>
          <cell r="J14">
            <v>2000</v>
          </cell>
          <cell r="K14">
            <v>43.1</v>
          </cell>
          <cell r="L14">
            <v>406.7</v>
          </cell>
          <cell r="M14">
            <v>-363.6</v>
          </cell>
          <cell r="N14">
            <v>449.8</v>
          </cell>
          <cell r="O14">
            <v>0.10597492008851732</v>
          </cell>
        </row>
        <row r="15">
          <cell r="I15" t="str">
            <v>00</v>
          </cell>
          <cell r="J15">
            <v>2001</v>
          </cell>
          <cell r="K15">
            <v>40.799999999999997</v>
          </cell>
          <cell r="L15">
            <v>418.5</v>
          </cell>
          <cell r="M15">
            <v>-377.7</v>
          </cell>
          <cell r="N15">
            <v>459.3</v>
          </cell>
          <cell r="O15">
            <v>9.749103942652329E-2</v>
          </cell>
        </row>
        <row r="16">
          <cell r="I16" t="str">
            <v>00</v>
          </cell>
          <cell r="J16">
            <v>2002</v>
          </cell>
          <cell r="K16">
            <v>48.3</v>
          </cell>
          <cell r="L16">
            <v>720</v>
          </cell>
          <cell r="M16">
            <v>-671.7</v>
          </cell>
          <cell r="N16">
            <v>768.3</v>
          </cell>
          <cell r="O16">
            <v>6.7083333333333328E-2</v>
          </cell>
        </row>
        <row r="17">
          <cell r="I17" t="str">
            <v>00</v>
          </cell>
          <cell r="J17">
            <v>2003</v>
          </cell>
          <cell r="K17">
            <v>54</v>
          </cell>
          <cell r="L17">
            <v>608.1</v>
          </cell>
          <cell r="M17">
            <v>-554.1</v>
          </cell>
          <cell r="N17">
            <v>662.1</v>
          </cell>
          <cell r="O17">
            <v>8.8801184015786877E-2</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zoomScale="115" zoomScaleNormal="115" workbookViewId="0"/>
  </sheetViews>
  <sheetFormatPr baseColWidth="10" defaultRowHeight="12.75" x14ac:dyDescent="0.25"/>
  <cols>
    <col min="1" max="16384" width="11.42578125" style="146"/>
  </cols>
  <sheetData>
    <row r="1" spans="1:7" x14ac:dyDescent="0.25">
      <c r="A1" s="178" t="s">
        <v>318</v>
      </c>
    </row>
    <row r="3" spans="1:7" x14ac:dyDescent="0.25">
      <c r="B3" s="147"/>
      <c r="C3" s="148" t="s">
        <v>223</v>
      </c>
      <c r="D3" s="148" t="s">
        <v>222</v>
      </c>
    </row>
    <row r="4" spans="1:7" x14ac:dyDescent="0.25">
      <c r="B4" s="148" t="s">
        <v>7</v>
      </c>
      <c r="C4" s="147">
        <v>53.13</v>
      </c>
      <c r="D4" s="147">
        <v>64.2</v>
      </c>
    </row>
    <row r="5" spans="1:7" x14ac:dyDescent="0.25">
      <c r="B5" s="148" t="s">
        <v>221</v>
      </c>
      <c r="C5" s="147">
        <v>51.47</v>
      </c>
      <c r="D5" s="147">
        <v>61.88</v>
      </c>
    </row>
    <row r="7" spans="1:7" x14ac:dyDescent="0.25">
      <c r="B7" s="146" t="s">
        <v>215</v>
      </c>
      <c r="C7" s="146" t="s">
        <v>216</v>
      </c>
      <c r="D7" s="146" t="s">
        <v>217</v>
      </c>
      <c r="E7" s="146" t="s">
        <v>218</v>
      </c>
      <c r="F7" s="146" t="s">
        <v>219</v>
      </c>
      <c r="G7" s="146" t="s">
        <v>220</v>
      </c>
    </row>
    <row r="8" spans="1:7" x14ac:dyDescent="0.25">
      <c r="A8" s="146" t="s">
        <v>221</v>
      </c>
      <c r="B8" s="146">
        <v>59.09</v>
      </c>
      <c r="C8" s="146">
        <v>61.88</v>
      </c>
      <c r="D8" s="146">
        <v>69.959999999999994</v>
      </c>
      <c r="E8" s="146">
        <v>74.930000000000007</v>
      </c>
      <c r="F8" s="146">
        <v>29.54</v>
      </c>
      <c r="G8" s="146">
        <v>32.840000000000003</v>
      </c>
    </row>
    <row r="9" spans="1:7" x14ac:dyDescent="0.25">
      <c r="A9" s="146" t="s">
        <v>7</v>
      </c>
      <c r="B9" s="146">
        <v>62.82</v>
      </c>
      <c r="C9" s="146">
        <v>64.2</v>
      </c>
      <c r="D9" s="146">
        <v>75.260000000000005</v>
      </c>
      <c r="E9" s="146">
        <v>73.69</v>
      </c>
      <c r="F9" s="146">
        <v>30.51</v>
      </c>
      <c r="G9" s="146">
        <v>32.96</v>
      </c>
    </row>
    <row r="10" spans="1:7" x14ac:dyDescent="0.25">
      <c r="A10" s="146" t="s">
        <v>6</v>
      </c>
      <c r="B10" s="146">
        <v>56.09</v>
      </c>
      <c r="C10" s="146">
        <v>50.63</v>
      </c>
      <c r="D10" s="146">
        <v>57.87</v>
      </c>
      <c r="E10" s="146">
        <v>69.19</v>
      </c>
      <c r="F10" s="146">
        <v>31.5</v>
      </c>
      <c r="G10" s="146">
        <v>28.96</v>
      </c>
    </row>
    <row r="11" spans="1:7" x14ac:dyDescent="0.25">
      <c r="A11" s="146" t="s">
        <v>8</v>
      </c>
      <c r="B11" s="146">
        <v>55.08</v>
      </c>
      <c r="C11" s="146">
        <v>57.7</v>
      </c>
      <c r="D11" s="146">
        <v>72.77</v>
      </c>
      <c r="E11" s="146">
        <v>71.94</v>
      </c>
      <c r="F11" s="146">
        <v>53.67</v>
      </c>
      <c r="G11" s="146">
        <v>34.83</v>
      </c>
    </row>
    <row r="12" spans="1:7" x14ac:dyDescent="0.25">
      <c r="A12" s="146" t="s">
        <v>9</v>
      </c>
      <c r="B12" s="146">
        <v>67.819999999999993</v>
      </c>
      <c r="C12" s="146">
        <v>50.75</v>
      </c>
      <c r="D12" s="146">
        <v>62.94</v>
      </c>
      <c r="E12" s="146">
        <v>71.739999999999995</v>
      </c>
      <c r="F12" s="146">
        <v>31.27</v>
      </c>
      <c r="G12" s="146">
        <v>31.78</v>
      </c>
    </row>
    <row r="17" spans="1:3" ht="45" x14ac:dyDescent="0.25">
      <c r="A17" s="174" t="s">
        <v>286</v>
      </c>
      <c r="B17" s="174" t="s">
        <v>287</v>
      </c>
      <c r="C17" s="174" t="s">
        <v>81</v>
      </c>
    </row>
    <row r="18" spans="1:3" ht="15" x14ac:dyDescent="0.25">
      <c r="A18" s="8" t="s">
        <v>288</v>
      </c>
      <c r="B18" s="7">
        <v>51.23</v>
      </c>
      <c r="C18" s="7">
        <f>RANK(B18,$B$18:$B$48,0)</f>
        <v>24</v>
      </c>
    </row>
    <row r="19" spans="1:3" ht="15" x14ac:dyDescent="0.25">
      <c r="A19" s="8" t="s">
        <v>289</v>
      </c>
      <c r="B19" s="7">
        <v>57.12</v>
      </c>
      <c r="C19" s="7">
        <f t="shared" ref="C19:C48" si="0">RANK(B19,$B$18:$B$48,0)</f>
        <v>8</v>
      </c>
    </row>
    <row r="20" spans="1:3" ht="15" x14ac:dyDescent="0.25">
      <c r="A20" s="8" t="s">
        <v>290</v>
      </c>
      <c r="B20" s="7">
        <v>64.17</v>
      </c>
      <c r="C20" s="7">
        <f t="shared" si="0"/>
        <v>2</v>
      </c>
    </row>
    <row r="21" spans="1:3" ht="15" x14ac:dyDescent="0.25">
      <c r="A21" s="8" t="s">
        <v>291</v>
      </c>
      <c r="B21" s="7">
        <v>52.05</v>
      </c>
      <c r="C21" s="7">
        <f t="shared" si="0"/>
        <v>20</v>
      </c>
    </row>
    <row r="22" spans="1:3" ht="15" x14ac:dyDescent="0.25">
      <c r="A22" s="8" t="s">
        <v>292</v>
      </c>
      <c r="B22" s="7">
        <v>55.31</v>
      </c>
      <c r="C22" s="7">
        <f t="shared" si="0"/>
        <v>14</v>
      </c>
    </row>
    <row r="23" spans="1:3" ht="15" x14ac:dyDescent="0.25">
      <c r="A23" s="8" t="s">
        <v>293</v>
      </c>
      <c r="B23" s="7">
        <v>49.36</v>
      </c>
      <c r="C23" s="7">
        <f t="shared" si="0"/>
        <v>30</v>
      </c>
    </row>
    <row r="24" spans="1:3" ht="15" x14ac:dyDescent="0.25">
      <c r="A24" s="8" t="s">
        <v>294</v>
      </c>
      <c r="B24" s="7">
        <v>47.45</v>
      </c>
      <c r="C24" s="7">
        <f t="shared" si="0"/>
        <v>31</v>
      </c>
    </row>
    <row r="25" spans="1:3" ht="15" x14ac:dyDescent="0.25">
      <c r="A25" s="8" t="s">
        <v>295</v>
      </c>
      <c r="B25" s="7">
        <v>54.22</v>
      </c>
      <c r="C25" s="7">
        <f t="shared" si="0"/>
        <v>17</v>
      </c>
    </row>
    <row r="26" spans="1:3" ht="15" x14ac:dyDescent="0.25">
      <c r="A26" s="8" t="s">
        <v>296</v>
      </c>
      <c r="B26" s="7">
        <v>58.31</v>
      </c>
      <c r="C26" s="7">
        <f t="shared" si="0"/>
        <v>6</v>
      </c>
    </row>
    <row r="27" spans="1:3" ht="15" x14ac:dyDescent="0.25">
      <c r="A27" s="8" t="s">
        <v>297</v>
      </c>
      <c r="B27" s="7">
        <v>54.36</v>
      </c>
      <c r="C27" s="7">
        <f t="shared" si="0"/>
        <v>16</v>
      </c>
    </row>
    <row r="28" spans="1:3" ht="15" x14ac:dyDescent="0.25">
      <c r="A28" t="s">
        <v>298</v>
      </c>
      <c r="B28" s="7">
        <v>55.45</v>
      </c>
      <c r="C28" s="7">
        <f t="shared" si="0"/>
        <v>13</v>
      </c>
    </row>
    <row r="29" spans="1:3" ht="15" x14ac:dyDescent="0.25">
      <c r="A29" t="s">
        <v>299</v>
      </c>
      <c r="B29" s="7">
        <v>50.25</v>
      </c>
      <c r="C29" s="7">
        <f t="shared" si="0"/>
        <v>29</v>
      </c>
    </row>
    <row r="30" spans="1:3" ht="15" x14ac:dyDescent="0.25">
      <c r="A30" t="s">
        <v>300</v>
      </c>
      <c r="B30" s="7">
        <v>63.91</v>
      </c>
      <c r="C30" s="7">
        <f t="shared" si="0"/>
        <v>3</v>
      </c>
    </row>
    <row r="31" spans="1:3" ht="15" x14ac:dyDescent="0.25">
      <c r="A31" t="s">
        <v>301</v>
      </c>
      <c r="B31" s="7">
        <v>52.03</v>
      </c>
      <c r="C31" s="7">
        <f t="shared" si="0"/>
        <v>21</v>
      </c>
    </row>
    <row r="32" spans="1:3" ht="15" x14ac:dyDescent="0.25">
      <c r="A32" t="s">
        <v>302</v>
      </c>
      <c r="B32" s="7">
        <v>56.67</v>
      </c>
      <c r="C32" s="7">
        <f t="shared" si="0"/>
        <v>10</v>
      </c>
    </row>
    <row r="33" spans="1:3" ht="15" x14ac:dyDescent="0.25">
      <c r="A33" t="s">
        <v>303</v>
      </c>
      <c r="B33" s="7">
        <v>51.96</v>
      </c>
      <c r="C33" s="7">
        <f t="shared" si="0"/>
        <v>22</v>
      </c>
    </row>
    <row r="34" spans="1:3" ht="15" x14ac:dyDescent="0.25">
      <c r="A34" t="s">
        <v>304</v>
      </c>
      <c r="B34" s="7">
        <v>62.4</v>
      </c>
      <c r="C34" s="7">
        <f t="shared" si="0"/>
        <v>4</v>
      </c>
    </row>
    <row r="35" spans="1:3" ht="15" x14ac:dyDescent="0.25">
      <c r="A35" t="s">
        <v>305</v>
      </c>
      <c r="B35" s="7">
        <v>58.44</v>
      </c>
      <c r="C35" s="7">
        <f t="shared" si="0"/>
        <v>5</v>
      </c>
    </row>
    <row r="36" spans="1:3" ht="15" x14ac:dyDescent="0.25">
      <c r="A36" t="s">
        <v>306</v>
      </c>
      <c r="B36" s="7">
        <v>50.66</v>
      </c>
      <c r="C36" s="7">
        <f t="shared" si="0"/>
        <v>27</v>
      </c>
    </row>
    <row r="37" spans="1:3" ht="15" x14ac:dyDescent="0.25">
      <c r="A37" t="s">
        <v>307</v>
      </c>
      <c r="B37" s="7">
        <v>54.78</v>
      </c>
      <c r="C37" s="7">
        <f t="shared" si="0"/>
        <v>15</v>
      </c>
    </row>
    <row r="38" spans="1:3" ht="15" x14ac:dyDescent="0.25">
      <c r="A38" t="s">
        <v>308</v>
      </c>
      <c r="B38" s="7">
        <v>56.16</v>
      </c>
      <c r="C38" s="7">
        <f t="shared" si="0"/>
        <v>11</v>
      </c>
    </row>
    <row r="39" spans="1:3" ht="15" x14ac:dyDescent="0.25">
      <c r="A39" t="s">
        <v>309</v>
      </c>
      <c r="B39" s="175">
        <v>55.49</v>
      </c>
      <c r="C39" s="7">
        <f t="shared" si="0"/>
        <v>12</v>
      </c>
    </row>
    <row r="40" spans="1:3" ht="15" x14ac:dyDescent="0.25">
      <c r="A40" t="s">
        <v>310</v>
      </c>
      <c r="B40" s="175">
        <v>65.94</v>
      </c>
      <c r="C40" s="7">
        <f t="shared" si="0"/>
        <v>1</v>
      </c>
    </row>
    <row r="41" spans="1:3" ht="15" x14ac:dyDescent="0.25">
      <c r="A41" t="s">
        <v>311</v>
      </c>
      <c r="B41" s="175">
        <v>57.33</v>
      </c>
      <c r="C41" s="7">
        <f t="shared" si="0"/>
        <v>7</v>
      </c>
    </row>
    <row r="42" spans="1:3" ht="15" x14ac:dyDescent="0.25">
      <c r="A42" t="s">
        <v>312</v>
      </c>
      <c r="B42" s="175">
        <v>53.97</v>
      </c>
      <c r="C42" s="7">
        <f t="shared" si="0"/>
        <v>18</v>
      </c>
    </row>
    <row r="43" spans="1:3" ht="15" x14ac:dyDescent="0.25">
      <c r="A43" t="s">
        <v>313</v>
      </c>
      <c r="B43" s="175">
        <v>50.88</v>
      </c>
      <c r="C43" s="7">
        <f t="shared" si="0"/>
        <v>25</v>
      </c>
    </row>
    <row r="44" spans="1:3" ht="15" x14ac:dyDescent="0.25">
      <c r="A44" t="s">
        <v>314</v>
      </c>
      <c r="B44" s="175">
        <v>50.69</v>
      </c>
      <c r="C44" s="7">
        <f t="shared" si="0"/>
        <v>26</v>
      </c>
    </row>
    <row r="45" spans="1:3" ht="15" x14ac:dyDescent="0.25">
      <c r="A45" t="s">
        <v>315</v>
      </c>
      <c r="B45" s="175">
        <v>53.89</v>
      </c>
      <c r="C45" s="7">
        <f t="shared" si="0"/>
        <v>19</v>
      </c>
    </row>
    <row r="46" spans="1:3" ht="15" x14ac:dyDescent="0.25">
      <c r="A46" t="s">
        <v>316</v>
      </c>
      <c r="B46" s="175">
        <v>50.56</v>
      </c>
      <c r="C46" s="7">
        <f t="shared" si="0"/>
        <v>28</v>
      </c>
    </row>
    <row r="47" spans="1:3" ht="15" x14ac:dyDescent="0.25">
      <c r="A47" s="150" t="s">
        <v>221</v>
      </c>
      <c r="B47" s="176">
        <v>51.47</v>
      </c>
      <c r="C47" s="177">
        <f t="shared" si="0"/>
        <v>23</v>
      </c>
    </row>
    <row r="48" spans="1:3" ht="15" x14ac:dyDescent="0.25">
      <c r="A48" t="s">
        <v>317</v>
      </c>
      <c r="B48" s="175">
        <v>56.87</v>
      </c>
      <c r="C48" s="7">
        <f t="shared" si="0"/>
        <v>9</v>
      </c>
    </row>
  </sheetData>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8"/>
  <sheetViews>
    <sheetView workbookViewId="0">
      <pane xSplit="3" ySplit="2" topLeftCell="E3" activePane="bottomRight" state="frozen"/>
      <selection pane="topRight" activeCell="D1" sqref="D1"/>
      <selection pane="bottomLeft" activeCell="A3" sqref="A3"/>
      <selection pane="bottomRight" activeCell="AU20" sqref="AU20"/>
    </sheetView>
  </sheetViews>
  <sheetFormatPr baseColWidth="10" defaultRowHeight="15" x14ac:dyDescent="0.25"/>
  <cols>
    <col min="1" max="1" width="11.42578125" style="269"/>
    <col min="2" max="4" width="0" style="269" hidden="1" customWidth="1"/>
    <col min="5" max="5" width="11.42578125" style="269"/>
    <col min="6" max="10" width="0" style="269" hidden="1" customWidth="1"/>
    <col min="11" max="11" width="11.42578125" style="269"/>
    <col min="12" max="16" width="0" style="269" hidden="1" customWidth="1"/>
    <col min="17" max="17" width="11.42578125" style="269"/>
    <col min="18" max="22" width="0" style="269" hidden="1" customWidth="1"/>
    <col min="23" max="23" width="11.42578125" style="269"/>
    <col min="24" max="28" width="0" style="269" hidden="1" customWidth="1"/>
    <col min="29" max="29" width="11.42578125" style="269"/>
    <col min="30" max="34" width="0" style="269" hidden="1" customWidth="1"/>
    <col min="35" max="35" width="11.42578125" style="269"/>
    <col min="36" max="40" width="0" style="269" hidden="1" customWidth="1"/>
    <col min="41" max="41" width="11.42578125" style="269"/>
    <col min="42" max="43" width="0" style="269" hidden="1" customWidth="1"/>
    <col min="44" max="16384" width="11.42578125" style="269"/>
  </cols>
  <sheetData>
    <row r="1" spans="1:87" s="209" customFormat="1" x14ac:dyDescent="0.25">
      <c r="B1" s="210" t="s">
        <v>11</v>
      </c>
      <c r="C1" s="211"/>
      <c r="D1" s="212" t="s">
        <v>82</v>
      </c>
      <c r="E1" s="213">
        <v>2010</v>
      </c>
      <c r="F1" s="210" t="s">
        <v>83</v>
      </c>
      <c r="G1" s="211"/>
      <c r="H1" s="214" t="s">
        <v>11</v>
      </c>
      <c r="I1" s="214"/>
      <c r="J1" s="215" t="s">
        <v>82</v>
      </c>
      <c r="K1" s="215">
        <v>2011</v>
      </c>
      <c r="L1" s="214" t="s">
        <v>83</v>
      </c>
      <c r="M1" s="214"/>
      <c r="N1" s="216" t="s">
        <v>11</v>
      </c>
      <c r="O1" s="217"/>
      <c r="P1" s="218" t="s">
        <v>82</v>
      </c>
      <c r="Q1" s="219">
        <v>2013</v>
      </c>
      <c r="R1" s="216" t="s">
        <v>83</v>
      </c>
      <c r="S1" s="217"/>
      <c r="T1" s="216" t="s">
        <v>11</v>
      </c>
      <c r="U1" s="217"/>
      <c r="V1" s="218" t="s">
        <v>82</v>
      </c>
      <c r="W1" s="219">
        <v>2014</v>
      </c>
      <c r="X1" s="216" t="s">
        <v>83</v>
      </c>
      <c r="Y1" s="217"/>
      <c r="Z1" s="220" t="s">
        <v>11</v>
      </c>
      <c r="AA1" s="220"/>
      <c r="AB1" s="221" t="s">
        <v>82</v>
      </c>
      <c r="AC1" s="221">
        <v>2015</v>
      </c>
      <c r="AD1" s="220" t="s">
        <v>83</v>
      </c>
      <c r="AE1" s="220"/>
      <c r="AF1" s="222" t="s">
        <v>11</v>
      </c>
      <c r="AG1" s="223"/>
      <c r="AH1" s="224" t="s">
        <v>82</v>
      </c>
      <c r="AI1" s="225">
        <v>2016</v>
      </c>
      <c r="AJ1" s="226" t="s">
        <v>83</v>
      </c>
      <c r="AK1" s="227"/>
      <c r="AL1" s="228" t="s">
        <v>11</v>
      </c>
      <c r="AM1" s="229"/>
      <c r="AN1" s="230" t="s">
        <v>82</v>
      </c>
      <c r="AO1" s="231">
        <v>2017</v>
      </c>
      <c r="AP1" s="232" t="s">
        <v>83</v>
      </c>
      <c r="AQ1" s="233"/>
      <c r="AS1" s="234" t="s">
        <v>320</v>
      </c>
      <c r="AT1" s="235"/>
      <c r="AU1" s="235"/>
      <c r="AV1" s="236"/>
      <c r="AW1" s="236"/>
      <c r="AX1" s="237"/>
      <c r="AY1" s="238"/>
      <c r="AZ1" s="239"/>
    </row>
    <row r="2" spans="1:87" s="209" customFormat="1" x14ac:dyDescent="0.25">
      <c r="B2" s="240" t="s">
        <v>79</v>
      </c>
      <c r="C2" s="240" t="s">
        <v>80</v>
      </c>
      <c r="D2" s="240" t="s">
        <v>79</v>
      </c>
      <c r="E2" s="240" t="s">
        <v>80</v>
      </c>
      <c r="F2" s="240" t="s">
        <v>79</v>
      </c>
      <c r="G2" s="240" t="s">
        <v>80</v>
      </c>
      <c r="H2" s="240" t="s">
        <v>79</v>
      </c>
      <c r="I2" s="240" t="s">
        <v>80</v>
      </c>
      <c r="J2" s="240" t="s">
        <v>79</v>
      </c>
      <c r="K2" s="240" t="s">
        <v>80</v>
      </c>
      <c r="L2" s="240" t="s">
        <v>79</v>
      </c>
      <c r="M2" s="240" t="s">
        <v>80</v>
      </c>
      <c r="N2" s="241" t="s">
        <v>79</v>
      </c>
      <c r="O2" s="241" t="s">
        <v>80</v>
      </c>
      <c r="P2" s="241" t="s">
        <v>79</v>
      </c>
      <c r="Q2" s="241" t="s">
        <v>80</v>
      </c>
      <c r="R2" s="241" t="s">
        <v>79</v>
      </c>
      <c r="S2" s="241" t="s">
        <v>80</v>
      </c>
      <c r="T2" s="241" t="s">
        <v>79</v>
      </c>
      <c r="U2" s="241" t="s">
        <v>80</v>
      </c>
      <c r="V2" s="241" t="s">
        <v>79</v>
      </c>
      <c r="W2" s="241" t="s">
        <v>80</v>
      </c>
      <c r="X2" s="241" t="s">
        <v>79</v>
      </c>
      <c r="Y2" s="241" t="s">
        <v>80</v>
      </c>
      <c r="Z2" s="242" t="s">
        <v>79</v>
      </c>
      <c r="AA2" s="242" t="s">
        <v>80</v>
      </c>
      <c r="AB2" s="242" t="s">
        <v>79</v>
      </c>
      <c r="AC2" s="242" t="s">
        <v>80</v>
      </c>
      <c r="AD2" s="242" t="s">
        <v>79</v>
      </c>
      <c r="AE2" s="242" t="s">
        <v>80</v>
      </c>
      <c r="AF2" s="243" t="s">
        <v>79</v>
      </c>
      <c r="AG2" s="243" t="s">
        <v>80</v>
      </c>
      <c r="AH2" s="243" t="s">
        <v>79</v>
      </c>
      <c r="AI2" s="244" t="s">
        <v>80</v>
      </c>
      <c r="AJ2" s="245" t="s">
        <v>79</v>
      </c>
      <c r="AK2" s="246" t="s">
        <v>80</v>
      </c>
      <c r="AL2" s="247" t="s">
        <v>79</v>
      </c>
      <c r="AM2" s="247" t="s">
        <v>80</v>
      </c>
      <c r="AN2" s="247" t="s">
        <v>79</v>
      </c>
      <c r="AO2" s="248" t="s">
        <v>80</v>
      </c>
      <c r="AP2" s="249" t="s">
        <v>79</v>
      </c>
      <c r="AQ2" s="250" t="s">
        <v>80</v>
      </c>
      <c r="AS2" s="235" t="s">
        <v>321</v>
      </c>
      <c r="AT2" s="235">
        <v>2010</v>
      </c>
      <c r="AU2" s="235">
        <v>2011</v>
      </c>
      <c r="AV2" s="236">
        <v>2013</v>
      </c>
      <c r="AW2" s="236">
        <v>2014</v>
      </c>
      <c r="AX2" s="237">
        <v>2015</v>
      </c>
      <c r="AY2" s="238">
        <v>2016</v>
      </c>
      <c r="AZ2" s="239">
        <v>2017</v>
      </c>
    </row>
    <row r="3" spans="1:87" x14ac:dyDescent="0.25">
      <c r="A3" s="251" t="s">
        <v>322</v>
      </c>
      <c r="B3" s="252">
        <v>506339</v>
      </c>
      <c r="C3" s="253">
        <v>100</v>
      </c>
      <c r="D3" s="254">
        <v>399392</v>
      </c>
      <c r="E3" s="255">
        <v>78.878379899632449</v>
      </c>
      <c r="F3" s="254">
        <v>106947</v>
      </c>
      <c r="G3" s="256">
        <v>21.12162010036754</v>
      </c>
      <c r="H3" s="252">
        <v>533695</v>
      </c>
      <c r="I3" s="253">
        <v>100</v>
      </c>
      <c r="J3" s="254">
        <v>403752</v>
      </c>
      <c r="K3" s="255">
        <v>75.652198352991874</v>
      </c>
      <c r="L3" s="254">
        <v>129943</v>
      </c>
      <c r="M3" s="256">
        <v>24.347801647008122</v>
      </c>
      <c r="N3" s="252">
        <v>548445</v>
      </c>
      <c r="O3" s="253">
        <v>100</v>
      </c>
      <c r="P3" s="254">
        <v>397064</v>
      </c>
      <c r="Q3" s="255">
        <v>72.398143843047151</v>
      </c>
      <c r="R3" s="254">
        <v>151381</v>
      </c>
      <c r="S3" s="256">
        <v>27.601856156952842</v>
      </c>
      <c r="T3" s="252">
        <v>561156</v>
      </c>
      <c r="U3" s="253">
        <v>100</v>
      </c>
      <c r="V3" s="254">
        <v>391505</v>
      </c>
      <c r="W3" s="255">
        <v>69.767586909878901</v>
      </c>
      <c r="X3" s="254">
        <v>169651</v>
      </c>
      <c r="Y3" s="256">
        <v>30.232413090121106</v>
      </c>
      <c r="Z3" s="257">
        <v>564284</v>
      </c>
      <c r="AA3" s="258">
        <v>100</v>
      </c>
      <c r="AB3" s="259">
        <v>346442</v>
      </c>
      <c r="AC3" s="28">
        <v>61.394971326495174</v>
      </c>
      <c r="AD3" s="259">
        <v>217842</v>
      </c>
      <c r="AE3" s="30">
        <v>38.605028673504833</v>
      </c>
      <c r="AF3" s="260">
        <v>581389</v>
      </c>
      <c r="AG3" s="261">
        <v>100</v>
      </c>
      <c r="AH3" s="259">
        <v>334618</v>
      </c>
      <c r="AI3" s="28">
        <v>57.554924499775538</v>
      </c>
      <c r="AJ3" s="259">
        <v>246771</v>
      </c>
      <c r="AK3" s="30">
        <v>42.445075500224462</v>
      </c>
      <c r="AL3" s="262">
        <v>587408</v>
      </c>
      <c r="AM3" s="263">
        <v>100</v>
      </c>
      <c r="AN3" s="259">
        <v>318508</v>
      </c>
      <c r="AO3" s="264">
        <v>54.222618690926915</v>
      </c>
      <c r="AP3" s="259">
        <v>268900</v>
      </c>
      <c r="AQ3" s="30">
        <v>45.777381309073078</v>
      </c>
      <c r="AR3" s="28"/>
      <c r="AS3" s="265" t="s">
        <v>322</v>
      </c>
      <c r="AT3" s="266">
        <f>78.8783798996324</f>
        <v>78.878379899632407</v>
      </c>
      <c r="AU3" s="266">
        <f>75.6521983529919</f>
        <v>75.652198352991903</v>
      </c>
      <c r="AV3" s="266">
        <f>72.3981438430472</f>
        <v>72.398143843047194</v>
      </c>
      <c r="AW3" s="266">
        <f>69.7675869098789</f>
        <v>69.767586909878901</v>
      </c>
      <c r="AX3" s="267">
        <f>61.3949713264952</f>
        <v>61.394971326495202</v>
      </c>
      <c r="AY3" s="267">
        <f>57.5549244997755</f>
        <v>57.554924499775503</v>
      </c>
      <c r="AZ3" s="268">
        <f>54.2226186909269</f>
        <v>54.2226186909269</v>
      </c>
    </row>
    <row r="4" spans="1:87" x14ac:dyDescent="0.25">
      <c r="A4" s="251" t="s">
        <v>323</v>
      </c>
      <c r="B4" s="270">
        <v>506339</v>
      </c>
      <c r="C4" s="27">
        <v>100</v>
      </c>
      <c r="D4" s="271">
        <v>469583</v>
      </c>
      <c r="E4" s="28">
        <v>92.740831735260372</v>
      </c>
      <c r="F4" s="271">
        <v>36756</v>
      </c>
      <c r="G4" s="30">
        <v>7.2591682647396309</v>
      </c>
      <c r="H4" s="270">
        <v>533695</v>
      </c>
      <c r="I4" s="27">
        <v>100</v>
      </c>
      <c r="J4" s="271">
        <v>507887</v>
      </c>
      <c r="K4" s="28">
        <v>95.164279223151809</v>
      </c>
      <c r="L4" s="271">
        <v>25808</v>
      </c>
      <c r="M4" s="30">
        <v>4.8357207768482002</v>
      </c>
      <c r="N4" s="270">
        <v>548445</v>
      </c>
      <c r="O4" s="27">
        <v>100</v>
      </c>
      <c r="P4" s="271">
        <v>520633</v>
      </c>
      <c r="Q4" s="28">
        <v>94.928935444757442</v>
      </c>
      <c r="R4" s="271">
        <v>27812</v>
      </c>
      <c r="S4" s="30">
        <v>5.0710645552425495</v>
      </c>
      <c r="T4" s="270">
        <v>561156</v>
      </c>
      <c r="U4" s="27">
        <v>100</v>
      </c>
      <c r="V4" s="271">
        <v>533488</v>
      </c>
      <c r="W4" s="28">
        <v>95.069463749830703</v>
      </c>
      <c r="X4" s="271">
        <v>27668</v>
      </c>
      <c r="Y4" s="30">
        <v>4.9305362501692933</v>
      </c>
      <c r="Z4" s="259">
        <v>564284</v>
      </c>
      <c r="AA4" s="28">
        <v>100</v>
      </c>
      <c r="AB4" s="259">
        <v>532116</v>
      </c>
      <c r="AC4" s="28">
        <v>94.299324453643905</v>
      </c>
      <c r="AD4" s="259">
        <v>32168</v>
      </c>
      <c r="AE4" s="30">
        <v>5.7006755463560905</v>
      </c>
      <c r="AF4" s="259">
        <v>581389</v>
      </c>
      <c r="AG4" s="28">
        <v>100.00000000000001</v>
      </c>
      <c r="AH4" s="259">
        <v>550750</v>
      </c>
      <c r="AI4" s="28">
        <v>94.730034451976223</v>
      </c>
      <c r="AJ4" s="259">
        <v>30639</v>
      </c>
      <c r="AK4" s="30">
        <v>5.2699655480237846</v>
      </c>
      <c r="AL4" s="259">
        <v>587408</v>
      </c>
      <c r="AM4" s="28">
        <v>100</v>
      </c>
      <c r="AN4" s="259">
        <v>552080</v>
      </c>
      <c r="AO4" s="28">
        <v>93.985781603246807</v>
      </c>
      <c r="AP4" s="259">
        <v>35328</v>
      </c>
      <c r="AQ4" s="30">
        <v>6.0142183967531935</v>
      </c>
      <c r="AR4" s="272"/>
      <c r="AS4" s="265" t="s">
        <v>323</v>
      </c>
      <c r="AT4" s="267">
        <f>92.7408317352604</f>
        <v>92.7408317352604</v>
      </c>
      <c r="AU4" s="267">
        <f>95.1642792231518</f>
        <v>95.164279223151794</v>
      </c>
      <c r="AV4" s="267">
        <f>94.9289354447574</f>
        <v>94.9289354447574</v>
      </c>
      <c r="AW4" s="267">
        <f>95.0694637498307</f>
        <v>95.069463749830703</v>
      </c>
      <c r="AX4" s="267">
        <f>94.2993244536439</f>
        <v>94.299324453643905</v>
      </c>
      <c r="AY4" s="267">
        <f>94.7300344519762</f>
        <v>94.730034451976195</v>
      </c>
      <c r="AZ4" s="267">
        <f>93.9857816032468</f>
        <v>93.985781603246807</v>
      </c>
    </row>
    <row r="5" spans="1:87" x14ac:dyDescent="0.25">
      <c r="A5" s="251" t="s">
        <v>324</v>
      </c>
      <c r="B5" s="252">
        <v>506339</v>
      </c>
      <c r="C5" s="253">
        <v>100</v>
      </c>
      <c r="D5" s="254">
        <v>413409</v>
      </c>
      <c r="E5" s="255">
        <v>81.646683348507622</v>
      </c>
      <c r="F5" s="254">
        <v>92930</v>
      </c>
      <c r="G5" s="256">
        <v>18.353316651492378</v>
      </c>
      <c r="H5" s="273">
        <v>533695</v>
      </c>
      <c r="I5" s="253">
        <v>100</v>
      </c>
      <c r="J5" s="274">
        <v>437100</v>
      </c>
      <c r="K5" s="255">
        <v>81.900711080298677</v>
      </c>
      <c r="L5" s="274">
        <v>96595</v>
      </c>
      <c r="M5" s="256">
        <v>18.09928891970133</v>
      </c>
      <c r="N5" s="252">
        <v>548445</v>
      </c>
      <c r="O5" s="253">
        <v>100</v>
      </c>
      <c r="P5" s="254">
        <v>476098</v>
      </c>
      <c r="Q5" s="255">
        <v>86.808704610307316</v>
      </c>
      <c r="R5" s="254">
        <v>72347</v>
      </c>
      <c r="S5" s="256">
        <v>13.191295389692675</v>
      </c>
      <c r="T5" s="275">
        <v>561156</v>
      </c>
      <c r="U5" s="253">
        <v>100</v>
      </c>
      <c r="V5" s="254">
        <v>444296</v>
      </c>
      <c r="W5" s="255">
        <v>79.175131336027775</v>
      </c>
      <c r="X5" s="254">
        <v>116860</v>
      </c>
      <c r="Y5" s="256">
        <v>20.824868663972229</v>
      </c>
      <c r="Z5" s="259">
        <v>564284</v>
      </c>
      <c r="AA5" s="28">
        <v>100</v>
      </c>
      <c r="AB5" s="259">
        <v>509203</v>
      </c>
      <c r="AC5" s="28">
        <v>90.238780472244471</v>
      </c>
      <c r="AD5" s="259">
        <v>55081</v>
      </c>
      <c r="AE5" s="30">
        <v>9.7612195277555269</v>
      </c>
      <c r="AF5" s="259">
        <v>581389</v>
      </c>
      <c r="AG5" s="28">
        <v>100</v>
      </c>
      <c r="AH5" s="259">
        <v>517691</v>
      </c>
      <c r="AI5" s="28">
        <v>89.043824358561992</v>
      </c>
      <c r="AJ5" s="259">
        <v>63698</v>
      </c>
      <c r="AK5" s="30">
        <v>10.956175641438005</v>
      </c>
      <c r="AL5" s="259">
        <v>587408</v>
      </c>
      <c r="AM5" s="28">
        <v>100</v>
      </c>
      <c r="AN5" s="259">
        <v>542438</v>
      </c>
      <c r="AO5" s="28">
        <v>92.344333070029691</v>
      </c>
      <c r="AP5" s="259">
        <v>44970</v>
      </c>
      <c r="AQ5" s="30">
        <v>7.6556669299703106</v>
      </c>
      <c r="AR5" s="276"/>
      <c r="AS5" s="265" t="s">
        <v>324</v>
      </c>
      <c r="AT5" s="266">
        <f>81.6466833485076</f>
        <v>81.646683348507594</v>
      </c>
      <c r="AU5" s="266">
        <f>81.9007110802987</f>
        <v>81.900711080298706</v>
      </c>
      <c r="AV5" s="266">
        <f>86.8087046103073</f>
        <v>86.808704610307302</v>
      </c>
      <c r="AW5" s="266">
        <f>79.1751313360278</f>
        <v>79.175131336027803</v>
      </c>
      <c r="AX5" s="267">
        <f>90.2387804722445</f>
        <v>90.2387804722445</v>
      </c>
      <c r="AY5" s="267">
        <f>89.043824358562</f>
        <v>89.043824358562006</v>
      </c>
      <c r="AZ5" s="267">
        <f>92.3443330700297</f>
        <v>92.344333070029705</v>
      </c>
    </row>
    <row r="6" spans="1:87" x14ac:dyDescent="0.25">
      <c r="A6" s="29" t="s">
        <v>325</v>
      </c>
      <c r="B6" s="270">
        <v>506339</v>
      </c>
      <c r="C6" s="27">
        <v>100</v>
      </c>
      <c r="D6" s="271">
        <v>104034</v>
      </c>
      <c r="E6" s="28">
        <v>20.546313833222406</v>
      </c>
      <c r="F6" s="271">
        <v>402305</v>
      </c>
      <c r="G6" s="30">
        <v>79.453686166777587</v>
      </c>
      <c r="H6" s="270">
        <v>533695</v>
      </c>
      <c r="I6" s="27">
        <v>100</v>
      </c>
      <c r="J6" s="271">
        <v>124304</v>
      </c>
      <c r="K6" s="28">
        <v>23.2912056511678</v>
      </c>
      <c r="L6" s="271">
        <v>409391</v>
      </c>
      <c r="M6" s="30">
        <v>76.7087943488322</v>
      </c>
      <c r="N6" s="270">
        <v>548445</v>
      </c>
      <c r="O6" s="27">
        <v>100</v>
      </c>
      <c r="P6" s="271">
        <v>139019</v>
      </c>
      <c r="Q6" s="28">
        <v>25.3478470949685</v>
      </c>
      <c r="R6" s="271">
        <v>409426</v>
      </c>
      <c r="S6" s="30">
        <v>74.6521529050315</v>
      </c>
      <c r="T6" s="270">
        <v>561156</v>
      </c>
      <c r="U6" s="27">
        <v>100</v>
      </c>
      <c r="V6" s="271">
        <v>169427</v>
      </c>
      <c r="W6" s="28">
        <v>30.192495491449794</v>
      </c>
      <c r="X6" s="271">
        <v>391729</v>
      </c>
      <c r="Y6" s="30">
        <v>69.80750450855021</v>
      </c>
      <c r="Z6" s="259">
        <v>564284</v>
      </c>
      <c r="AA6" s="28">
        <v>100</v>
      </c>
      <c r="AB6" s="259">
        <v>266639</v>
      </c>
      <c r="AC6" s="28">
        <v>47.252624564935388</v>
      </c>
      <c r="AD6" s="259">
        <v>297645</v>
      </c>
      <c r="AE6" s="30">
        <v>52.747375435064612</v>
      </c>
      <c r="AF6" s="259">
        <v>581389</v>
      </c>
      <c r="AG6" s="28">
        <v>100</v>
      </c>
      <c r="AH6" s="259">
        <v>342971</v>
      </c>
      <c r="AI6" s="28">
        <v>58.991656188885578</v>
      </c>
      <c r="AJ6" s="259">
        <v>238418</v>
      </c>
      <c r="AK6" s="30">
        <v>41.008343811114415</v>
      </c>
      <c r="AL6" s="277">
        <v>391053</v>
      </c>
      <c r="AM6" s="278">
        <v>100</v>
      </c>
      <c r="AN6" s="26">
        <v>390068</v>
      </c>
      <c r="AO6" s="279">
        <v>66.573544433094995</v>
      </c>
      <c r="AP6" s="26">
        <v>872</v>
      </c>
      <c r="AQ6" s="280">
        <v>0.2229876768622156</v>
      </c>
      <c r="AR6" s="277"/>
      <c r="AS6" s="281" t="s">
        <v>325</v>
      </c>
      <c r="AT6" s="282">
        <f>20.5463138332224</f>
        <v>20.546313833222399</v>
      </c>
      <c r="AU6" s="282">
        <f>23.2912056511678</f>
        <v>23.2912056511678</v>
      </c>
      <c r="AV6" s="282">
        <f>25.3478470949685</f>
        <v>25.3478470949685</v>
      </c>
      <c r="AW6" s="282">
        <f>30.1924954914498</f>
        <v>30.192495491449801</v>
      </c>
      <c r="AX6" s="282">
        <f>47.2526245649354</f>
        <v>47.252624564935402</v>
      </c>
      <c r="AY6" s="282">
        <f>58.9916561888856</f>
        <v>58.991656188885599</v>
      </c>
      <c r="AZ6" s="283">
        <f>66.573544433095</f>
        <v>66.573544433094995</v>
      </c>
    </row>
    <row r="8" spans="1:87" x14ac:dyDescent="0.25">
      <c r="AS8" s="284" t="s">
        <v>320</v>
      </c>
      <c r="AT8" s="285"/>
      <c r="AU8" s="285"/>
      <c r="AV8" s="286"/>
      <c r="AW8" s="286"/>
      <c r="AX8" s="221"/>
      <c r="AY8" s="287"/>
      <c r="AZ8" s="288"/>
    </row>
    <row r="9" spans="1:87" x14ac:dyDescent="0.25">
      <c r="AS9" s="285" t="s">
        <v>321</v>
      </c>
      <c r="AT9" s="285">
        <v>2010</v>
      </c>
      <c r="AU9" s="285">
        <v>2011</v>
      </c>
      <c r="AV9" s="286">
        <v>2013</v>
      </c>
      <c r="AW9" s="286">
        <v>2014</v>
      </c>
      <c r="AX9" s="221">
        <v>2015</v>
      </c>
      <c r="AY9" s="287">
        <v>2016</v>
      </c>
      <c r="AZ9" s="288">
        <v>2017</v>
      </c>
    </row>
    <row r="10" spans="1:87" x14ac:dyDescent="0.25">
      <c r="AR10" s="289" t="s">
        <v>326</v>
      </c>
      <c r="AS10" s="290"/>
      <c r="AT10" s="30">
        <v>37.064100028667227</v>
      </c>
      <c r="AU10" s="30">
        <v>38.664283365513519</v>
      </c>
      <c r="AV10" s="30">
        <v>41.487288687270613</v>
      </c>
      <c r="AW10" s="30">
        <v>41.949741242724023</v>
      </c>
      <c r="AX10" s="291">
        <v>48.187422470757042</v>
      </c>
      <c r="AY10" s="292">
        <v>46.737122630309997</v>
      </c>
      <c r="AZ10" s="293">
        <v>46.08335047717302</v>
      </c>
    </row>
    <row r="11" spans="1:87" x14ac:dyDescent="0.25">
      <c r="AR11" s="294" t="s">
        <v>327</v>
      </c>
      <c r="AT11" s="28">
        <v>57.945181199087891</v>
      </c>
      <c r="AU11" s="28">
        <v>63.530208623165798</v>
      </c>
      <c r="AV11" s="28">
        <v>69.518781022392616</v>
      </c>
      <c r="AW11" s="28">
        <v>72.589486339110636</v>
      </c>
      <c r="AX11" s="293">
        <v>75.397717831699751</v>
      </c>
      <c r="AY11" s="293">
        <v>76.860176586487711</v>
      </c>
      <c r="AZ11" s="293">
        <v>75.967191251270577</v>
      </c>
    </row>
    <row r="15" spans="1:87" x14ac:dyDescent="0.25">
      <c r="AO15" s="295"/>
      <c r="AP15" s="295"/>
      <c r="AQ15" s="295"/>
      <c r="AR15" s="295"/>
      <c r="AS15" s="295"/>
      <c r="AT15" s="295"/>
      <c r="AU15" s="295"/>
      <c r="AV15" s="295"/>
      <c r="AW15" s="295"/>
      <c r="AX15" s="295"/>
      <c r="AY15" s="295"/>
      <c r="AZ15" s="295"/>
      <c r="BA15" s="295"/>
      <c r="BB15" s="295"/>
      <c r="BC15" s="295"/>
      <c r="BD15" s="295"/>
      <c r="BE15" s="295"/>
      <c r="BF15" s="295"/>
      <c r="BG15" s="295"/>
      <c r="BH15" s="295"/>
      <c r="BI15" s="295"/>
      <c r="BJ15" s="295"/>
      <c r="BK15" s="295"/>
      <c r="BL15" s="295"/>
      <c r="BM15" s="295"/>
      <c r="BN15" s="295"/>
      <c r="BO15" s="295"/>
      <c r="BP15" s="295"/>
      <c r="BQ15" s="295"/>
      <c r="BR15" s="295"/>
      <c r="BS15" s="295"/>
      <c r="BT15" s="295"/>
      <c r="BU15" s="295"/>
      <c r="BV15" s="295"/>
      <c r="BW15" s="295"/>
      <c r="BX15" s="295"/>
      <c r="BY15" s="295"/>
      <c r="BZ15" s="295"/>
      <c r="CA15" s="295"/>
      <c r="CB15" s="295"/>
      <c r="CC15" s="295"/>
      <c r="CD15" s="295"/>
      <c r="CE15" s="295"/>
      <c r="CF15" s="295"/>
      <c r="CG15" s="295"/>
      <c r="CH15" s="295"/>
      <c r="CI15" s="295"/>
    </row>
    <row r="16" spans="1:87" ht="15" customHeight="1" x14ac:dyDescent="0.25">
      <c r="AO16" s="295"/>
      <c r="AP16" s="295"/>
      <c r="AQ16" s="295"/>
      <c r="AR16" s="296"/>
      <c r="AS16" s="296"/>
      <c r="AT16" s="297"/>
      <c r="AU16" s="297"/>
      <c r="AV16" s="297"/>
      <c r="AW16" s="297"/>
      <c r="AX16" s="298"/>
      <c r="AY16" s="298"/>
      <c r="AZ16" s="298"/>
      <c r="BA16" s="298"/>
      <c r="BB16" s="298"/>
      <c r="BC16" s="298"/>
      <c r="BD16" s="298"/>
      <c r="BE16" s="298"/>
      <c r="BF16" s="298"/>
      <c r="BG16" s="298"/>
      <c r="BH16" s="298"/>
      <c r="BI16" s="298"/>
      <c r="BJ16" s="299"/>
      <c r="BK16" s="299"/>
      <c r="BL16" s="299"/>
      <c r="BM16" s="299"/>
      <c r="BN16" s="300"/>
      <c r="BO16" s="300"/>
      <c r="BP16" s="300"/>
      <c r="BQ16" s="300"/>
      <c r="BR16" s="300"/>
      <c r="BS16" s="300"/>
      <c r="BT16" s="301"/>
      <c r="BU16" s="301"/>
      <c r="BV16" s="301"/>
      <c r="BW16" s="301"/>
      <c r="BX16" s="301"/>
      <c r="BY16" s="301"/>
      <c r="BZ16" s="295"/>
      <c r="CA16" s="295"/>
      <c r="CB16" s="295"/>
      <c r="CC16" s="295"/>
      <c r="CD16" s="295"/>
      <c r="CE16" s="295"/>
      <c r="CF16" s="295"/>
      <c r="CG16" s="295"/>
      <c r="CH16" s="295"/>
      <c r="CI16" s="295"/>
    </row>
    <row r="17" spans="41:87" x14ac:dyDescent="0.25">
      <c r="AO17" s="295"/>
      <c r="AP17" s="295"/>
      <c r="AQ17" s="295"/>
      <c r="AR17" s="296"/>
      <c r="AS17" s="296"/>
      <c r="AT17" s="302"/>
      <c r="AU17" s="302"/>
      <c r="AV17" s="302"/>
      <c r="AW17" s="302"/>
      <c r="AX17" s="303"/>
      <c r="AY17" s="303"/>
      <c r="AZ17" s="303"/>
      <c r="BA17" s="303"/>
      <c r="BB17" s="303"/>
      <c r="BC17" s="303"/>
      <c r="BD17" s="303"/>
      <c r="BE17" s="303"/>
      <c r="BF17" s="304"/>
      <c r="BG17" s="304"/>
      <c r="BH17" s="304"/>
      <c r="BI17" s="304"/>
      <c r="BJ17" s="305"/>
      <c r="BK17" s="305"/>
      <c r="BL17" s="305"/>
      <c r="BM17" s="305"/>
      <c r="BN17" s="306"/>
      <c r="BO17" s="306"/>
      <c r="BP17" s="306"/>
      <c r="BQ17" s="306"/>
      <c r="BR17" s="306"/>
      <c r="BS17" s="306"/>
      <c r="BT17" s="307"/>
      <c r="BU17" s="307"/>
      <c r="BV17" s="307"/>
      <c r="BW17" s="307"/>
      <c r="BX17" s="307"/>
      <c r="BY17" s="307"/>
      <c r="BZ17" s="295"/>
      <c r="CA17" s="295"/>
      <c r="CB17" s="295"/>
      <c r="CC17" s="295"/>
      <c r="CD17" s="295"/>
      <c r="CE17" s="295"/>
      <c r="CF17" s="295"/>
      <c r="CG17" s="295"/>
      <c r="CH17" s="295"/>
      <c r="CI17" s="295"/>
    </row>
    <row r="18" spans="41:87" ht="15" customHeight="1" x14ac:dyDescent="0.25">
      <c r="AO18" s="295"/>
      <c r="AP18" s="295"/>
      <c r="AQ18" s="295"/>
      <c r="AR18" s="308"/>
      <c r="AS18" s="308"/>
      <c r="AT18" s="309"/>
      <c r="AU18" s="27"/>
      <c r="AV18" s="310"/>
      <c r="AW18" s="28"/>
      <c r="AX18" s="309"/>
      <c r="AY18" s="27"/>
      <c r="AZ18" s="310"/>
      <c r="BA18" s="28"/>
      <c r="BB18" s="309"/>
      <c r="BC18" s="27"/>
      <c r="BD18" s="310"/>
      <c r="BE18" s="28"/>
      <c r="BF18" s="309"/>
      <c r="BG18" s="27"/>
      <c r="BH18" s="310"/>
      <c r="BI18" s="28"/>
      <c r="BJ18" s="259"/>
      <c r="BK18" s="258"/>
      <c r="BL18" s="259"/>
      <c r="BM18" s="258"/>
      <c r="BN18" s="259"/>
      <c r="BO18" s="292"/>
      <c r="BP18" s="259"/>
      <c r="BQ18" s="292"/>
      <c r="BR18" s="259"/>
      <c r="BS18" s="292"/>
      <c r="BT18" s="259"/>
      <c r="BU18" s="28"/>
      <c r="BV18" s="259"/>
      <c r="BW18" s="28"/>
      <c r="BX18" s="259"/>
      <c r="BY18" s="28"/>
      <c r="BZ18" s="295"/>
      <c r="CA18" s="295"/>
      <c r="CB18" s="295"/>
      <c r="CC18" s="295"/>
      <c r="CD18" s="295"/>
      <c r="CE18" s="295"/>
      <c r="CF18" s="295"/>
      <c r="CG18" s="295"/>
      <c r="CH18" s="295"/>
      <c r="CI18" s="295"/>
    </row>
    <row r="19" spans="41:87" x14ac:dyDescent="0.25">
      <c r="AO19" s="295"/>
      <c r="AP19" s="295"/>
      <c r="AQ19" s="295"/>
      <c r="AR19" s="311"/>
      <c r="AS19" s="312"/>
      <c r="AT19" s="309"/>
      <c r="AU19" s="27"/>
      <c r="AV19" s="310"/>
      <c r="AW19" s="28"/>
      <c r="AX19" s="310"/>
      <c r="AY19" s="28"/>
      <c r="AZ19" s="309"/>
      <c r="BA19" s="27"/>
      <c r="BB19" s="310"/>
      <c r="BC19" s="28"/>
      <c r="BD19" s="310"/>
      <c r="BE19" s="28"/>
      <c r="BF19" s="309"/>
      <c r="BG19" s="27"/>
      <c r="BH19" s="310"/>
      <c r="BI19" s="28"/>
      <c r="BJ19" s="310"/>
      <c r="BK19" s="28"/>
      <c r="BL19" s="309"/>
      <c r="BM19" s="27"/>
      <c r="BN19" s="310"/>
      <c r="BO19" s="28"/>
      <c r="BP19" s="310"/>
      <c r="BQ19" s="28"/>
      <c r="BR19" s="259"/>
      <c r="BS19" s="258"/>
      <c r="BT19" s="259"/>
      <c r="BU19" s="28"/>
      <c r="BV19" s="259"/>
      <c r="BW19" s="258"/>
      <c r="BX19" s="259"/>
      <c r="BY19" s="28"/>
      <c r="BZ19" s="259"/>
      <c r="CA19" s="28"/>
      <c r="CB19" s="259"/>
      <c r="CC19" s="28"/>
      <c r="CD19" s="313"/>
      <c r="CE19" s="28"/>
      <c r="CF19" s="259"/>
      <c r="CG19" s="28"/>
      <c r="CH19" s="259"/>
      <c r="CI19" s="28"/>
    </row>
    <row r="20" spans="41:87" x14ac:dyDescent="0.25">
      <c r="AO20" s="295"/>
      <c r="AP20" s="295"/>
      <c r="AQ20" s="295"/>
      <c r="AR20" s="295"/>
      <c r="AS20" s="295"/>
      <c r="AT20" s="295"/>
      <c r="AU20" s="295"/>
      <c r="AV20" s="295"/>
      <c r="AW20" s="295"/>
      <c r="AX20" s="295"/>
      <c r="AY20" s="295"/>
      <c r="AZ20" s="295"/>
      <c r="BA20" s="295"/>
      <c r="BB20" s="295"/>
      <c r="BC20" s="295"/>
      <c r="BD20" s="295"/>
      <c r="BE20" s="295"/>
      <c r="BF20" s="295"/>
      <c r="BG20" s="295"/>
      <c r="BH20" s="295"/>
      <c r="BI20" s="295"/>
      <c r="BJ20" s="295"/>
      <c r="BK20" s="295"/>
      <c r="BL20" s="295"/>
      <c r="BM20" s="295"/>
      <c r="BN20" s="295"/>
      <c r="BO20" s="295"/>
      <c r="BP20" s="295"/>
      <c r="BQ20" s="295"/>
      <c r="BR20" s="295"/>
      <c r="BS20" s="295"/>
      <c r="BT20" s="295"/>
      <c r="BU20" s="295"/>
      <c r="BV20" s="295"/>
      <c r="BW20" s="295"/>
      <c r="BX20" s="295"/>
      <c r="BY20" s="295"/>
      <c r="BZ20" s="295"/>
      <c r="CA20" s="295"/>
      <c r="CB20" s="295"/>
      <c r="CC20" s="295"/>
      <c r="CD20" s="295"/>
      <c r="CE20" s="295"/>
      <c r="CF20" s="295"/>
      <c r="CG20" s="295"/>
      <c r="CH20" s="295"/>
      <c r="CI20" s="295"/>
    </row>
    <row r="21" spans="41:87" x14ac:dyDescent="0.25">
      <c r="AO21" s="295"/>
      <c r="AP21" s="295"/>
      <c r="AQ21" s="295"/>
      <c r="AR21" s="314"/>
      <c r="AS21" s="314"/>
      <c r="AT21" s="314"/>
      <c r="AU21" s="314"/>
      <c r="AV21" s="314"/>
      <c r="AW21" s="314"/>
      <c r="AX21" s="314"/>
      <c r="AY21" s="314"/>
      <c r="AZ21" s="314"/>
      <c r="BA21" s="314"/>
      <c r="BB21" s="314"/>
      <c r="BC21" s="314"/>
      <c r="BD21" s="314"/>
      <c r="BE21" s="314"/>
      <c r="BF21" s="314"/>
      <c r="BG21" s="314"/>
      <c r="BH21" s="314"/>
      <c r="BI21" s="314"/>
      <c r="BJ21" s="314"/>
      <c r="BK21" s="314"/>
      <c r="BL21" s="314"/>
      <c r="BM21" s="314"/>
      <c r="BN21" s="314"/>
      <c r="BO21" s="314"/>
      <c r="BP21" s="314"/>
      <c r="BQ21" s="314"/>
      <c r="BR21" s="315"/>
      <c r="BS21" s="315"/>
      <c r="BT21" s="315"/>
      <c r="BU21" s="315"/>
      <c r="BV21" s="315"/>
      <c r="BW21" s="315"/>
      <c r="BX21" s="315"/>
      <c r="BY21" s="315"/>
      <c r="BZ21" s="315"/>
      <c r="CA21" s="315"/>
      <c r="CB21" s="315"/>
      <c r="CC21" s="315"/>
      <c r="CD21" s="316"/>
      <c r="CE21" s="316"/>
      <c r="CF21" s="316"/>
      <c r="CG21" s="316"/>
      <c r="CH21" s="316"/>
      <c r="CI21" s="316"/>
    </row>
    <row r="22" spans="41:87" x14ac:dyDescent="0.25">
      <c r="AO22" s="295"/>
      <c r="AP22" s="295"/>
      <c r="AQ22" s="295"/>
      <c r="AR22" s="317"/>
      <c r="AS22" s="317"/>
      <c r="AT22" s="318"/>
      <c r="AU22" s="318"/>
      <c r="AV22" s="318"/>
      <c r="AW22" s="318"/>
      <c r="AX22" s="318"/>
      <c r="AY22" s="318"/>
      <c r="AZ22" s="318"/>
      <c r="BA22" s="318"/>
      <c r="BB22" s="318"/>
      <c r="BC22" s="318"/>
      <c r="BD22" s="318"/>
      <c r="BE22" s="318"/>
      <c r="BF22" s="318"/>
      <c r="BG22" s="318"/>
      <c r="BH22" s="318"/>
      <c r="BI22" s="318"/>
      <c r="BJ22" s="318"/>
      <c r="BK22" s="318"/>
      <c r="BL22" s="318"/>
      <c r="BM22" s="318"/>
      <c r="BN22" s="318"/>
      <c r="BO22" s="318"/>
      <c r="BP22" s="318"/>
      <c r="BQ22" s="318"/>
      <c r="BR22" s="315"/>
      <c r="BS22" s="315"/>
      <c r="BT22" s="315"/>
      <c r="BU22" s="315"/>
      <c r="BV22" s="315"/>
      <c r="BW22" s="315"/>
      <c r="BX22" s="315"/>
      <c r="BY22" s="315"/>
      <c r="BZ22" s="315"/>
      <c r="CA22" s="315"/>
      <c r="CB22" s="315"/>
      <c r="CC22" s="315"/>
      <c r="CD22" s="319"/>
      <c r="CE22" s="319"/>
      <c r="CF22" s="319"/>
      <c r="CG22" s="319"/>
      <c r="CH22" s="319"/>
      <c r="CI22" s="319"/>
    </row>
    <row r="23" spans="41:87" x14ac:dyDescent="0.25">
      <c r="AO23" s="295"/>
      <c r="AP23" s="295"/>
      <c r="AQ23" s="295"/>
      <c r="AR23" s="317"/>
      <c r="AS23" s="317"/>
      <c r="AT23" s="304"/>
      <c r="AU23" s="304"/>
      <c r="AV23" s="304"/>
      <c r="AW23" s="304"/>
      <c r="AX23" s="320"/>
      <c r="AY23" s="320"/>
      <c r="AZ23" s="304"/>
      <c r="BA23" s="304"/>
      <c r="BB23" s="304"/>
      <c r="BC23" s="304"/>
      <c r="BD23" s="320"/>
      <c r="BE23" s="320"/>
      <c r="BF23" s="304"/>
      <c r="BG23" s="304"/>
      <c r="BH23" s="304"/>
      <c r="BI23" s="304"/>
      <c r="BJ23" s="320"/>
      <c r="BK23" s="320"/>
      <c r="BL23" s="304"/>
      <c r="BM23" s="304"/>
      <c r="BN23" s="304"/>
      <c r="BO23" s="304"/>
      <c r="BP23" s="320"/>
      <c r="BQ23" s="320"/>
      <c r="BR23" s="321"/>
      <c r="BS23" s="321"/>
      <c r="BT23" s="321"/>
      <c r="BU23" s="321"/>
      <c r="BV23" s="321"/>
      <c r="BW23" s="321"/>
      <c r="BX23" s="321"/>
      <c r="BY23" s="321"/>
      <c r="BZ23" s="321"/>
      <c r="CA23" s="321"/>
      <c r="CB23" s="321"/>
      <c r="CC23" s="321"/>
      <c r="CD23" s="322"/>
      <c r="CE23" s="322"/>
      <c r="CF23" s="322"/>
      <c r="CG23" s="322"/>
      <c r="CH23" s="322"/>
      <c r="CI23" s="322"/>
    </row>
    <row r="24" spans="41:87" x14ac:dyDescent="0.25">
      <c r="AO24" s="295"/>
      <c r="AP24" s="295"/>
      <c r="AQ24" s="295"/>
      <c r="AR24" s="323"/>
      <c r="AS24" s="324"/>
      <c r="AT24" s="309"/>
      <c r="AU24" s="27"/>
      <c r="AV24" s="310"/>
      <c r="AW24" s="28"/>
      <c r="AX24" s="310"/>
      <c r="AY24" s="28"/>
      <c r="AZ24" s="309"/>
      <c r="BA24" s="27"/>
      <c r="BB24" s="310"/>
      <c r="BC24" s="28"/>
      <c r="BD24" s="310"/>
      <c r="BE24" s="28"/>
      <c r="BF24" s="309"/>
      <c r="BG24" s="27"/>
      <c r="BH24" s="310"/>
      <c r="BI24" s="28"/>
      <c r="BJ24" s="310"/>
      <c r="BK24" s="28"/>
      <c r="BL24" s="309"/>
      <c r="BM24" s="27"/>
      <c r="BN24" s="310"/>
      <c r="BO24" s="28"/>
      <c r="BP24" s="310"/>
      <c r="BQ24" s="28"/>
      <c r="BR24" s="259"/>
      <c r="BS24" s="258"/>
      <c r="BT24" s="259"/>
      <c r="BU24" s="28"/>
      <c r="BV24" s="259"/>
      <c r="BW24" s="258"/>
      <c r="BX24" s="259"/>
      <c r="BY24" s="28"/>
      <c r="BZ24" s="259"/>
      <c r="CA24" s="28"/>
      <c r="CB24" s="259"/>
      <c r="CC24" s="28"/>
      <c r="CD24" s="313"/>
      <c r="CE24" s="28"/>
      <c r="CF24" s="259"/>
      <c r="CG24" s="28"/>
      <c r="CH24" s="259"/>
      <c r="CI24" s="28"/>
    </row>
    <row r="25" spans="41:87" x14ac:dyDescent="0.25">
      <c r="AO25" s="295"/>
      <c r="AP25" s="295"/>
      <c r="AQ25" s="295"/>
      <c r="AR25" s="295"/>
      <c r="AS25" s="295"/>
      <c r="AT25" s="295"/>
      <c r="AU25" s="295"/>
      <c r="AV25" s="295"/>
      <c r="AW25" s="295"/>
      <c r="AX25" s="295"/>
      <c r="AY25" s="295"/>
      <c r="AZ25" s="295"/>
      <c r="BA25" s="295"/>
      <c r="BB25" s="295"/>
      <c r="BC25" s="295"/>
      <c r="BD25" s="295"/>
      <c r="BE25" s="295"/>
      <c r="BF25" s="295"/>
      <c r="BG25" s="295"/>
      <c r="BH25" s="295"/>
      <c r="BI25" s="295"/>
      <c r="BJ25" s="295"/>
      <c r="BK25" s="295"/>
      <c r="BL25" s="295"/>
      <c r="BM25" s="295"/>
      <c r="BN25" s="295"/>
      <c r="BO25" s="295"/>
      <c r="BP25" s="295"/>
      <c r="BQ25" s="295"/>
      <c r="BR25" s="295"/>
      <c r="BS25" s="295"/>
      <c r="BT25" s="295"/>
      <c r="BU25" s="295"/>
      <c r="BV25" s="295"/>
      <c r="BW25" s="295"/>
      <c r="BX25" s="295"/>
      <c r="BY25" s="295"/>
      <c r="BZ25" s="295"/>
      <c r="CA25" s="295"/>
      <c r="CB25" s="295"/>
      <c r="CC25" s="295"/>
      <c r="CD25" s="295"/>
      <c r="CE25" s="295"/>
      <c r="CF25" s="295"/>
      <c r="CG25" s="295"/>
      <c r="CH25" s="295"/>
      <c r="CI25" s="295"/>
    </row>
    <row r="26" spans="41:87" x14ac:dyDescent="0.25">
      <c r="AO26" s="295"/>
      <c r="AP26" s="295"/>
      <c r="AQ26" s="295"/>
      <c r="AR26" s="295"/>
      <c r="AS26" s="295"/>
      <c r="AT26" s="295"/>
      <c r="AU26" s="295"/>
      <c r="AV26" s="295"/>
      <c r="AW26" s="295"/>
      <c r="AX26" s="295"/>
      <c r="AY26" s="295"/>
      <c r="AZ26" s="295"/>
      <c r="BA26" s="295"/>
      <c r="BB26" s="295"/>
      <c r="BC26" s="295"/>
      <c r="BD26" s="295"/>
      <c r="BE26" s="295"/>
      <c r="BF26" s="295"/>
      <c r="BG26" s="295"/>
      <c r="BH26" s="295"/>
      <c r="BI26" s="295"/>
      <c r="BJ26" s="295"/>
      <c r="BK26" s="295"/>
      <c r="BL26" s="295"/>
      <c r="BM26" s="295"/>
      <c r="BN26" s="295"/>
      <c r="BO26" s="295"/>
      <c r="BP26" s="295"/>
      <c r="BQ26" s="295"/>
      <c r="BR26" s="295"/>
      <c r="BS26" s="295"/>
      <c r="BT26" s="295"/>
      <c r="BU26" s="295"/>
      <c r="BV26" s="295"/>
      <c r="BW26" s="295"/>
      <c r="BX26" s="295"/>
      <c r="BY26" s="295"/>
      <c r="BZ26" s="295"/>
      <c r="CA26" s="295"/>
      <c r="CB26" s="295"/>
      <c r="CC26" s="295"/>
      <c r="CD26" s="295"/>
      <c r="CE26" s="295"/>
      <c r="CF26" s="295"/>
      <c r="CG26" s="295"/>
      <c r="CH26" s="295"/>
      <c r="CI26" s="295"/>
    </row>
    <row r="27" spans="41:87" x14ac:dyDescent="0.25">
      <c r="AO27" s="295"/>
      <c r="AP27" s="295"/>
      <c r="AQ27" s="295"/>
      <c r="AR27" s="295"/>
      <c r="AS27" s="295"/>
      <c r="AT27" s="295"/>
      <c r="AU27" s="295"/>
      <c r="AV27" s="295"/>
      <c r="AW27" s="295"/>
      <c r="AX27" s="295"/>
      <c r="AY27" s="295"/>
      <c r="AZ27" s="295"/>
      <c r="BA27" s="295"/>
      <c r="BB27" s="295"/>
      <c r="BC27" s="295"/>
      <c r="BD27" s="295"/>
      <c r="BE27" s="295"/>
      <c r="BF27" s="295"/>
      <c r="BG27" s="295"/>
      <c r="BH27" s="295"/>
      <c r="BI27" s="295"/>
      <c r="BJ27" s="295"/>
      <c r="BK27" s="295"/>
      <c r="BL27" s="295"/>
      <c r="BM27" s="295"/>
      <c r="BN27" s="295"/>
      <c r="BO27" s="295"/>
      <c r="BP27" s="295"/>
      <c r="BQ27" s="295"/>
      <c r="BR27" s="295"/>
      <c r="BS27" s="295"/>
      <c r="BT27" s="295"/>
      <c r="BU27" s="295"/>
      <c r="BV27" s="295"/>
      <c r="BW27" s="295"/>
      <c r="BX27" s="295"/>
      <c r="BY27" s="295"/>
      <c r="BZ27" s="295"/>
      <c r="CA27" s="295"/>
      <c r="CB27" s="295"/>
      <c r="CC27" s="295"/>
      <c r="CD27" s="295"/>
      <c r="CE27" s="295"/>
      <c r="CF27" s="295"/>
      <c r="CG27" s="295"/>
      <c r="CH27" s="295"/>
      <c r="CI27" s="295"/>
    </row>
    <row r="28" spans="41:87" x14ac:dyDescent="0.25">
      <c r="AO28" s="295"/>
      <c r="AP28" s="295"/>
      <c r="AQ28" s="295"/>
      <c r="AR28" s="295"/>
      <c r="AS28" s="295"/>
      <c r="AT28" s="295"/>
      <c r="AU28" s="295"/>
      <c r="AV28" s="295"/>
      <c r="AW28" s="295"/>
      <c r="AX28" s="295"/>
      <c r="AY28" s="295"/>
      <c r="AZ28" s="295"/>
      <c r="BA28" s="295"/>
      <c r="BB28" s="295"/>
      <c r="BC28" s="295"/>
      <c r="BD28" s="295"/>
      <c r="BE28" s="295"/>
      <c r="BF28" s="295"/>
      <c r="BG28" s="295"/>
      <c r="BH28" s="295"/>
      <c r="BI28" s="295"/>
      <c r="BJ28" s="295"/>
      <c r="BK28" s="295"/>
      <c r="BL28" s="295"/>
      <c r="BM28" s="295"/>
      <c r="BN28" s="295"/>
      <c r="BO28" s="295"/>
      <c r="BP28" s="295"/>
      <c r="BQ28" s="295"/>
      <c r="BR28" s="295"/>
      <c r="BS28" s="295"/>
      <c r="BT28" s="295"/>
      <c r="BU28" s="295"/>
      <c r="BV28" s="295"/>
      <c r="BW28" s="295"/>
      <c r="BX28" s="295"/>
      <c r="BY28" s="295"/>
      <c r="BZ28" s="295"/>
      <c r="CA28" s="295"/>
      <c r="CB28" s="295"/>
      <c r="CC28" s="295"/>
      <c r="CD28" s="295"/>
      <c r="CE28" s="295"/>
      <c r="CF28" s="295"/>
      <c r="CG28" s="295"/>
      <c r="CH28" s="295"/>
      <c r="CI28" s="295"/>
    </row>
  </sheetData>
  <mergeCells count="15">
    <mergeCell ref="AL1:AM1"/>
    <mergeCell ref="AP1:AQ1"/>
    <mergeCell ref="AR10:AS10"/>
    <mergeCell ref="T1:U1"/>
    <mergeCell ref="X1:Y1"/>
    <mergeCell ref="Z1:AA1"/>
    <mergeCell ref="AD1:AE1"/>
    <mergeCell ref="AF1:AG1"/>
    <mergeCell ref="AJ1:AK1"/>
    <mergeCell ref="B1:C1"/>
    <mergeCell ref="F1:G1"/>
    <mergeCell ref="H1:I1"/>
    <mergeCell ref="L1:M1"/>
    <mergeCell ref="N1:O1"/>
    <mergeCell ref="R1:S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1056"/>
  <sheetViews>
    <sheetView showGridLines="0" workbookViewId="0"/>
  </sheetViews>
  <sheetFormatPr baseColWidth="10" defaultRowHeight="12.75" x14ac:dyDescent="0.2"/>
  <cols>
    <col min="1" max="1" width="26" style="35" bestFit="1" customWidth="1"/>
    <col min="2" max="2" width="20.42578125" style="35" customWidth="1"/>
    <col min="3" max="3" width="19.28515625" style="35" customWidth="1"/>
    <col min="4" max="4" width="20.7109375" style="35" customWidth="1"/>
    <col min="5" max="10" width="10.7109375" style="35" customWidth="1"/>
    <col min="11" max="12" width="15.7109375" style="35" customWidth="1"/>
    <col min="13" max="13" width="15.7109375" style="35" bestFit="1" customWidth="1"/>
    <col min="14" max="14" width="10.7109375" style="35" customWidth="1"/>
    <col min="15" max="16" width="13.140625" style="35" bestFit="1" customWidth="1"/>
    <col min="17" max="256" width="11.42578125" style="35"/>
    <col min="257" max="257" width="26" style="35" bestFit="1" customWidth="1"/>
    <col min="258" max="258" width="20.42578125" style="35" customWidth="1"/>
    <col min="259" max="259" width="19.28515625" style="35" customWidth="1"/>
    <col min="260" max="260" width="20.7109375" style="35" customWidth="1"/>
    <col min="261" max="266" width="10.7109375" style="35" customWidth="1"/>
    <col min="267" max="268" width="15.7109375" style="35" customWidth="1"/>
    <col min="269" max="269" width="15.7109375" style="35" bestFit="1" customWidth="1"/>
    <col min="270" max="270" width="10.7109375" style="35" customWidth="1"/>
    <col min="271" max="272" width="13.140625" style="35" bestFit="1" customWidth="1"/>
    <col min="273" max="512" width="11.42578125" style="35"/>
    <col min="513" max="513" width="26" style="35" bestFit="1" customWidth="1"/>
    <col min="514" max="514" width="20.42578125" style="35" customWidth="1"/>
    <col min="515" max="515" width="19.28515625" style="35" customWidth="1"/>
    <col min="516" max="516" width="20.7109375" style="35" customWidth="1"/>
    <col min="517" max="522" width="10.7109375" style="35" customWidth="1"/>
    <col min="523" max="524" width="15.7109375" style="35" customWidth="1"/>
    <col min="525" max="525" width="15.7109375" style="35" bestFit="1" customWidth="1"/>
    <col min="526" max="526" width="10.7109375" style="35" customWidth="1"/>
    <col min="527" max="528" width="13.140625" style="35" bestFit="1" customWidth="1"/>
    <col min="529" max="768" width="11.42578125" style="35"/>
    <col min="769" max="769" width="26" style="35" bestFit="1" customWidth="1"/>
    <col min="770" max="770" width="20.42578125" style="35" customWidth="1"/>
    <col min="771" max="771" width="19.28515625" style="35" customWidth="1"/>
    <col min="772" max="772" width="20.7109375" style="35" customWidth="1"/>
    <col min="773" max="778" width="10.7109375" style="35" customWidth="1"/>
    <col min="779" max="780" width="15.7109375" style="35" customWidth="1"/>
    <col min="781" max="781" width="15.7109375" style="35" bestFit="1" customWidth="1"/>
    <col min="782" max="782" width="10.7109375" style="35" customWidth="1"/>
    <col min="783" max="784" width="13.140625" style="35" bestFit="1" customWidth="1"/>
    <col min="785" max="1024" width="11.42578125" style="35"/>
    <col min="1025" max="1025" width="26" style="35" bestFit="1" customWidth="1"/>
    <col min="1026" max="1026" width="20.42578125" style="35" customWidth="1"/>
    <col min="1027" max="1027" width="19.28515625" style="35" customWidth="1"/>
    <col min="1028" max="1028" width="20.7109375" style="35" customWidth="1"/>
    <col min="1029" max="1034" width="10.7109375" style="35" customWidth="1"/>
    <col min="1035" max="1036" width="15.7109375" style="35" customWidth="1"/>
    <col min="1037" max="1037" width="15.7109375" style="35" bestFit="1" customWidth="1"/>
    <col min="1038" max="1038" width="10.7109375" style="35" customWidth="1"/>
    <col min="1039" max="1040" width="13.140625" style="35" bestFit="1" customWidth="1"/>
    <col min="1041" max="1280" width="11.42578125" style="35"/>
    <col min="1281" max="1281" width="26" style="35" bestFit="1" customWidth="1"/>
    <col min="1282" max="1282" width="20.42578125" style="35" customWidth="1"/>
    <col min="1283" max="1283" width="19.28515625" style="35" customWidth="1"/>
    <col min="1284" max="1284" width="20.7109375" style="35" customWidth="1"/>
    <col min="1285" max="1290" width="10.7109375" style="35" customWidth="1"/>
    <col min="1291" max="1292" width="15.7109375" style="35" customWidth="1"/>
    <col min="1293" max="1293" width="15.7109375" style="35" bestFit="1" customWidth="1"/>
    <col min="1294" max="1294" width="10.7109375" style="35" customWidth="1"/>
    <col min="1295" max="1296" width="13.140625" style="35" bestFit="1" customWidth="1"/>
    <col min="1297" max="1536" width="11.42578125" style="35"/>
    <col min="1537" max="1537" width="26" style="35" bestFit="1" customWidth="1"/>
    <col min="1538" max="1538" width="20.42578125" style="35" customWidth="1"/>
    <col min="1539" max="1539" width="19.28515625" style="35" customWidth="1"/>
    <col min="1540" max="1540" width="20.7109375" style="35" customWidth="1"/>
    <col min="1541" max="1546" width="10.7109375" style="35" customWidth="1"/>
    <col min="1547" max="1548" width="15.7109375" style="35" customWidth="1"/>
    <col min="1549" max="1549" width="15.7109375" style="35" bestFit="1" customWidth="1"/>
    <col min="1550" max="1550" width="10.7109375" style="35" customWidth="1"/>
    <col min="1551" max="1552" width="13.140625" style="35" bestFit="1" customWidth="1"/>
    <col min="1553" max="1792" width="11.42578125" style="35"/>
    <col min="1793" max="1793" width="26" style="35" bestFit="1" customWidth="1"/>
    <col min="1794" max="1794" width="20.42578125" style="35" customWidth="1"/>
    <col min="1795" max="1795" width="19.28515625" style="35" customWidth="1"/>
    <col min="1796" max="1796" width="20.7109375" style="35" customWidth="1"/>
    <col min="1797" max="1802" width="10.7109375" style="35" customWidth="1"/>
    <col min="1803" max="1804" width="15.7109375" style="35" customWidth="1"/>
    <col min="1805" max="1805" width="15.7109375" style="35" bestFit="1" customWidth="1"/>
    <col min="1806" max="1806" width="10.7109375" style="35" customWidth="1"/>
    <col min="1807" max="1808" width="13.140625" style="35" bestFit="1" customWidth="1"/>
    <col min="1809" max="2048" width="11.42578125" style="35"/>
    <col min="2049" max="2049" width="26" style="35" bestFit="1" customWidth="1"/>
    <col min="2050" max="2050" width="20.42578125" style="35" customWidth="1"/>
    <col min="2051" max="2051" width="19.28515625" style="35" customWidth="1"/>
    <col min="2052" max="2052" width="20.7109375" style="35" customWidth="1"/>
    <col min="2053" max="2058" width="10.7109375" style="35" customWidth="1"/>
    <col min="2059" max="2060" width="15.7109375" style="35" customWidth="1"/>
    <col min="2061" max="2061" width="15.7109375" style="35" bestFit="1" customWidth="1"/>
    <col min="2062" max="2062" width="10.7109375" style="35" customWidth="1"/>
    <col min="2063" max="2064" width="13.140625" style="35" bestFit="1" customWidth="1"/>
    <col min="2065" max="2304" width="11.42578125" style="35"/>
    <col min="2305" max="2305" width="26" style="35" bestFit="1" customWidth="1"/>
    <col min="2306" max="2306" width="20.42578125" style="35" customWidth="1"/>
    <col min="2307" max="2307" width="19.28515625" style="35" customWidth="1"/>
    <col min="2308" max="2308" width="20.7109375" style="35" customWidth="1"/>
    <col min="2309" max="2314" width="10.7109375" style="35" customWidth="1"/>
    <col min="2315" max="2316" width="15.7109375" style="35" customWidth="1"/>
    <col min="2317" max="2317" width="15.7109375" style="35" bestFit="1" customWidth="1"/>
    <col min="2318" max="2318" width="10.7109375" style="35" customWidth="1"/>
    <col min="2319" max="2320" width="13.140625" style="35" bestFit="1" customWidth="1"/>
    <col min="2321" max="2560" width="11.42578125" style="35"/>
    <col min="2561" max="2561" width="26" style="35" bestFit="1" customWidth="1"/>
    <col min="2562" max="2562" width="20.42578125" style="35" customWidth="1"/>
    <col min="2563" max="2563" width="19.28515625" style="35" customWidth="1"/>
    <col min="2564" max="2564" width="20.7109375" style="35" customWidth="1"/>
    <col min="2565" max="2570" width="10.7109375" style="35" customWidth="1"/>
    <col min="2571" max="2572" width="15.7109375" style="35" customWidth="1"/>
    <col min="2573" max="2573" width="15.7109375" style="35" bestFit="1" customWidth="1"/>
    <col min="2574" max="2574" width="10.7109375" style="35" customWidth="1"/>
    <col min="2575" max="2576" width="13.140625" style="35" bestFit="1" customWidth="1"/>
    <col min="2577" max="2816" width="11.42578125" style="35"/>
    <col min="2817" max="2817" width="26" style="35" bestFit="1" customWidth="1"/>
    <col min="2818" max="2818" width="20.42578125" style="35" customWidth="1"/>
    <col min="2819" max="2819" width="19.28515625" style="35" customWidth="1"/>
    <col min="2820" max="2820" width="20.7109375" style="35" customWidth="1"/>
    <col min="2821" max="2826" width="10.7109375" style="35" customWidth="1"/>
    <col min="2827" max="2828" width="15.7109375" style="35" customWidth="1"/>
    <col min="2829" max="2829" width="15.7109375" style="35" bestFit="1" customWidth="1"/>
    <col min="2830" max="2830" width="10.7109375" style="35" customWidth="1"/>
    <col min="2831" max="2832" width="13.140625" style="35" bestFit="1" customWidth="1"/>
    <col min="2833" max="3072" width="11.42578125" style="35"/>
    <col min="3073" max="3073" width="26" style="35" bestFit="1" customWidth="1"/>
    <col min="3074" max="3074" width="20.42578125" style="35" customWidth="1"/>
    <col min="3075" max="3075" width="19.28515625" style="35" customWidth="1"/>
    <col min="3076" max="3076" width="20.7109375" style="35" customWidth="1"/>
    <col min="3077" max="3082" width="10.7109375" style="35" customWidth="1"/>
    <col min="3083" max="3084" width="15.7109375" style="35" customWidth="1"/>
    <col min="3085" max="3085" width="15.7109375" style="35" bestFit="1" customWidth="1"/>
    <col min="3086" max="3086" width="10.7109375" style="35" customWidth="1"/>
    <col min="3087" max="3088" width="13.140625" style="35" bestFit="1" customWidth="1"/>
    <col min="3089" max="3328" width="11.42578125" style="35"/>
    <col min="3329" max="3329" width="26" style="35" bestFit="1" customWidth="1"/>
    <col min="3330" max="3330" width="20.42578125" style="35" customWidth="1"/>
    <col min="3331" max="3331" width="19.28515625" style="35" customWidth="1"/>
    <col min="3332" max="3332" width="20.7109375" style="35" customWidth="1"/>
    <col min="3333" max="3338" width="10.7109375" style="35" customWidth="1"/>
    <col min="3339" max="3340" width="15.7109375" style="35" customWidth="1"/>
    <col min="3341" max="3341" width="15.7109375" style="35" bestFit="1" customWidth="1"/>
    <col min="3342" max="3342" width="10.7109375" style="35" customWidth="1"/>
    <col min="3343" max="3344" width="13.140625" style="35" bestFit="1" customWidth="1"/>
    <col min="3345" max="3584" width="11.42578125" style="35"/>
    <col min="3585" max="3585" width="26" style="35" bestFit="1" customWidth="1"/>
    <col min="3586" max="3586" width="20.42578125" style="35" customWidth="1"/>
    <col min="3587" max="3587" width="19.28515625" style="35" customWidth="1"/>
    <col min="3588" max="3588" width="20.7109375" style="35" customWidth="1"/>
    <col min="3589" max="3594" width="10.7109375" style="35" customWidth="1"/>
    <col min="3595" max="3596" width="15.7109375" style="35" customWidth="1"/>
    <col min="3597" max="3597" width="15.7109375" style="35" bestFit="1" customWidth="1"/>
    <col min="3598" max="3598" width="10.7109375" style="35" customWidth="1"/>
    <col min="3599" max="3600" width="13.140625" style="35" bestFit="1" customWidth="1"/>
    <col min="3601" max="3840" width="11.42578125" style="35"/>
    <col min="3841" max="3841" width="26" style="35" bestFit="1" customWidth="1"/>
    <col min="3842" max="3842" width="20.42578125" style="35" customWidth="1"/>
    <col min="3843" max="3843" width="19.28515625" style="35" customWidth="1"/>
    <col min="3844" max="3844" width="20.7109375" style="35" customWidth="1"/>
    <col min="3845" max="3850" width="10.7109375" style="35" customWidth="1"/>
    <col min="3851" max="3852" width="15.7109375" style="35" customWidth="1"/>
    <col min="3853" max="3853" width="15.7109375" style="35" bestFit="1" customWidth="1"/>
    <col min="3854" max="3854" width="10.7109375" style="35" customWidth="1"/>
    <col min="3855" max="3856" width="13.140625" style="35" bestFit="1" customWidth="1"/>
    <col min="3857" max="4096" width="11.42578125" style="35"/>
    <col min="4097" max="4097" width="26" style="35" bestFit="1" customWidth="1"/>
    <col min="4098" max="4098" width="20.42578125" style="35" customWidth="1"/>
    <col min="4099" max="4099" width="19.28515625" style="35" customWidth="1"/>
    <col min="4100" max="4100" width="20.7109375" style="35" customWidth="1"/>
    <col min="4101" max="4106" width="10.7109375" style="35" customWidth="1"/>
    <col min="4107" max="4108" width="15.7109375" style="35" customWidth="1"/>
    <col min="4109" max="4109" width="15.7109375" style="35" bestFit="1" customWidth="1"/>
    <col min="4110" max="4110" width="10.7109375" style="35" customWidth="1"/>
    <col min="4111" max="4112" width="13.140625" style="35" bestFit="1" customWidth="1"/>
    <col min="4113" max="4352" width="11.42578125" style="35"/>
    <col min="4353" max="4353" width="26" style="35" bestFit="1" customWidth="1"/>
    <col min="4354" max="4354" width="20.42578125" style="35" customWidth="1"/>
    <col min="4355" max="4355" width="19.28515625" style="35" customWidth="1"/>
    <col min="4356" max="4356" width="20.7109375" style="35" customWidth="1"/>
    <col min="4357" max="4362" width="10.7109375" style="35" customWidth="1"/>
    <col min="4363" max="4364" width="15.7109375" style="35" customWidth="1"/>
    <col min="4365" max="4365" width="15.7109375" style="35" bestFit="1" customWidth="1"/>
    <col min="4366" max="4366" width="10.7109375" style="35" customWidth="1"/>
    <col min="4367" max="4368" width="13.140625" style="35" bestFit="1" customWidth="1"/>
    <col min="4369" max="4608" width="11.42578125" style="35"/>
    <col min="4609" max="4609" width="26" style="35" bestFit="1" customWidth="1"/>
    <col min="4610" max="4610" width="20.42578125" style="35" customWidth="1"/>
    <col min="4611" max="4611" width="19.28515625" style="35" customWidth="1"/>
    <col min="4612" max="4612" width="20.7109375" style="35" customWidth="1"/>
    <col min="4613" max="4618" width="10.7109375" style="35" customWidth="1"/>
    <col min="4619" max="4620" width="15.7109375" style="35" customWidth="1"/>
    <col min="4621" max="4621" width="15.7109375" style="35" bestFit="1" customWidth="1"/>
    <col min="4622" max="4622" width="10.7109375" style="35" customWidth="1"/>
    <col min="4623" max="4624" width="13.140625" style="35" bestFit="1" customWidth="1"/>
    <col min="4625" max="4864" width="11.42578125" style="35"/>
    <col min="4865" max="4865" width="26" style="35" bestFit="1" customWidth="1"/>
    <col min="4866" max="4866" width="20.42578125" style="35" customWidth="1"/>
    <col min="4867" max="4867" width="19.28515625" style="35" customWidth="1"/>
    <col min="4868" max="4868" width="20.7109375" style="35" customWidth="1"/>
    <col min="4869" max="4874" width="10.7109375" style="35" customWidth="1"/>
    <col min="4875" max="4876" width="15.7109375" style="35" customWidth="1"/>
    <col min="4877" max="4877" width="15.7109375" style="35" bestFit="1" customWidth="1"/>
    <col min="4878" max="4878" width="10.7109375" style="35" customWidth="1"/>
    <col min="4879" max="4880" width="13.140625" style="35" bestFit="1" customWidth="1"/>
    <col min="4881" max="5120" width="11.42578125" style="35"/>
    <col min="5121" max="5121" width="26" style="35" bestFit="1" customWidth="1"/>
    <col min="5122" max="5122" width="20.42578125" style="35" customWidth="1"/>
    <col min="5123" max="5123" width="19.28515625" style="35" customWidth="1"/>
    <col min="5124" max="5124" width="20.7109375" style="35" customWidth="1"/>
    <col min="5125" max="5130" width="10.7109375" style="35" customWidth="1"/>
    <col min="5131" max="5132" width="15.7109375" style="35" customWidth="1"/>
    <col min="5133" max="5133" width="15.7109375" style="35" bestFit="1" customWidth="1"/>
    <col min="5134" max="5134" width="10.7109375" style="35" customWidth="1"/>
    <col min="5135" max="5136" width="13.140625" style="35" bestFit="1" customWidth="1"/>
    <col min="5137" max="5376" width="11.42578125" style="35"/>
    <col min="5377" max="5377" width="26" style="35" bestFit="1" customWidth="1"/>
    <col min="5378" max="5378" width="20.42578125" style="35" customWidth="1"/>
    <col min="5379" max="5379" width="19.28515625" style="35" customWidth="1"/>
    <col min="5380" max="5380" width="20.7109375" style="35" customWidth="1"/>
    <col min="5381" max="5386" width="10.7109375" style="35" customWidth="1"/>
    <col min="5387" max="5388" width="15.7109375" style="35" customWidth="1"/>
    <col min="5389" max="5389" width="15.7109375" style="35" bestFit="1" customWidth="1"/>
    <col min="5390" max="5390" width="10.7109375" style="35" customWidth="1"/>
    <col min="5391" max="5392" width="13.140625" style="35" bestFit="1" customWidth="1"/>
    <col min="5393" max="5632" width="11.42578125" style="35"/>
    <col min="5633" max="5633" width="26" style="35" bestFit="1" customWidth="1"/>
    <col min="5634" max="5634" width="20.42578125" style="35" customWidth="1"/>
    <col min="5635" max="5635" width="19.28515625" style="35" customWidth="1"/>
    <col min="5636" max="5636" width="20.7109375" style="35" customWidth="1"/>
    <col min="5637" max="5642" width="10.7109375" style="35" customWidth="1"/>
    <col min="5643" max="5644" width="15.7109375" style="35" customWidth="1"/>
    <col min="5645" max="5645" width="15.7109375" style="35" bestFit="1" customWidth="1"/>
    <col min="5646" max="5646" width="10.7109375" style="35" customWidth="1"/>
    <col min="5647" max="5648" width="13.140625" style="35" bestFit="1" customWidth="1"/>
    <col min="5649" max="5888" width="11.42578125" style="35"/>
    <col min="5889" max="5889" width="26" style="35" bestFit="1" customWidth="1"/>
    <col min="5890" max="5890" width="20.42578125" style="35" customWidth="1"/>
    <col min="5891" max="5891" width="19.28515625" style="35" customWidth="1"/>
    <col min="5892" max="5892" width="20.7109375" style="35" customWidth="1"/>
    <col min="5893" max="5898" width="10.7109375" style="35" customWidth="1"/>
    <col min="5899" max="5900" width="15.7109375" style="35" customWidth="1"/>
    <col min="5901" max="5901" width="15.7109375" style="35" bestFit="1" customWidth="1"/>
    <col min="5902" max="5902" width="10.7109375" style="35" customWidth="1"/>
    <col min="5903" max="5904" width="13.140625" style="35" bestFit="1" customWidth="1"/>
    <col min="5905" max="6144" width="11.42578125" style="35"/>
    <col min="6145" max="6145" width="26" style="35" bestFit="1" customWidth="1"/>
    <col min="6146" max="6146" width="20.42578125" style="35" customWidth="1"/>
    <col min="6147" max="6147" width="19.28515625" style="35" customWidth="1"/>
    <col min="6148" max="6148" width="20.7109375" style="35" customWidth="1"/>
    <col min="6149" max="6154" width="10.7109375" style="35" customWidth="1"/>
    <col min="6155" max="6156" width="15.7109375" style="35" customWidth="1"/>
    <col min="6157" max="6157" width="15.7109375" style="35" bestFit="1" customWidth="1"/>
    <col min="6158" max="6158" width="10.7109375" style="35" customWidth="1"/>
    <col min="6159" max="6160" width="13.140625" style="35" bestFit="1" customWidth="1"/>
    <col min="6161" max="6400" width="11.42578125" style="35"/>
    <col min="6401" max="6401" width="26" style="35" bestFit="1" customWidth="1"/>
    <col min="6402" max="6402" width="20.42578125" style="35" customWidth="1"/>
    <col min="6403" max="6403" width="19.28515625" style="35" customWidth="1"/>
    <col min="6404" max="6404" width="20.7109375" style="35" customWidth="1"/>
    <col min="6405" max="6410" width="10.7109375" style="35" customWidth="1"/>
    <col min="6411" max="6412" width="15.7109375" style="35" customWidth="1"/>
    <col min="6413" max="6413" width="15.7109375" style="35" bestFit="1" customWidth="1"/>
    <col min="6414" max="6414" width="10.7109375" style="35" customWidth="1"/>
    <col min="6415" max="6416" width="13.140625" style="35" bestFit="1" customWidth="1"/>
    <col min="6417" max="6656" width="11.42578125" style="35"/>
    <col min="6657" max="6657" width="26" style="35" bestFit="1" customWidth="1"/>
    <col min="6658" max="6658" width="20.42578125" style="35" customWidth="1"/>
    <col min="6659" max="6659" width="19.28515625" style="35" customWidth="1"/>
    <col min="6660" max="6660" width="20.7109375" style="35" customWidth="1"/>
    <col min="6661" max="6666" width="10.7109375" style="35" customWidth="1"/>
    <col min="6667" max="6668" width="15.7109375" style="35" customWidth="1"/>
    <col min="6669" max="6669" width="15.7109375" style="35" bestFit="1" customWidth="1"/>
    <col min="6670" max="6670" width="10.7109375" style="35" customWidth="1"/>
    <col min="6671" max="6672" width="13.140625" style="35" bestFit="1" customWidth="1"/>
    <col min="6673" max="6912" width="11.42578125" style="35"/>
    <col min="6913" max="6913" width="26" style="35" bestFit="1" customWidth="1"/>
    <col min="6914" max="6914" width="20.42578125" style="35" customWidth="1"/>
    <col min="6915" max="6915" width="19.28515625" style="35" customWidth="1"/>
    <col min="6916" max="6916" width="20.7109375" style="35" customWidth="1"/>
    <col min="6917" max="6922" width="10.7109375" style="35" customWidth="1"/>
    <col min="6923" max="6924" width="15.7109375" style="35" customWidth="1"/>
    <col min="6925" max="6925" width="15.7109375" style="35" bestFit="1" customWidth="1"/>
    <col min="6926" max="6926" width="10.7109375" style="35" customWidth="1"/>
    <col min="6927" max="6928" width="13.140625" style="35" bestFit="1" customWidth="1"/>
    <col min="6929" max="7168" width="11.42578125" style="35"/>
    <col min="7169" max="7169" width="26" style="35" bestFit="1" customWidth="1"/>
    <col min="7170" max="7170" width="20.42578125" style="35" customWidth="1"/>
    <col min="7171" max="7171" width="19.28515625" style="35" customWidth="1"/>
    <col min="7172" max="7172" width="20.7109375" style="35" customWidth="1"/>
    <col min="7173" max="7178" width="10.7109375" style="35" customWidth="1"/>
    <col min="7179" max="7180" width="15.7109375" style="35" customWidth="1"/>
    <col min="7181" max="7181" width="15.7109375" style="35" bestFit="1" customWidth="1"/>
    <col min="7182" max="7182" width="10.7109375" style="35" customWidth="1"/>
    <col min="7183" max="7184" width="13.140625" style="35" bestFit="1" customWidth="1"/>
    <col min="7185" max="7424" width="11.42578125" style="35"/>
    <col min="7425" max="7425" width="26" style="35" bestFit="1" customWidth="1"/>
    <col min="7426" max="7426" width="20.42578125" style="35" customWidth="1"/>
    <col min="7427" max="7427" width="19.28515625" style="35" customWidth="1"/>
    <col min="7428" max="7428" width="20.7109375" style="35" customWidth="1"/>
    <col min="7429" max="7434" width="10.7109375" style="35" customWidth="1"/>
    <col min="7435" max="7436" width="15.7109375" style="35" customWidth="1"/>
    <col min="7437" max="7437" width="15.7109375" style="35" bestFit="1" customWidth="1"/>
    <col min="7438" max="7438" width="10.7109375" style="35" customWidth="1"/>
    <col min="7439" max="7440" width="13.140625" style="35" bestFit="1" customWidth="1"/>
    <col min="7441" max="7680" width="11.42578125" style="35"/>
    <col min="7681" max="7681" width="26" style="35" bestFit="1" customWidth="1"/>
    <col min="7682" max="7682" width="20.42578125" style="35" customWidth="1"/>
    <col min="7683" max="7683" width="19.28515625" style="35" customWidth="1"/>
    <col min="7684" max="7684" width="20.7109375" style="35" customWidth="1"/>
    <col min="7685" max="7690" width="10.7109375" style="35" customWidth="1"/>
    <col min="7691" max="7692" width="15.7109375" style="35" customWidth="1"/>
    <col min="7693" max="7693" width="15.7109375" style="35" bestFit="1" customWidth="1"/>
    <col min="7694" max="7694" width="10.7109375" style="35" customWidth="1"/>
    <col min="7695" max="7696" width="13.140625" style="35" bestFit="1" customWidth="1"/>
    <col min="7697" max="7936" width="11.42578125" style="35"/>
    <col min="7937" max="7937" width="26" style="35" bestFit="1" customWidth="1"/>
    <col min="7938" max="7938" width="20.42578125" style="35" customWidth="1"/>
    <col min="7939" max="7939" width="19.28515625" style="35" customWidth="1"/>
    <col min="7940" max="7940" width="20.7109375" style="35" customWidth="1"/>
    <col min="7941" max="7946" width="10.7109375" style="35" customWidth="1"/>
    <col min="7947" max="7948" width="15.7109375" style="35" customWidth="1"/>
    <col min="7949" max="7949" width="15.7109375" style="35" bestFit="1" customWidth="1"/>
    <col min="7950" max="7950" width="10.7109375" style="35" customWidth="1"/>
    <col min="7951" max="7952" width="13.140625" style="35" bestFit="1" customWidth="1"/>
    <col min="7953" max="8192" width="11.42578125" style="35"/>
    <col min="8193" max="8193" width="26" style="35" bestFit="1" customWidth="1"/>
    <col min="8194" max="8194" width="20.42578125" style="35" customWidth="1"/>
    <col min="8195" max="8195" width="19.28515625" style="35" customWidth="1"/>
    <col min="8196" max="8196" width="20.7109375" style="35" customWidth="1"/>
    <col min="8197" max="8202" width="10.7109375" style="35" customWidth="1"/>
    <col min="8203" max="8204" width="15.7109375" style="35" customWidth="1"/>
    <col min="8205" max="8205" width="15.7109375" style="35" bestFit="1" customWidth="1"/>
    <col min="8206" max="8206" width="10.7109375" style="35" customWidth="1"/>
    <col min="8207" max="8208" width="13.140625" style="35" bestFit="1" customWidth="1"/>
    <col min="8209" max="8448" width="11.42578125" style="35"/>
    <col min="8449" max="8449" width="26" style="35" bestFit="1" customWidth="1"/>
    <col min="8450" max="8450" width="20.42578125" style="35" customWidth="1"/>
    <col min="8451" max="8451" width="19.28515625" style="35" customWidth="1"/>
    <col min="8452" max="8452" width="20.7109375" style="35" customWidth="1"/>
    <col min="8453" max="8458" width="10.7109375" style="35" customWidth="1"/>
    <col min="8459" max="8460" width="15.7109375" style="35" customWidth="1"/>
    <col min="8461" max="8461" width="15.7109375" style="35" bestFit="1" customWidth="1"/>
    <col min="8462" max="8462" width="10.7109375" style="35" customWidth="1"/>
    <col min="8463" max="8464" width="13.140625" style="35" bestFit="1" customWidth="1"/>
    <col min="8465" max="8704" width="11.42578125" style="35"/>
    <col min="8705" max="8705" width="26" style="35" bestFit="1" customWidth="1"/>
    <col min="8706" max="8706" width="20.42578125" style="35" customWidth="1"/>
    <col min="8707" max="8707" width="19.28515625" style="35" customWidth="1"/>
    <col min="8708" max="8708" width="20.7109375" style="35" customWidth="1"/>
    <col min="8709" max="8714" width="10.7109375" style="35" customWidth="1"/>
    <col min="8715" max="8716" width="15.7109375" style="35" customWidth="1"/>
    <col min="8717" max="8717" width="15.7109375" style="35" bestFit="1" customWidth="1"/>
    <col min="8718" max="8718" width="10.7109375" style="35" customWidth="1"/>
    <col min="8719" max="8720" width="13.140625" style="35" bestFit="1" customWidth="1"/>
    <col min="8721" max="8960" width="11.42578125" style="35"/>
    <col min="8961" max="8961" width="26" style="35" bestFit="1" customWidth="1"/>
    <col min="8962" max="8962" width="20.42578125" style="35" customWidth="1"/>
    <col min="8963" max="8963" width="19.28515625" style="35" customWidth="1"/>
    <col min="8964" max="8964" width="20.7109375" style="35" customWidth="1"/>
    <col min="8965" max="8970" width="10.7109375" style="35" customWidth="1"/>
    <col min="8971" max="8972" width="15.7109375" style="35" customWidth="1"/>
    <col min="8973" max="8973" width="15.7109375" style="35" bestFit="1" customWidth="1"/>
    <col min="8974" max="8974" width="10.7109375" style="35" customWidth="1"/>
    <col min="8975" max="8976" width="13.140625" style="35" bestFit="1" customWidth="1"/>
    <col min="8977" max="9216" width="11.42578125" style="35"/>
    <col min="9217" max="9217" width="26" style="35" bestFit="1" customWidth="1"/>
    <col min="9218" max="9218" width="20.42578125" style="35" customWidth="1"/>
    <col min="9219" max="9219" width="19.28515625" style="35" customWidth="1"/>
    <col min="9220" max="9220" width="20.7109375" style="35" customWidth="1"/>
    <col min="9221" max="9226" width="10.7109375" style="35" customWidth="1"/>
    <col min="9227" max="9228" width="15.7109375" style="35" customWidth="1"/>
    <col min="9229" max="9229" width="15.7109375" style="35" bestFit="1" customWidth="1"/>
    <col min="9230" max="9230" width="10.7109375" style="35" customWidth="1"/>
    <col min="9231" max="9232" width="13.140625" style="35" bestFit="1" customWidth="1"/>
    <col min="9233" max="9472" width="11.42578125" style="35"/>
    <col min="9473" max="9473" width="26" style="35" bestFit="1" customWidth="1"/>
    <col min="9474" max="9474" width="20.42578125" style="35" customWidth="1"/>
    <col min="9475" max="9475" width="19.28515625" style="35" customWidth="1"/>
    <col min="9476" max="9476" width="20.7109375" style="35" customWidth="1"/>
    <col min="9477" max="9482" width="10.7109375" style="35" customWidth="1"/>
    <col min="9483" max="9484" width="15.7109375" style="35" customWidth="1"/>
    <col min="9485" max="9485" width="15.7109375" style="35" bestFit="1" customWidth="1"/>
    <col min="9486" max="9486" width="10.7109375" style="35" customWidth="1"/>
    <col min="9487" max="9488" width="13.140625" style="35" bestFit="1" customWidth="1"/>
    <col min="9489" max="9728" width="11.42578125" style="35"/>
    <col min="9729" max="9729" width="26" style="35" bestFit="1" customWidth="1"/>
    <col min="9730" max="9730" width="20.42578125" style="35" customWidth="1"/>
    <col min="9731" max="9731" width="19.28515625" style="35" customWidth="1"/>
    <col min="9732" max="9732" width="20.7109375" style="35" customWidth="1"/>
    <col min="9733" max="9738" width="10.7109375" style="35" customWidth="1"/>
    <col min="9739" max="9740" width="15.7109375" style="35" customWidth="1"/>
    <col min="9741" max="9741" width="15.7109375" style="35" bestFit="1" customWidth="1"/>
    <col min="9742" max="9742" width="10.7109375" style="35" customWidth="1"/>
    <col min="9743" max="9744" width="13.140625" style="35" bestFit="1" customWidth="1"/>
    <col min="9745" max="9984" width="11.42578125" style="35"/>
    <col min="9985" max="9985" width="26" style="35" bestFit="1" customWidth="1"/>
    <col min="9986" max="9986" width="20.42578125" style="35" customWidth="1"/>
    <col min="9987" max="9987" width="19.28515625" style="35" customWidth="1"/>
    <col min="9988" max="9988" width="20.7109375" style="35" customWidth="1"/>
    <col min="9989" max="9994" width="10.7109375" style="35" customWidth="1"/>
    <col min="9995" max="9996" width="15.7109375" style="35" customWidth="1"/>
    <col min="9997" max="9997" width="15.7109375" style="35" bestFit="1" customWidth="1"/>
    <col min="9998" max="9998" width="10.7109375" style="35" customWidth="1"/>
    <col min="9999" max="10000" width="13.140625" style="35" bestFit="1" customWidth="1"/>
    <col min="10001" max="10240" width="11.42578125" style="35"/>
    <col min="10241" max="10241" width="26" style="35" bestFit="1" customWidth="1"/>
    <col min="10242" max="10242" width="20.42578125" style="35" customWidth="1"/>
    <col min="10243" max="10243" width="19.28515625" style="35" customWidth="1"/>
    <col min="10244" max="10244" width="20.7109375" style="35" customWidth="1"/>
    <col min="10245" max="10250" width="10.7109375" style="35" customWidth="1"/>
    <col min="10251" max="10252" width="15.7109375" style="35" customWidth="1"/>
    <col min="10253" max="10253" width="15.7109375" style="35" bestFit="1" customWidth="1"/>
    <col min="10254" max="10254" width="10.7109375" style="35" customWidth="1"/>
    <col min="10255" max="10256" width="13.140625" style="35" bestFit="1" customWidth="1"/>
    <col min="10257" max="10496" width="11.42578125" style="35"/>
    <col min="10497" max="10497" width="26" style="35" bestFit="1" customWidth="1"/>
    <col min="10498" max="10498" width="20.42578125" style="35" customWidth="1"/>
    <col min="10499" max="10499" width="19.28515625" style="35" customWidth="1"/>
    <col min="10500" max="10500" width="20.7109375" style="35" customWidth="1"/>
    <col min="10501" max="10506" width="10.7109375" style="35" customWidth="1"/>
    <col min="10507" max="10508" width="15.7109375" style="35" customWidth="1"/>
    <col min="10509" max="10509" width="15.7109375" style="35" bestFit="1" customWidth="1"/>
    <col min="10510" max="10510" width="10.7109375" style="35" customWidth="1"/>
    <col min="10511" max="10512" width="13.140625" style="35" bestFit="1" customWidth="1"/>
    <col min="10513" max="10752" width="11.42578125" style="35"/>
    <col min="10753" max="10753" width="26" style="35" bestFit="1" customWidth="1"/>
    <col min="10754" max="10754" width="20.42578125" style="35" customWidth="1"/>
    <col min="10755" max="10755" width="19.28515625" style="35" customWidth="1"/>
    <col min="10756" max="10756" width="20.7109375" style="35" customWidth="1"/>
    <col min="10757" max="10762" width="10.7109375" style="35" customWidth="1"/>
    <col min="10763" max="10764" width="15.7109375" style="35" customWidth="1"/>
    <col min="10765" max="10765" width="15.7109375" style="35" bestFit="1" customWidth="1"/>
    <col min="10766" max="10766" width="10.7109375" style="35" customWidth="1"/>
    <col min="10767" max="10768" width="13.140625" style="35" bestFit="1" customWidth="1"/>
    <col min="10769" max="11008" width="11.42578125" style="35"/>
    <col min="11009" max="11009" width="26" style="35" bestFit="1" customWidth="1"/>
    <col min="11010" max="11010" width="20.42578125" style="35" customWidth="1"/>
    <col min="11011" max="11011" width="19.28515625" style="35" customWidth="1"/>
    <col min="11012" max="11012" width="20.7109375" style="35" customWidth="1"/>
    <col min="11013" max="11018" width="10.7109375" style="35" customWidth="1"/>
    <col min="11019" max="11020" width="15.7109375" style="35" customWidth="1"/>
    <col min="11021" max="11021" width="15.7109375" style="35" bestFit="1" customWidth="1"/>
    <col min="11022" max="11022" width="10.7109375" style="35" customWidth="1"/>
    <col min="11023" max="11024" width="13.140625" style="35" bestFit="1" customWidth="1"/>
    <col min="11025" max="11264" width="11.42578125" style="35"/>
    <col min="11265" max="11265" width="26" style="35" bestFit="1" customWidth="1"/>
    <col min="11266" max="11266" width="20.42578125" style="35" customWidth="1"/>
    <col min="11267" max="11267" width="19.28515625" style="35" customWidth="1"/>
    <col min="11268" max="11268" width="20.7109375" style="35" customWidth="1"/>
    <col min="11269" max="11274" width="10.7109375" style="35" customWidth="1"/>
    <col min="11275" max="11276" width="15.7109375" style="35" customWidth="1"/>
    <col min="11277" max="11277" width="15.7109375" style="35" bestFit="1" customWidth="1"/>
    <col min="11278" max="11278" width="10.7109375" style="35" customWidth="1"/>
    <col min="11279" max="11280" width="13.140625" style="35" bestFit="1" customWidth="1"/>
    <col min="11281" max="11520" width="11.42578125" style="35"/>
    <col min="11521" max="11521" width="26" style="35" bestFit="1" customWidth="1"/>
    <col min="11522" max="11522" width="20.42578125" style="35" customWidth="1"/>
    <col min="11523" max="11523" width="19.28515625" style="35" customWidth="1"/>
    <col min="11524" max="11524" width="20.7109375" style="35" customWidth="1"/>
    <col min="11525" max="11530" width="10.7109375" style="35" customWidth="1"/>
    <col min="11531" max="11532" width="15.7109375" style="35" customWidth="1"/>
    <col min="11533" max="11533" width="15.7109375" style="35" bestFit="1" customWidth="1"/>
    <col min="11534" max="11534" width="10.7109375" style="35" customWidth="1"/>
    <col min="11535" max="11536" width="13.140625" style="35" bestFit="1" customWidth="1"/>
    <col min="11537" max="11776" width="11.42578125" style="35"/>
    <col min="11777" max="11777" width="26" style="35" bestFit="1" customWidth="1"/>
    <col min="11778" max="11778" width="20.42578125" style="35" customWidth="1"/>
    <col min="11779" max="11779" width="19.28515625" style="35" customWidth="1"/>
    <col min="11780" max="11780" width="20.7109375" style="35" customWidth="1"/>
    <col min="11781" max="11786" width="10.7109375" style="35" customWidth="1"/>
    <col min="11787" max="11788" width="15.7109375" style="35" customWidth="1"/>
    <col min="11789" max="11789" width="15.7109375" style="35" bestFit="1" customWidth="1"/>
    <col min="11790" max="11790" width="10.7109375" style="35" customWidth="1"/>
    <col min="11791" max="11792" width="13.140625" style="35" bestFit="1" customWidth="1"/>
    <col min="11793" max="12032" width="11.42578125" style="35"/>
    <col min="12033" max="12033" width="26" style="35" bestFit="1" customWidth="1"/>
    <col min="12034" max="12034" width="20.42578125" style="35" customWidth="1"/>
    <col min="12035" max="12035" width="19.28515625" style="35" customWidth="1"/>
    <col min="12036" max="12036" width="20.7109375" style="35" customWidth="1"/>
    <col min="12037" max="12042" width="10.7109375" style="35" customWidth="1"/>
    <col min="12043" max="12044" width="15.7109375" style="35" customWidth="1"/>
    <col min="12045" max="12045" width="15.7109375" style="35" bestFit="1" customWidth="1"/>
    <col min="12046" max="12046" width="10.7109375" style="35" customWidth="1"/>
    <col min="12047" max="12048" width="13.140625" style="35" bestFit="1" customWidth="1"/>
    <col min="12049" max="12288" width="11.42578125" style="35"/>
    <col min="12289" max="12289" width="26" style="35" bestFit="1" customWidth="1"/>
    <col min="12290" max="12290" width="20.42578125" style="35" customWidth="1"/>
    <col min="12291" max="12291" width="19.28515625" style="35" customWidth="1"/>
    <col min="12292" max="12292" width="20.7109375" style="35" customWidth="1"/>
    <col min="12293" max="12298" width="10.7109375" style="35" customWidth="1"/>
    <col min="12299" max="12300" width="15.7109375" style="35" customWidth="1"/>
    <col min="12301" max="12301" width="15.7109375" style="35" bestFit="1" customWidth="1"/>
    <col min="12302" max="12302" width="10.7109375" style="35" customWidth="1"/>
    <col min="12303" max="12304" width="13.140625" style="35" bestFit="1" customWidth="1"/>
    <col min="12305" max="12544" width="11.42578125" style="35"/>
    <col min="12545" max="12545" width="26" style="35" bestFit="1" customWidth="1"/>
    <col min="12546" max="12546" width="20.42578125" style="35" customWidth="1"/>
    <col min="12547" max="12547" width="19.28515625" style="35" customWidth="1"/>
    <col min="12548" max="12548" width="20.7109375" style="35" customWidth="1"/>
    <col min="12549" max="12554" width="10.7109375" style="35" customWidth="1"/>
    <col min="12555" max="12556" width="15.7109375" style="35" customWidth="1"/>
    <col min="12557" max="12557" width="15.7109375" style="35" bestFit="1" customWidth="1"/>
    <col min="12558" max="12558" width="10.7109375" style="35" customWidth="1"/>
    <col min="12559" max="12560" width="13.140625" style="35" bestFit="1" customWidth="1"/>
    <col min="12561" max="12800" width="11.42578125" style="35"/>
    <col min="12801" max="12801" width="26" style="35" bestFit="1" customWidth="1"/>
    <col min="12802" max="12802" width="20.42578125" style="35" customWidth="1"/>
    <col min="12803" max="12803" width="19.28515625" style="35" customWidth="1"/>
    <col min="12804" max="12804" width="20.7109375" style="35" customWidth="1"/>
    <col min="12805" max="12810" width="10.7109375" style="35" customWidth="1"/>
    <col min="12811" max="12812" width="15.7109375" style="35" customWidth="1"/>
    <col min="12813" max="12813" width="15.7109375" style="35" bestFit="1" customWidth="1"/>
    <col min="12814" max="12814" width="10.7109375" style="35" customWidth="1"/>
    <col min="12815" max="12816" width="13.140625" style="35" bestFit="1" customWidth="1"/>
    <col min="12817" max="13056" width="11.42578125" style="35"/>
    <col min="13057" max="13057" width="26" style="35" bestFit="1" customWidth="1"/>
    <col min="13058" max="13058" width="20.42578125" style="35" customWidth="1"/>
    <col min="13059" max="13059" width="19.28515625" style="35" customWidth="1"/>
    <col min="13060" max="13060" width="20.7109375" style="35" customWidth="1"/>
    <col min="13061" max="13066" width="10.7109375" style="35" customWidth="1"/>
    <col min="13067" max="13068" width="15.7109375" style="35" customWidth="1"/>
    <col min="13069" max="13069" width="15.7109375" style="35" bestFit="1" customWidth="1"/>
    <col min="13070" max="13070" width="10.7109375" style="35" customWidth="1"/>
    <col min="13071" max="13072" width="13.140625" style="35" bestFit="1" customWidth="1"/>
    <col min="13073" max="13312" width="11.42578125" style="35"/>
    <col min="13313" max="13313" width="26" style="35" bestFit="1" customWidth="1"/>
    <col min="13314" max="13314" width="20.42578125" style="35" customWidth="1"/>
    <col min="13315" max="13315" width="19.28515625" style="35" customWidth="1"/>
    <col min="13316" max="13316" width="20.7109375" style="35" customWidth="1"/>
    <col min="13317" max="13322" width="10.7109375" style="35" customWidth="1"/>
    <col min="13323" max="13324" width="15.7109375" style="35" customWidth="1"/>
    <col min="13325" max="13325" width="15.7109375" style="35" bestFit="1" customWidth="1"/>
    <col min="13326" max="13326" width="10.7109375" style="35" customWidth="1"/>
    <col min="13327" max="13328" width="13.140625" style="35" bestFit="1" customWidth="1"/>
    <col min="13329" max="13568" width="11.42578125" style="35"/>
    <col min="13569" max="13569" width="26" style="35" bestFit="1" customWidth="1"/>
    <col min="13570" max="13570" width="20.42578125" style="35" customWidth="1"/>
    <col min="13571" max="13571" width="19.28515625" style="35" customWidth="1"/>
    <col min="13572" max="13572" width="20.7109375" style="35" customWidth="1"/>
    <col min="13573" max="13578" width="10.7109375" style="35" customWidth="1"/>
    <col min="13579" max="13580" width="15.7109375" style="35" customWidth="1"/>
    <col min="13581" max="13581" width="15.7109375" style="35" bestFit="1" customWidth="1"/>
    <col min="13582" max="13582" width="10.7109375" style="35" customWidth="1"/>
    <col min="13583" max="13584" width="13.140625" style="35" bestFit="1" customWidth="1"/>
    <col min="13585" max="13824" width="11.42578125" style="35"/>
    <col min="13825" max="13825" width="26" style="35" bestFit="1" customWidth="1"/>
    <col min="13826" max="13826" width="20.42578125" style="35" customWidth="1"/>
    <col min="13827" max="13827" width="19.28515625" style="35" customWidth="1"/>
    <col min="13828" max="13828" width="20.7109375" style="35" customWidth="1"/>
    <col min="13829" max="13834" width="10.7109375" style="35" customWidth="1"/>
    <col min="13835" max="13836" width="15.7109375" style="35" customWidth="1"/>
    <col min="13837" max="13837" width="15.7109375" style="35" bestFit="1" customWidth="1"/>
    <col min="13838" max="13838" width="10.7109375" style="35" customWidth="1"/>
    <col min="13839" max="13840" width="13.140625" style="35" bestFit="1" customWidth="1"/>
    <col min="13841" max="14080" width="11.42578125" style="35"/>
    <col min="14081" max="14081" width="26" style="35" bestFit="1" customWidth="1"/>
    <col min="14082" max="14082" width="20.42578125" style="35" customWidth="1"/>
    <col min="14083" max="14083" width="19.28515625" style="35" customWidth="1"/>
    <col min="14084" max="14084" width="20.7109375" style="35" customWidth="1"/>
    <col min="14085" max="14090" width="10.7109375" style="35" customWidth="1"/>
    <col min="14091" max="14092" width="15.7109375" style="35" customWidth="1"/>
    <col min="14093" max="14093" width="15.7109375" style="35" bestFit="1" customWidth="1"/>
    <col min="14094" max="14094" width="10.7109375" style="35" customWidth="1"/>
    <col min="14095" max="14096" width="13.140625" style="35" bestFit="1" customWidth="1"/>
    <col min="14097" max="14336" width="11.42578125" style="35"/>
    <col min="14337" max="14337" width="26" style="35" bestFit="1" customWidth="1"/>
    <col min="14338" max="14338" width="20.42578125" style="35" customWidth="1"/>
    <col min="14339" max="14339" width="19.28515625" style="35" customWidth="1"/>
    <col min="14340" max="14340" width="20.7109375" style="35" customWidth="1"/>
    <col min="14341" max="14346" width="10.7109375" style="35" customWidth="1"/>
    <col min="14347" max="14348" width="15.7109375" style="35" customWidth="1"/>
    <col min="14349" max="14349" width="15.7109375" style="35" bestFit="1" customWidth="1"/>
    <col min="14350" max="14350" width="10.7109375" style="35" customWidth="1"/>
    <col min="14351" max="14352" width="13.140625" style="35" bestFit="1" customWidth="1"/>
    <col min="14353" max="14592" width="11.42578125" style="35"/>
    <col min="14593" max="14593" width="26" style="35" bestFit="1" customWidth="1"/>
    <col min="14594" max="14594" width="20.42578125" style="35" customWidth="1"/>
    <col min="14595" max="14595" width="19.28515625" style="35" customWidth="1"/>
    <col min="14596" max="14596" width="20.7109375" style="35" customWidth="1"/>
    <col min="14597" max="14602" width="10.7109375" style="35" customWidth="1"/>
    <col min="14603" max="14604" width="15.7109375" style="35" customWidth="1"/>
    <col min="14605" max="14605" width="15.7109375" style="35" bestFit="1" customWidth="1"/>
    <col min="14606" max="14606" width="10.7109375" style="35" customWidth="1"/>
    <col min="14607" max="14608" width="13.140625" style="35" bestFit="1" customWidth="1"/>
    <col min="14609" max="14848" width="11.42578125" style="35"/>
    <col min="14849" max="14849" width="26" style="35" bestFit="1" customWidth="1"/>
    <col min="14850" max="14850" width="20.42578125" style="35" customWidth="1"/>
    <col min="14851" max="14851" width="19.28515625" style="35" customWidth="1"/>
    <col min="14852" max="14852" width="20.7109375" style="35" customWidth="1"/>
    <col min="14853" max="14858" width="10.7109375" style="35" customWidth="1"/>
    <col min="14859" max="14860" width="15.7109375" style="35" customWidth="1"/>
    <col min="14861" max="14861" width="15.7109375" style="35" bestFit="1" customWidth="1"/>
    <col min="14862" max="14862" width="10.7109375" style="35" customWidth="1"/>
    <col min="14863" max="14864" width="13.140625" style="35" bestFit="1" customWidth="1"/>
    <col min="14865" max="15104" width="11.42578125" style="35"/>
    <col min="15105" max="15105" width="26" style="35" bestFit="1" customWidth="1"/>
    <col min="15106" max="15106" width="20.42578125" style="35" customWidth="1"/>
    <col min="15107" max="15107" width="19.28515625" style="35" customWidth="1"/>
    <col min="15108" max="15108" width="20.7109375" style="35" customWidth="1"/>
    <col min="15109" max="15114" width="10.7109375" style="35" customWidth="1"/>
    <col min="15115" max="15116" width="15.7109375" style="35" customWidth="1"/>
    <col min="15117" max="15117" width="15.7109375" style="35" bestFit="1" customWidth="1"/>
    <col min="15118" max="15118" width="10.7109375" style="35" customWidth="1"/>
    <col min="15119" max="15120" width="13.140625" style="35" bestFit="1" customWidth="1"/>
    <col min="15121" max="15360" width="11.42578125" style="35"/>
    <col min="15361" max="15361" width="26" style="35" bestFit="1" customWidth="1"/>
    <col min="15362" max="15362" width="20.42578125" style="35" customWidth="1"/>
    <col min="15363" max="15363" width="19.28515625" style="35" customWidth="1"/>
    <col min="15364" max="15364" width="20.7109375" style="35" customWidth="1"/>
    <col min="15365" max="15370" width="10.7109375" style="35" customWidth="1"/>
    <col min="15371" max="15372" width="15.7109375" style="35" customWidth="1"/>
    <col min="15373" max="15373" width="15.7109375" style="35" bestFit="1" customWidth="1"/>
    <col min="15374" max="15374" width="10.7109375" style="35" customWidth="1"/>
    <col min="15375" max="15376" width="13.140625" style="35" bestFit="1" customWidth="1"/>
    <col min="15377" max="15616" width="11.42578125" style="35"/>
    <col min="15617" max="15617" width="26" style="35" bestFit="1" customWidth="1"/>
    <col min="15618" max="15618" width="20.42578125" style="35" customWidth="1"/>
    <col min="15619" max="15619" width="19.28515625" style="35" customWidth="1"/>
    <col min="15620" max="15620" width="20.7109375" style="35" customWidth="1"/>
    <col min="15621" max="15626" width="10.7109375" style="35" customWidth="1"/>
    <col min="15627" max="15628" width="15.7109375" style="35" customWidth="1"/>
    <col min="15629" max="15629" width="15.7109375" style="35" bestFit="1" customWidth="1"/>
    <col min="15630" max="15630" width="10.7109375" style="35" customWidth="1"/>
    <col min="15631" max="15632" width="13.140625" style="35" bestFit="1" customWidth="1"/>
    <col min="15633" max="15872" width="11.42578125" style="35"/>
    <col min="15873" max="15873" width="26" style="35" bestFit="1" customWidth="1"/>
    <col min="15874" max="15874" width="20.42578125" style="35" customWidth="1"/>
    <col min="15875" max="15875" width="19.28515625" style="35" customWidth="1"/>
    <col min="15876" max="15876" width="20.7109375" style="35" customWidth="1"/>
    <col min="15877" max="15882" width="10.7109375" style="35" customWidth="1"/>
    <col min="15883" max="15884" width="15.7109375" style="35" customWidth="1"/>
    <col min="15885" max="15885" width="15.7109375" style="35" bestFit="1" customWidth="1"/>
    <col min="15886" max="15886" width="10.7109375" style="35" customWidth="1"/>
    <col min="15887" max="15888" width="13.140625" style="35" bestFit="1" customWidth="1"/>
    <col min="15889" max="16128" width="11.42578125" style="35"/>
    <col min="16129" max="16129" width="26" style="35" bestFit="1" customWidth="1"/>
    <col min="16130" max="16130" width="20.42578125" style="35" customWidth="1"/>
    <col min="16131" max="16131" width="19.28515625" style="35" customWidth="1"/>
    <col min="16132" max="16132" width="20.7109375" style="35" customWidth="1"/>
    <col min="16133" max="16138" width="10.7109375" style="35" customWidth="1"/>
    <col min="16139" max="16140" width="15.7109375" style="35" customWidth="1"/>
    <col min="16141" max="16141" width="15.7109375" style="35" bestFit="1" customWidth="1"/>
    <col min="16142" max="16142" width="10.7109375" style="35" customWidth="1"/>
    <col min="16143" max="16144" width="13.140625" style="35" bestFit="1" customWidth="1"/>
    <col min="16145" max="16384" width="11.42578125" style="35"/>
  </cols>
  <sheetData>
    <row r="1" spans="1:16" ht="14.25" x14ac:dyDescent="0.2">
      <c r="A1" s="34" t="s">
        <v>113</v>
      </c>
      <c r="P1" s="36" t="s">
        <v>50</v>
      </c>
    </row>
    <row r="2" spans="1:16" x14ac:dyDescent="0.2">
      <c r="A2" s="37" t="s">
        <v>114</v>
      </c>
    </row>
    <row r="3" spans="1:16" ht="13.5" x14ac:dyDescent="0.25">
      <c r="A3" s="38" t="s">
        <v>189</v>
      </c>
      <c r="P3" s="39" t="s">
        <v>190</v>
      </c>
    </row>
    <row r="4" spans="1:16" x14ac:dyDescent="0.2">
      <c r="A4" s="38" t="s">
        <v>191</v>
      </c>
    </row>
    <row r="5" spans="1:16" ht="15" hidden="1" customHeight="1" x14ac:dyDescent="0.2">
      <c r="A5" s="189" t="s">
        <v>77</v>
      </c>
      <c r="B5" s="189" t="s">
        <v>192</v>
      </c>
      <c r="C5" s="189" t="s">
        <v>117</v>
      </c>
      <c r="D5" s="189" t="s">
        <v>193</v>
      </c>
      <c r="E5" s="193" t="s">
        <v>194</v>
      </c>
      <c r="F5" s="194"/>
      <c r="G5" s="194"/>
      <c r="H5" s="194"/>
      <c r="I5" s="194"/>
      <c r="J5" s="194"/>
      <c r="K5" s="194"/>
      <c r="L5" s="194"/>
      <c r="M5" s="194"/>
      <c r="N5" s="194"/>
      <c r="O5" s="194"/>
      <c r="P5" s="205"/>
    </row>
    <row r="6" spans="1:16" ht="15" hidden="1" customHeight="1" x14ac:dyDescent="0.2">
      <c r="A6" s="201"/>
      <c r="B6" s="201"/>
      <c r="C6" s="201"/>
      <c r="D6" s="201"/>
      <c r="E6" s="206" t="s">
        <v>195</v>
      </c>
      <c r="F6" s="123"/>
      <c r="G6" s="123"/>
      <c r="H6" s="207" t="s">
        <v>196</v>
      </c>
      <c r="I6" s="207"/>
      <c r="J6" s="207"/>
      <c r="K6" s="207"/>
      <c r="L6" s="207"/>
      <c r="M6" s="207"/>
      <c r="N6" s="207"/>
      <c r="O6" s="207"/>
      <c r="P6" s="208" t="s">
        <v>123</v>
      </c>
    </row>
    <row r="7" spans="1:16" ht="18" hidden="1" x14ac:dyDescent="0.2">
      <c r="A7" s="190"/>
      <c r="B7" s="190"/>
      <c r="C7" s="190"/>
      <c r="D7" s="190"/>
      <c r="E7" s="192"/>
      <c r="F7" s="124"/>
      <c r="G7" s="124"/>
      <c r="H7" s="40" t="s">
        <v>11</v>
      </c>
      <c r="I7" s="40"/>
      <c r="J7" s="40"/>
      <c r="K7" s="41" t="s">
        <v>197</v>
      </c>
      <c r="L7" s="41"/>
      <c r="M7" s="41" t="s">
        <v>198</v>
      </c>
      <c r="N7" s="41" t="s">
        <v>199</v>
      </c>
      <c r="O7" s="42" t="s">
        <v>123</v>
      </c>
      <c r="P7" s="192"/>
    </row>
    <row r="8" spans="1:16" hidden="1" x14ac:dyDescent="0.2">
      <c r="A8" s="44"/>
      <c r="B8" s="44"/>
      <c r="C8" s="44"/>
      <c r="D8" s="44"/>
      <c r="E8" s="44"/>
      <c r="F8" s="44"/>
      <c r="G8" s="44"/>
      <c r="H8" s="44"/>
      <c r="I8" s="44"/>
      <c r="J8" s="44"/>
      <c r="K8" s="44"/>
      <c r="L8" s="44"/>
      <c r="M8" s="44"/>
      <c r="N8" s="44"/>
      <c r="O8" s="44"/>
      <c r="P8" s="44"/>
    </row>
    <row r="9" spans="1:16" hidden="1" x14ac:dyDescent="0.2">
      <c r="A9" s="45" t="s">
        <v>53</v>
      </c>
      <c r="B9" s="45" t="s">
        <v>11</v>
      </c>
      <c r="C9" s="45" t="s">
        <v>124</v>
      </c>
      <c r="D9" s="46">
        <v>31343482</v>
      </c>
      <c r="E9" s="47">
        <v>89.9776291606656</v>
      </c>
      <c r="F9" s="47"/>
      <c r="G9" s="47"/>
      <c r="H9" s="47">
        <v>9.4007455840419993</v>
      </c>
      <c r="I9" s="47"/>
      <c r="J9" s="47"/>
      <c r="K9" s="47">
        <v>58.6862608479627</v>
      </c>
      <c r="L9" s="47"/>
      <c r="M9" s="47">
        <v>29.814516848853199</v>
      </c>
      <c r="N9" s="47">
        <v>8.2010954613932796</v>
      </c>
      <c r="O9" s="47">
        <v>3.2981268417907001</v>
      </c>
      <c r="P9" s="47">
        <v>0.62162525529231005</v>
      </c>
    </row>
    <row r="10" spans="1:16" hidden="1" x14ac:dyDescent="0.2">
      <c r="A10" s="48" t="s">
        <v>53</v>
      </c>
      <c r="B10" s="48" t="s">
        <v>11</v>
      </c>
      <c r="C10" s="48" t="s">
        <v>125</v>
      </c>
      <c r="D10" s="49">
        <v>99295.386839319501</v>
      </c>
      <c r="E10" s="50">
        <v>6.3655586031490005E-2</v>
      </c>
      <c r="F10" s="50"/>
      <c r="G10" s="50"/>
      <c r="H10" s="50">
        <v>6.330442530383E-2</v>
      </c>
      <c r="I10" s="50"/>
      <c r="J10" s="50"/>
      <c r="K10" s="50">
        <v>0.29296976130699998</v>
      </c>
      <c r="L10" s="50"/>
      <c r="M10" s="50">
        <v>0.24960444456205</v>
      </c>
      <c r="N10" s="50">
        <v>8.3887389718299996E-2</v>
      </c>
      <c r="O10" s="50">
        <v>9.6338524214960003E-2</v>
      </c>
      <c r="P10" s="50">
        <v>9.9874232968346008E-3</v>
      </c>
    </row>
    <row r="11" spans="1:16" hidden="1" x14ac:dyDescent="0.2">
      <c r="A11" s="48" t="s">
        <v>53</v>
      </c>
      <c r="B11" s="48" t="s">
        <v>11</v>
      </c>
      <c r="C11" s="48" t="s">
        <v>126</v>
      </c>
      <c r="D11" s="49">
        <v>31180155.0295856</v>
      </c>
      <c r="E11" s="50">
        <v>89.8724375723924</v>
      </c>
      <c r="F11" s="50"/>
      <c r="G11" s="50"/>
      <c r="H11" s="50">
        <v>9.2971342647323407</v>
      </c>
      <c r="I11" s="50"/>
      <c r="J11" s="50"/>
      <c r="K11" s="50">
        <v>58.203547715309298</v>
      </c>
      <c r="L11" s="50"/>
      <c r="M11" s="50">
        <v>29.405583973624601</v>
      </c>
      <c r="N11" s="50">
        <v>8.0641648994233908</v>
      </c>
      <c r="O11" s="50">
        <v>3.1432877302132498</v>
      </c>
      <c r="P11" s="50">
        <v>0.60541120869387</v>
      </c>
    </row>
    <row r="12" spans="1:16" hidden="1" x14ac:dyDescent="0.2">
      <c r="A12" s="48" t="s">
        <v>53</v>
      </c>
      <c r="B12" s="48" t="s">
        <v>11</v>
      </c>
      <c r="C12" s="48" t="s">
        <v>127</v>
      </c>
      <c r="D12" s="49">
        <v>31506808.9704143</v>
      </c>
      <c r="E12" s="50">
        <v>90.0818487353732</v>
      </c>
      <c r="F12" s="50"/>
      <c r="G12" s="50"/>
      <c r="H12" s="50">
        <v>9.5053905850353093</v>
      </c>
      <c r="I12" s="50"/>
      <c r="J12" s="50"/>
      <c r="K12" s="50">
        <v>59.167310144228402</v>
      </c>
      <c r="L12" s="50"/>
      <c r="M12" s="50">
        <v>30.226701630611601</v>
      </c>
      <c r="N12" s="50">
        <v>8.3401401961002204</v>
      </c>
      <c r="O12" s="50">
        <v>3.46032086700819</v>
      </c>
      <c r="P12" s="50">
        <v>0.63827075591555005</v>
      </c>
    </row>
    <row r="13" spans="1:16" hidden="1" x14ac:dyDescent="0.2">
      <c r="A13" s="48" t="s">
        <v>53</v>
      </c>
      <c r="B13" s="48" t="s">
        <v>11</v>
      </c>
      <c r="C13" s="48" t="s">
        <v>128</v>
      </c>
      <c r="D13" s="50">
        <v>0.31679756205553999</v>
      </c>
      <c r="E13" s="50">
        <v>7.0746013898439999E-2</v>
      </c>
      <c r="F13" s="50"/>
      <c r="G13" s="50"/>
      <c r="H13" s="50">
        <v>0.67339792081272998</v>
      </c>
      <c r="I13" s="50"/>
      <c r="J13" s="50"/>
      <c r="K13" s="50">
        <v>0.49921354176234001</v>
      </c>
      <c r="L13" s="50"/>
      <c r="M13" s="50">
        <v>0.83719097588413005</v>
      </c>
      <c r="N13" s="50">
        <v>1.022880298287</v>
      </c>
      <c r="O13" s="50">
        <v>2.9210072515784802</v>
      </c>
      <c r="P13" s="50">
        <v>1.60666305170277</v>
      </c>
    </row>
    <row r="14" spans="1:16" hidden="1" x14ac:dyDescent="0.2">
      <c r="A14" s="48" t="s">
        <v>53</v>
      </c>
      <c r="B14" s="48" t="s">
        <v>11</v>
      </c>
      <c r="C14" s="48" t="s">
        <v>129</v>
      </c>
      <c r="D14" s="50">
        <v>3.2469746849210401</v>
      </c>
      <c r="E14" s="50">
        <v>25.698020238276101</v>
      </c>
      <c r="F14" s="50"/>
      <c r="G14" s="50"/>
      <c r="H14" s="50">
        <v>26.909947906630201</v>
      </c>
      <c r="I14" s="50"/>
      <c r="J14" s="50"/>
      <c r="K14" s="50">
        <v>25.931073851204399</v>
      </c>
      <c r="L14" s="50"/>
      <c r="M14" s="50">
        <v>21.808982758913899</v>
      </c>
      <c r="N14" s="50">
        <v>6.8468347514610199</v>
      </c>
      <c r="O14" s="50">
        <v>21.315895772537498</v>
      </c>
      <c r="P14" s="50">
        <v>9.2345983828652098</v>
      </c>
    </row>
    <row r="15" spans="1:16" hidden="1" x14ac:dyDescent="0.2">
      <c r="A15" s="51" t="s">
        <v>53</v>
      </c>
      <c r="B15" s="51" t="s">
        <v>200</v>
      </c>
      <c r="C15" s="51" t="s">
        <v>124</v>
      </c>
      <c r="D15" s="52">
        <v>4724814</v>
      </c>
      <c r="E15" s="53">
        <v>73.614876691442205</v>
      </c>
      <c r="F15" s="53"/>
      <c r="G15" s="53"/>
      <c r="H15" s="53">
        <v>26.147484324250598</v>
      </c>
      <c r="I15" s="53"/>
      <c r="J15" s="53"/>
      <c r="K15" s="53">
        <v>24.532790468018899</v>
      </c>
      <c r="L15" s="53"/>
      <c r="M15" s="53">
        <v>57.159589451360603</v>
      </c>
      <c r="N15" s="53">
        <v>16.9267131825614</v>
      </c>
      <c r="O15" s="53">
        <v>1.3809068980589501</v>
      </c>
      <c r="P15" s="53">
        <v>0.23763898430710001</v>
      </c>
    </row>
    <row r="16" spans="1:16" hidden="1" x14ac:dyDescent="0.2">
      <c r="A16" s="54" t="s">
        <v>53</v>
      </c>
      <c r="B16" s="54" t="s">
        <v>200</v>
      </c>
      <c r="C16" s="54" t="s">
        <v>125</v>
      </c>
      <c r="D16" s="55">
        <v>17346.2133604665</v>
      </c>
      <c r="E16" s="56">
        <v>0.12856554033527001</v>
      </c>
      <c r="F16" s="56"/>
      <c r="G16" s="56"/>
      <c r="H16" s="56">
        <v>0.12886885251831001</v>
      </c>
      <c r="I16" s="56"/>
      <c r="J16" s="56"/>
      <c r="K16" s="56">
        <v>0.18981347686542999</v>
      </c>
      <c r="L16" s="56"/>
      <c r="M16" s="56">
        <v>0.25955844711680998</v>
      </c>
      <c r="N16" s="56">
        <v>0.15209681178633</v>
      </c>
      <c r="O16" s="56">
        <v>3.6956509361738103E-2</v>
      </c>
      <c r="P16" s="56">
        <v>6.8829154413465998E-3</v>
      </c>
    </row>
    <row r="17" spans="1:16" hidden="1" x14ac:dyDescent="0.2">
      <c r="A17" s="54" t="s">
        <v>53</v>
      </c>
      <c r="B17" s="54" t="s">
        <v>200</v>
      </c>
      <c r="C17" s="54" t="s">
        <v>126</v>
      </c>
      <c r="D17" s="55">
        <v>4696281.9144066302</v>
      </c>
      <c r="E17" s="56">
        <v>73.402861415619</v>
      </c>
      <c r="F17" s="56"/>
      <c r="G17" s="56"/>
      <c r="H17" s="56">
        <v>25.9360688223003</v>
      </c>
      <c r="I17" s="56"/>
      <c r="J17" s="56"/>
      <c r="K17" s="56">
        <v>24.221915424287001</v>
      </c>
      <c r="L17" s="56"/>
      <c r="M17" s="56">
        <v>56.732128107557202</v>
      </c>
      <c r="N17" s="56">
        <v>16.678004506917599</v>
      </c>
      <c r="O17" s="56">
        <v>1.32141931750713</v>
      </c>
      <c r="P17" s="56">
        <v>0.22658240346312</v>
      </c>
    </row>
    <row r="18" spans="1:16" hidden="1" x14ac:dyDescent="0.2">
      <c r="A18" s="54" t="s">
        <v>53</v>
      </c>
      <c r="B18" s="54" t="s">
        <v>200</v>
      </c>
      <c r="C18" s="54" t="s">
        <v>127</v>
      </c>
      <c r="D18" s="55">
        <v>4753346.0855933595</v>
      </c>
      <c r="E18" s="56">
        <v>73.825804560379396</v>
      </c>
      <c r="F18" s="56"/>
      <c r="G18" s="56"/>
      <c r="H18" s="56">
        <v>26.360009810480101</v>
      </c>
      <c r="I18" s="56"/>
      <c r="J18" s="56"/>
      <c r="K18" s="56">
        <v>24.8463471988509</v>
      </c>
      <c r="L18" s="56"/>
      <c r="M18" s="56">
        <v>57.585984972695499</v>
      </c>
      <c r="N18" s="56">
        <v>17.178366050301399</v>
      </c>
      <c r="O18" s="56">
        <v>1.4430333251171299</v>
      </c>
      <c r="P18" s="56">
        <v>0.24923374730004</v>
      </c>
    </row>
    <row r="19" spans="1:16" hidden="1" x14ac:dyDescent="0.2">
      <c r="A19" s="54" t="s">
        <v>53</v>
      </c>
      <c r="B19" s="54" t="s">
        <v>200</v>
      </c>
      <c r="C19" s="54" t="s">
        <v>128</v>
      </c>
      <c r="D19" s="56">
        <v>0.36713007878122</v>
      </c>
      <c r="E19" s="56">
        <v>0.17464613963038</v>
      </c>
      <c r="F19" s="56"/>
      <c r="G19" s="56"/>
      <c r="H19" s="56">
        <v>0.49285373277305</v>
      </c>
      <c r="I19" s="56"/>
      <c r="J19" s="56"/>
      <c r="K19" s="56">
        <v>0.77371335769112004</v>
      </c>
      <c r="L19" s="56"/>
      <c r="M19" s="56">
        <v>0.45409431664599997</v>
      </c>
      <c r="N19" s="56">
        <v>0.89856081417526001</v>
      </c>
      <c r="O19" s="56">
        <v>2.6762491673903002</v>
      </c>
      <c r="P19" s="56">
        <v>2.8963747094843502</v>
      </c>
    </row>
    <row r="20" spans="1:16" hidden="1" x14ac:dyDescent="0.2">
      <c r="A20" s="54" t="s">
        <v>53</v>
      </c>
      <c r="B20" s="54" t="s">
        <v>200</v>
      </c>
      <c r="C20" s="54" t="s">
        <v>129</v>
      </c>
      <c r="D20" s="56">
        <v>0.53688004375827003</v>
      </c>
      <c r="E20" s="56">
        <v>7.3365782838681399</v>
      </c>
      <c r="F20" s="56"/>
      <c r="G20" s="56"/>
      <c r="H20" s="56">
        <v>7.4142944988361599</v>
      </c>
      <c r="I20" s="56"/>
      <c r="J20" s="56"/>
      <c r="K20" s="56">
        <v>5.9766769857061899</v>
      </c>
      <c r="L20" s="56"/>
      <c r="M20" s="56">
        <v>8.4496466315681396</v>
      </c>
      <c r="N20" s="56">
        <v>5.0526257320353301</v>
      </c>
      <c r="O20" s="56">
        <v>3.0801184799969001</v>
      </c>
      <c r="P20" s="56">
        <v>1.7227790279630599</v>
      </c>
    </row>
    <row r="21" spans="1:16" hidden="1" x14ac:dyDescent="0.2">
      <c r="A21" s="45" t="s">
        <v>53</v>
      </c>
      <c r="B21" s="45" t="s">
        <v>201</v>
      </c>
      <c r="C21" s="45" t="s">
        <v>124</v>
      </c>
      <c r="D21" s="46">
        <v>26358321</v>
      </c>
      <c r="E21" s="47">
        <v>93.014088416329699</v>
      </c>
      <c r="F21" s="47"/>
      <c r="G21" s="47"/>
      <c r="H21" s="47">
        <v>6.2961028511641501</v>
      </c>
      <c r="I21" s="47"/>
      <c r="J21" s="47"/>
      <c r="K21" s="47">
        <v>83.413304956111503</v>
      </c>
      <c r="L21" s="47"/>
      <c r="M21" s="47">
        <v>10.082209181180099</v>
      </c>
      <c r="N21" s="47">
        <v>1.82314812415677</v>
      </c>
      <c r="O21" s="47">
        <v>4.68133773855154</v>
      </c>
      <c r="P21" s="47">
        <v>0.68980873250614005</v>
      </c>
    </row>
    <row r="22" spans="1:16" hidden="1" x14ac:dyDescent="0.2">
      <c r="A22" s="48" t="s">
        <v>53</v>
      </c>
      <c r="B22" s="48" t="s">
        <v>201</v>
      </c>
      <c r="C22" s="48" t="s">
        <v>125</v>
      </c>
      <c r="D22" s="49">
        <v>95052.178556738698</v>
      </c>
      <c r="E22" s="50">
        <v>6.7818471420509993E-2</v>
      </c>
      <c r="F22" s="50"/>
      <c r="G22" s="50"/>
      <c r="H22" s="50">
        <v>6.7135613507879999E-2</v>
      </c>
      <c r="I22" s="50"/>
      <c r="J22" s="50"/>
      <c r="K22" s="50">
        <v>0.24360725144740999</v>
      </c>
      <c r="L22" s="50"/>
      <c r="M22" s="50">
        <v>0.15223203229994001</v>
      </c>
      <c r="N22" s="50">
        <v>5.4351644734223402E-2</v>
      </c>
      <c r="O22" s="50">
        <v>0.16517004824494999</v>
      </c>
      <c r="P22" s="50">
        <v>1.1706109728578501E-2</v>
      </c>
    </row>
    <row r="23" spans="1:16" hidden="1" x14ac:dyDescent="0.2">
      <c r="A23" s="48" t="s">
        <v>53</v>
      </c>
      <c r="B23" s="48" t="s">
        <v>201</v>
      </c>
      <c r="C23" s="48" t="s">
        <v>126</v>
      </c>
      <c r="D23" s="49">
        <v>26201973.5114698</v>
      </c>
      <c r="E23" s="50">
        <v>92.901709460319495</v>
      </c>
      <c r="F23" s="50"/>
      <c r="G23" s="50"/>
      <c r="H23" s="50">
        <v>6.1865733811518702</v>
      </c>
      <c r="I23" s="50"/>
      <c r="J23" s="50"/>
      <c r="K23" s="50">
        <v>83.008716982386602</v>
      </c>
      <c r="L23" s="50"/>
      <c r="M23" s="50">
        <v>9.8345543357316103</v>
      </c>
      <c r="N23" s="50">
        <v>1.7358654413669199</v>
      </c>
      <c r="O23" s="50">
        <v>4.4170298755333599</v>
      </c>
      <c r="P23" s="50">
        <v>0.67081827881112999</v>
      </c>
    </row>
    <row r="24" spans="1:16" hidden="1" x14ac:dyDescent="0.2">
      <c r="A24" s="48" t="s">
        <v>53</v>
      </c>
      <c r="B24" s="48" t="s">
        <v>201</v>
      </c>
      <c r="C24" s="48" t="s">
        <v>127</v>
      </c>
      <c r="D24" s="49">
        <v>26514668.488530099</v>
      </c>
      <c r="E24" s="50">
        <v>93.124819874280803</v>
      </c>
      <c r="F24" s="50"/>
      <c r="G24" s="50"/>
      <c r="H24" s="50">
        <v>6.4074390292646699</v>
      </c>
      <c r="I24" s="50"/>
      <c r="J24" s="50"/>
      <c r="K24" s="50">
        <v>83.810138049635697</v>
      </c>
      <c r="L24" s="50"/>
      <c r="M24" s="50">
        <v>10.3353856311443</v>
      </c>
      <c r="N24" s="50">
        <v>1.91473403239382</v>
      </c>
      <c r="O24" s="50">
        <v>4.9606405346057203</v>
      </c>
      <c r="P24" s="50">
        <v>0.70933295510276995</v>
      </c>
    </row>
    <row r="25" spans="1:16" hidden="1" x14ac:dyDescent="0.2">
      <c r="A25" s="48" t="s">
        <v>53</v>
      </c>
      <c r="B25" s="48" t="s">
        <v>201</v>
      </c>
      <c r="C25" s="48" t="s">
        <v>128</v>
      </c>
      <c r="D25" s="50">
        <v>0.36061545254242999</v>
      </c>
      <c r="E25" s="50">
        <v>7.2912042224130003E-2</v>
      </c>
      <c r="F25" s="50"/>
      <c r="G25" s="50"/>
      <c r="H25" s="50">
        <v>1.06630426940165</v>
      </c>
      <c r="I25" s="50"/>
      <c r="J25" s="50"/>
      <c r="K25" s="50">
        <v>0.29204843468987002</v>
      </c>
      <c r="L25" s="50"/>
      <c r="M25" s="50">
        <v>1.50990749709997</v>
      </c>
      <c r="N25" s="50">
        <v>2.9811974141904498</v>
      </c>
      <c r="O25" s="50">
        <v>3.5282660100499599</v>
      </c>
      <c r="P25" s="50">
        <v>1.6970080512099399</v>
      </c>
    </row>
    <row r="26" spans="1:16" hidden="1" x14ac:dyDescent="0.2">
      <c r="A26" s="48" t="s">
        <v>53</v>
      </c>
      <c r="B26" s="48" t="s">
        <v>201</v>
      </c>
      <c r="C26" s="48" t="s">
        <v>129</v>
      </c>
      <c r="D26" s="50">
        <v>2.6498321468204198</v>
      </c>
      <c r="E26" s="50">
        <v>34.042881676480903</v>
      </c>
      <c r="F26" s="50"/>
      <c r="G26" s="50"/>
      <c r="H26" s="50">
        <v>36.743337077677502</v>
      </c>
      <c r="I26" s="50"/>
      <c r="J26" s="50"/>
      <c r="K26" s="50">
        <v>17.695836659078701</v>
      </c>
      <c r="L26" s="50"/>
      <c r="M26" s="50">
        <v>10.5462150962267</v>
      </c>
      <c r="N26" s="50">
        <v>6.8089507192778598</v>
      </c>
      <c r="O26" s="50">
        <v>25.2232209419059</v>
      </c>
      <c r="P26" s="50">
        <v>9.62065886824006</v>
      </c>
    </row>
    <row r="27" spans="1:16" hidden="1" x14ac:dyDescent="0.2">
      <c r="A27" s="51" t="s">
        <v>53</v>
      </c>
      <c r="B27" s="51" t="s">
        <v>202</v>
      </c>
      <c r="C27" s="51" t="s">
        <v>124</v>
      </c>
      <c r="D27" s="52">
        <v>243969</v>
      </c>
      <c r="E27" s="53">
        <v>84.848484848484802</v>
      </c>
      <c r="F27" s="53"/>
      <c r="G27" s="53"/>
      <c r="H27" s="53">
        <v>14.4182252663248</v>
      </c>
      <c r="I27" s="53"/>
      <c r="J27" s="53"/>
      <c r="K27" s="53">
        <v>82.311803502388003</v>
      </c>
      <c r="L27" s="53"/>
      <c r="M27" s="53">
        <v>7.4397316352058196</v>
      </c>
      <c r="N27" s="53">
        <v>3.3375028428473899</v>
      </c>
      <c r="O27" s="53">
        <v>6.9109620195587897</v>
      </c>
      <c r="P27" s="53">
        <v>0.73328988519033</v>
      </c>
    </row>
    <row r="28" spans="1:16" hidden="1" x14ac:dyDescent="0.2">
      <c r="A28" s="54" t="s">
        <v>53</v>
      </c>
      <c r="B28" s="54" t="s">
        <v>202</v>
      </c>
      <c r="C28" s="54" t="s">
        <v>125</v>
      </c>
      <c r="D28" s="55">
        <v>3158.0237606096698</v>
      </c>
      <c r="E28" s="56">
        <v>0.41247317794098998</v>
      </c>
      <c r="F28" s="56"/>
      <c r="G28" s="56"/>
      <c r="H28" s="56">
        <v>0.41024119939504999</v>
      </c>
      <c r="I28" s="56"/>
      <c r="J28" s="56"/>
      <c r="K28" s="56">
        <v>0.93316986372958</v>
      </c>
      <c r="L28" s="56"/>
      <c r="M28" s="56">
        <v>0.60743432289232002</v>
      </c>
      <c r="N28" s="56">
        <v>0.39041248971622999</v>
      </c>
      <c r="O28" s="56">
        <v>0.66677278794202</v>
      </c>
      <c r="P28" s="56">
        <v>7.8827452726649996E-2</v>
      </c>
    </row>
    <row r="29" spans="1:16" hidden="1" x14ac:dyDescent="0.2">
      <c r="A29" s="54" t="s">
        <v>53</v>
      </c>
      <c r="B29" s="54" t="s">
        <v>202</v>
      </c>
      <c r="C29" s="54" t="s">
        <v>126</v>
      </c>
      <c r="D29" s="55">
        <v>238774.49429600799</v>
      </c>
      <c r="E29" s="56">
        <v>84.157476330370102</v>
      </c>
      <c r="F29" s="56"/>
      <c r="G29" s="56"/>
      <c r="H29" s="56">
        <v>13.7564774184968</v>
      </c>
      <c r="I29" s="56"/>
      <c r="J29" s="56"/>
      <c r="K29" s="56">
        <v>80.724255690396305</v>
      </c>
      <c r="L29" s="56"/>
      <c r="M29" s="56">
        <v>6.5002470203865803</v>
      </c>
      <c r="N29" s="56">
        <v>2.7516743833908599</v>
      </c>
      <c r="O29" s="56">
        <v>5.8915614839459201</v>
      </c>
      <c r="P29" s="56">
        <v>0.61437924652939002</v>
      </c>
    </row>
    <row r="30" spans="1:16" hidden="1" x14ac:dyDescent="0.2">
      <c r="A30" s="54" t="s">
        <v>53</v>
      </c>
      <c r="B30" s="54" t="s">
        <v>202</v>
      </c>
      <c r="C30" s="54" t="s">
        <v>127</v>
      </c>
      <c r="D30" s="55">
        <v>249163.50570399099</v>
      </c>
      <c r="E30" s="56">
        <v>85.514541208093206</v>
      </c>
      <c r="F30" s="56"/>
      <c r="G30" s="56"/>
      <c r="H30" s="56">
        <v>15.1062303302846</v>
      </c>
      <c r="I30" s="56"/>
      <c r="J30" s="56"/>
      <c r="K30" s="56">
        <v>83.794848797039407</v>
      </c>
      <c r="L30" s="56"/>
      <c r="M30" s="56">
        <v>8.5026526169188905</v>
      </c>
      <c r="N30" s="56">
        <v>4.04286850784833</v>
      </c>
      <c r="O30" s="56">
        <v>8.0915808435930092</v>
      </c>
      <c r="P30" s="56">
        <v>0.87501257475684002</v>
      </c>
    </row>
    <row r="31" spans="1:16" hidden="1" x14ac:dyDescent="0.2">
      <c r="A31" s="54" t="s">
        <v>53</v>
      </c>
      <c r="B31" s="54" t="s">
        <v>202</v>
      </c>
      <c r="C31" s="54" t="s">
        <v>128</v>
      </c>
      <c r="D31" s="56">
        <v>1.2944364901318</v>
      </c>
      <c r="E31" s="56">
        <v>0.48612910257330999</v>
      </c>
      <c r="F31" s="56"/>
      <c r="G31" s="56"/>
      <c r="H31" s="56">
        <v>2.8452960875373101</v>
      </c>
      <c r="I31" s="56"/>
      <c r="J31" s="56"/>
      <c r="K31" s="56">
        <v>1.1337011510171899</v>
      </c>
      <c r="L31" s="56"/>
      <c r="M31" s="56">
        <v>8.1647343301721005</v>
      </c>
      <c r="N31" s="56">
        <v>11.697742536846899</v>
      </c>
      <c r="O31" s="56">
        <v>9.6480459023647498</v>
      </c>
      <c r="P31" s="56">
        <v>10.7498349995913</v>
      </c>
    </row>
    <row r="32" spans="1:16" hidden="1" x14ac:dyDescent="0.2">
      <c r="A32" s="54" t="s">
        <v>53</v>
      </c>
      <c r="B32" s="54" t="s">
        <v>202</v>
      </c>
      <c r="C32" s="54" t="s">
        <v>129</v>
      </c>
      <c r="D32" s="56">
        <v>4.0292380045873202</v>
      </c>
      <c r="E32" s="56">
        <v>5.8912888058029704</v>
      </c>
      <c r="F32" s="56"/>
      <c r="G32" s="56"/>
      <c r="H32" s="56">
        <v>6.0716187777377399</v>
      </c>
      <c r="I32" s="56"/>
      <c r="J32" s="56"/>
      <c r="K32" s="56">
        <v>5.2302024606855904</v>
      </c>
      <c r="L32" s="56"/>
      <c r="M32" s="56">
        <v>4.6855388485445202</v>
      </c>
      <c r="N32" s="56">
        <v>4.1315262182527697</v>
      </c>
      <c r="O32" s="56">
        <v>6.0431232029110804</v>
      </c>
      <c r="P32" s="56">
        <v>3.8000972073451198</v>
      </c>
    </row>
    <row r="33" spans="1:16" hidden="1" x14ac:dyDescent="0.2">
      <c r="A33" s="45" t="s">
        <v>53</v>
      </c>
      <c r="B33" s="45" t="s">
        <v>123</v>
      </c>
      <c r="C33" s="45" t="s">
        <v>124</v>
      </c>
      <c r="D33" s="46">
        <v>16378</v>
      </c>
      <c r="E33" s="47">
        <v>0</v>
      </c>
      <c r="F33" s="47"/>
      <c r="G33" s="47"/>
      <c r="H33" s="47">
        <v>100</v>
      </c>
      <c r="I33" s="47"/>
      <c r="J33" s="47"/>
      <c r="K33" s="47">
        <v>78.660398095005505</v>
      </c>
      <c r="L33" s="47"/>
      <c r="M33" s="47">
        <v>14.6171693735498</v>
      </c>
      <c r="N33" s="47">
        <v>6.7224325314446203</v>
      </c>
      <c r="O33" s="47">
        <v>0</v>
      </c>
      <c r="P33" s="47">
        <v>0</v>
      </c>
    </row>
    <row r="34" spans="1:16" hidden="1" x14ac:dyDescent="0.2">
      <c r="A34" s="48" t="s">
        <v>53</v>
      </c>
      <c r="B34" s="48" t="s">
        <v>123</v>
      </c>
      <c r="C34" s="48" t="s">
        <v>125</v>
      </c>
      <c r="D34" s="49">
        <v>544.38627048872604</v>
      </c>
      <c r="E34" s="50">
        <v>0</v>
      </c>
      <c r="F34" s="50"/>
      <c r="G34" s="50"/>
      <c r="H34" s="50">
        <v>0</v>
      </c>
      <c r="I34" s="50"/>
      <c r="J34" s="50"/>
      <c r="K34" s="50">
        <v>1.0683435060681901</v>
      </c>
      <c r="L34" s="50"/>
      <c r="M34" s="50">
        <v>0.86771685605665005</v>
      </c>
      <c r="N34" s="50">
        <v>0.64077554020705996</v>
      </c>
      <c r="O34" s="50">
        <v>0</v>
      </c>
      <c r="P34" s="50">
        <v>0</v>
      </c>
    </row>
    <row r="35" spans="1:16" hidden="1" x14ac:dyDescent="0.2">
      <c r="A35" s="48" t="s">
        <v>53</v>
      </c>
      <c r="B35" s="48" t="s">
        <v>123</v>
      </c>
      <c r="C35" s="48" t="s">
        <v>126</v>
      </c>
      <c r="D35" s="49">
        <v>15482.5610161328</v>
      </c>
      <c r="E35" s="50">
        <v>0</v>
      </c>
      <c r="F35" s="50"/>
      <c r="G35" s="50"/>
      <c r="H35" s="50">
        <v>100</v>
      </c>
      <c r="I35" s="50"/>
      <c r="J35" s="50"/>
      <c r="K35" s="50">
        <v>76.8504646048208</v>
      </c>
      <c r="L35" s="50"/>
      <c r="M35" s="50">
        <v>13.2468345021109</v>
      </c>
      <c r="N35" s="50">
        <v>5.7420659235285996</v>
      </c>
      <c r="O35" s="50">
        <v>0</v>
      </c>
      <c r="P35" s="50">
        <v>0</v>
      </c>
    </row>
    <row r="36" spans="1:16" hidden="1" x14ac:dyDescent="0.2">
      <c r="A36" s="48" t="s">
        <v>53</v>
      </c>
      <c r="B36" s="48" t="s">
        <v>123</v>
      </c>
      <c r="C36" s="48" t="s">
        <v>127</v>
      </c>
      <c r="D36" s="49">
        <v>17273.438983867101</v>
      </c>
      <c r="E36" s="50">
        <v>0</v>
      </c>
      <c r="F36" s="50"/>
      <c r="G36" s="50"/>
      <c r="H36" s="50">
        <v>100</v>
      </c>
      <c r="I36" s="50"/>
      <c r="J36" s="50"/>
      <c r="K36" s="50">
        <v>80.364977903594095</v>
      </c>
      <c r="L36" s="50"/>
      <c r="M36" s="50">
        <v>16.1029477443406</v>
      </c>
      <c r="N36" s="50">
        <v>7.8562301822248601</v>
      </c>
      <c r="O36" s="50">
        <v>0</v>
      </c>
      <c r="P36" s="50">
        <v>0</v>
      </c>
    </row>
    <row r="37" spans="1:16" hidden="1" x14ac:dyDescent="0.2">
      <c r="A37" s="48" t="s">
        <v>53</v>
      </c>
      <c r="B37" s="48" t="s">
        <v>123</v>
      </c>
      <c r="C37" s="48" t="s">
        <v>128</v>
      </c>
      <c r="D37" s="50">
        <v>3.32388735186669</v>
      </c>
      <c r="E37" s="50">
        <v>0</v>
      </c>
      <c r="F37" s="50"/>
      <c r="G37" s="50"/>
      <c r="H37" s="50">
        <v>0</v>
      </c>
      <c r="I37" s="50"/>
      <c r="J37" s="50"/>
      <c r="K37" s="50">
        <v>1.35817200515291</v>
      </c>
      <c r="L37" s="50"/>
      <c r="M37" s="50">
        <v>5.9362851581018399</v>
      </c>
      <c r="N37" s="50">
        <v>9.5318999069130701</v>
      </c>
      <c r="O37" s="50">
        <v>0</v>
      </c>
      <c r="P37" s="50">
        <v>0</v>
      </c>
    </row>
    <row r="38" spans="1:16" hidden="1" x14ac:dyDescent="0.2">
      <c r="A38" s="48" t="s">
        <v>53</v>
      </c>
      <c r="B38" s="48" t="s">
        <v>123</v>
      </c>
      <c r="C38" s="48" t="s">
        <v>129</v>
      </c>
      <c r="D38" s="50">
        <v>3.1583525266268802</v>
      </c>
      <c r="E38" s="50">
        <v>0</v>
      </c>
      <c r="F38" s="50"/>
      <c r="G38" s="50"/>
      <c r="H38" s="50">
        <v>0</v>
      </c>
      <c r="I38" s="50"/>
      <c r="J38" s="50"/>
      <c r="K38" s="50">
        <v>2.7684491574651302</v>
      </c>
      <c r="L38" s="50"/>
      <c r="M38" s="50">
        <v>2.4562887362482102</v>
      </c>
      <c r="N38" s="50">
        <v>2.6660320329750902</v>
      </c>
      <c r="O38" s="50">
        <v>0</v>
      </c>
      <c r="P38" s="50">
        <v>0</v>
      </c>
    </row>
    <row r="39" spans="1:16" hidden="1" x14ac:dyDescent="0.2">
      <c r="A39" s="51" t="s">
        <v>130</v>
      </c>
      <c r="B39" s="51" t="s">
        <v>11</v>
      </c>
      <c r="C39" s="51" t="s">
        <v>124</v>
      </c>
      <c r="D39" s="52">
        <v>331214</v>
      </c>
      <c r="E39" s="53">
        <v>92.745777654326204</v>
      </c>
      <c r="F39" s="53"/>
      <c r="G39" s="53"/>
      <c r="H39" s="53">
        <v>6.99426956589999</v>
      </c>
      <c r="I39" s="53"/>
      <c r="J39" s="53"/>
      <c r="K39" s="53">
        <v>89.437106103772706</v>
      </c>
      <c r="L39" s="53"/>
      <c r="M39" s="53">
        <v>6.4793231459898104</v>
      </c>
      <c r="N39" s="53">
        <v>1.80868514201847</v>
      </c>
      <c r="O39" s="53">
        <v>2.2748856082189399</v>
      </c>
      <c r="P39" s="53">
        <v>0.25995277977379999</v>
      </c>
    </row>
    <row r="40" spans="1:16" hidden="1" x14ac:dyDescent="0.2">
      <c r="A40" s="54" t="s">
        <v>130</v>
      </c>
      <c r="B40" s="54" t="s">
        <v>11</v>
      </c>
      <c r="C40" s="54" t="s">
        <v>125</v>
      </c>
      <c r="D40" s="55">
        <v>7033.1743906222</v>
      </c>
      <c r="E40" s="56">
        <v>0.49269871648551</v>
      </c>
      <c r="F40" s="56"/>
      <c r="G40" s="56"/>
      <c r="H40" s="56">
        <v>0.49148144876538002</v>
      </c>
      <c r="I40" s="56"/>
      <c r="J40" s="56"/>
      <c r="K40" s="56">
        <v>1.0609894727579801</v>
      </c>
      <c r="L40" s="56"/>
      <c r="M40" s="56">
        <v>0.74297363131354999</v>
      </c>
      <c r="N40" s="56">
        <v>0.33568422898351002</v>
      </c>
      <c r="O40" s="56">
        <v>0.36355882210124002</v>
      </c>
      <c r="P40" s="56">
        <v>3.7201602212593499E-2</v>
      </c>
    </row>
    <row r="41" spans="1:16" hidden="1" x14ac:dyDescent="0.2">
      <c r="A41" s="54" t="s">
        <v>130</v>
      </c>
      <c r="B41" s="54" t="s">
        <v>11</v>
      </c>
      <c r="C41" s="54" t="s">
        <v>126</v>
      </c>
      <c r="D41" s="55">
        <v>319639.28092973802</v>
      </c>
      <c r="E41" s="56">
        <v>91.891975754762498</v>
      </c>
      <c r="F41" s="56"/>
      <c r="G41" s="56"/>
      <c r="H41" s="56">
        <v>6.2274171033980101</v>
      </c>
      <c r="I41" s="56"/>
      <c r="J41" s="56"/>
      <c r="K41" s="56">
        <v>87.558286014871996</v>
      </c>
      <c r="L41" s="56"/>
      <c r="M41" s="56">
        <v>5.3581839592732399</v>
      </c>
      <c r="N41" s="56">
        <v>1.33135574495269</v>
      </c>
      <c r="O41" s="56">
        <v>1.7472118446670799</v>
      </c>
      <c r="P41" s="56">
        <v>0.20539067415748999</v>
      </c>
    </row>
    <row r="42" spans="1:16" hidden="1" x14ac:dyDescent="0.2">
      <c r="A42" s="54" t="s">
        <v>130</v>
      </c>
      <c r="B42" s="54" t="s">
        <v>11</v>
      </c>
      <c r="C42" s="54" t="s">
        <v>127</v>
      </c>
      <c r="D42" s="55">
        <v>342788.719070261</v>
      </c>
      <c r="E42" s="56">
        <v>93.516015382250401</v>
      </c>
      <c r="F42" s="56"/>
      <c r="G42" s="56"/>
      <c r="H42" s="56">
        <v>7.8476504932216002</v>
      </c>
      <c r="I42" s="56"/>
      <c r="J42" s="56"/>
      <c r="K42" s="56">
        <v>91.061171046523995</v>
      </c>
      <c r="L42" s="56"/>
      <c r="M42" s="56">
        <v>7.8156755187024602</v>
      </c>
      <c r="N42" s="56">
        <v>2.45289644300829</v>
      </c>
      <c r="O42" s="56">
        <v>2.95712527253681</v>
      </c>
      <c r="P42" s="56">
        <v>0.32896154886897999</v>
      </c>
    </row>
    <row r="43" spans="1:16" hidden="1" x14ac:dyDescent="0.2">
      <c r="A43" s="54" t="s">
        <v>130</v>
      </c>
      <c r="B43" s="54" t="s">
        <v>11</v>
      </c>
      <c r="C43" s="54" t="s">
        <v>128</v>
      </c>
      <c r="D43" s="56">
        <v>2.1234532328410598</v>
      </c>
      <c r="E43" s="56">
        <v>0.53123573810751001</v>
      </c>
      <c r="F43" s="56"/>
      <c r="G43" s="56"/>
      <c r="H43" s="56">
        <v>7.0269160222471303</v>
      </c>
      <c r="I43" s="56"/>
      <c r="J43" s="56"/>
      <c r="K43" s="56">
        <v>1.1862967385448799</v>
      </c>
      <c r="L43" s="56"/>
      <c r="M43" s="56">
        <v>11.466840201871999</v>
      </c>
      <c r="N43" s="56">
        <v>18.559572431102701</v>
      </c>
      <c r="O43" s="56">
        <v>15.9814111438283</v>
      </c>
      <c r="P43" s="56">
        <v>14.3109076367502</v>
      </c>
    </row>
    <row r="44" spans="1:16" hidden="1" x14ac:dyDescent="0.2">
      <c r="A44" s="54" t="s">
        <v>130</v>
      </c>
      <c r="B44" s="54" t="s">
        <v>11</v>
      </c>
      <c r="C44" s="54" t="s">
        <v>129</v>
      </c>
      <c r="D44" s="56">
        <v>2.1849364357012302</v>
      </c>
      <c r="E44" s="56">
        <v>15.5317625453802</v>
      </c>
      <c r="F44" s="56"/>
      <c r="G44" s="56"/>
      <c r="H44" s="56">
        <v>15.984721557738199</v>
      </c>
      <c r="I44" s="56"/>
      <c r="J44" s="56"/>
      <c r="K44" s="56">
        <v>3.32687825038454</v>
      </c>
      <c r="L44" s="56"/>
      <c r="M44" s="56">
        <v>2.5434601259817802</v>
      </c>
      <c r="N44" s="56">
        <v>1.77150035235801</v>
      </c>
      <c r="O44" s="56">
        <v>1.6599654108955699</v>
      </c>
      <c r="P44" s="56">
        <v>2.2977466639584199</v>
      </c>
    </row>
    <row r="45" spans="1:16" hidden="1" x14ac:dyDescent="0.2">
      <c r="A45" s="45" t="s">
        <v>130</v>
      </c>
      <c r="B45" s="45" t="s">
        <v>200</v>
      </c>
      <c r="C45" s="45" t="s">
        <v>124</v>
      </c>
      <c r="D45" s="46">
        <v>5850</v>
      </c>
      <c r="E45" s="47">
        <v>78.8888888888888</v>
      </c>
      <c r="F45" s="47"/>
      <c r="G45" s="47"/>
      <c r="H45" s="47">
        <v>20.495726495726501</v>
      </c>
      <c r="I45" s="47"/>
      <c r="J45" s="47"/>
      <c r="K45" s="47">
        <v>32.276897414512</v>
      </c>
      <c r="L45" s="47"/>
      <c r="M45" s="47">
        <v>43.369474562135103</v>
      </c>
      <c r="N45" s="47">
        <v>21.684737281067498</v>
      </c>
      <c r="O45" s="47">
        <v>2.6688907422852299</v>
      </c>
      <c r="P45" s="47">
        <v>0.61538461538460998</v>
      </c>
    </row>
    <row r="46" spans="1:16" hidden="1" x14ac:dyDescent="0.2">
      <c r="A46" s="48" t="s">
        <v>130</v>
      </c>
      <c r="B46" s="48" t="s">
        <v>200</v>
      </c>
      <c r="C46" s="48" t="s">
        <v>125</v>
      </c>
      <c r="D46" s="49">
        <v>320.804361852569</v>
      </c>
      <c r="E46" s="50">
        <v>2.4392888691212402</v>
      </c>
      <c r="F46" s="50"/>
      <c r="G46" s="50"/>
      <c r="H46" s="50">
        <v>2.5158982068296498</v>
      </c>
      <c r="I46" s="50"/>
      <c r="J46" s="50"/>
      <c r="K46" s="50">
        <v>4.5991873551924103</v>
      </c>
      <c r="L46" s="50"/>
      <c r="M46" s="50">
        <v>4.4175020936166796</v>
      </c>
      <c r="N46" s="50">
        <v>3.7332213343177898</v>
      </c>
      <c r="O46" s="50">
        <v>1.02490213205445</v>
      </c>
      <c r="P46" s="50">
        <v>0.35840794774826001</v>
      </c>
    </row>
    <row r="47" spans="1:16" hidden="1" x14ac:dyDescent="0.2">
      <c r="A47" s="48" t="s">
        <v>130</v>
      </c>
      <c r="B47" s="48" t="s">
        <v>200</v>
      </c>
      <c r="C47" s="48" t="s">
        <v>126</v>
      </c>
      <c r="D47" s="49">
        <v>5322.0420454938203</v>
      </c>
      <c r="E47" s="50">
        <v>74.596325571213399</v>
      </c>
      <c r="F47" s="50"/>
      <c r="G47" s="50"/>
      <c r="H47" s="50">
        <v>16.663156325728899</v>
      </c>
      <c r="I47" s="50"/>
      <c r="J47" s="50"/>
      <c r="K47" s="50">
        <v>25.2078971958518</v>
      </c>
      <c r="L47" s="50"/>
      <c r="M47" s="50">
        <v>36.285824617271402</v>
      </c>
      <c r="N47" s="50">
        <v>16.1632218007659</v>
      </c>
      <c r="O47" s="50">
        <v>1.4116782657510101</v>
      </c>
      <c r="P47" s="50">
        <v>0.23548148545412001</v>
      </c>
    </row>
    <row r="48" spans="1:16" hidden="1" x14ac:dyDescent="0.2">
      <c r="A48" s="48" t="s">
        <v>130</v>
      </c>
      <c r="B48" s="48" t="s">
        <v>200</v>
      </c>
      <c r="C48" s="48" t="s">
        <v>127</v>
      </c>
      <c r="D48" s="49">
        <v>6377.9579545061797</v>
      </c>
      <c r="E48" s="50">
        <v>82.625064088699105</v>
      </c>
      <c r="F48" s="50"/>
      <c r="G48" s="50"/>
      <c r="H48" s="50">
        <v>24.945930643477499</v>
      </c>
      <c r="I48" s="50"/>
      <c r="J48" s="50"/>
      <c r="K48" s="50">
        <v>40.2611321977692</v>
      </c>
      <c r="L48" s="50"/>
      <c r="M48" s="50">
        <v>50.734829106600799</v>
      </c>
      <c r="N48" s="50">
        <v>28.452321428639401</v>
      </c>
      <c r="O48" s="50">
        <v>4.9890914102452397</v>
      </c>
      <c r="P48" s="50">
        <v>1.5983673332997701</v>
      </c>
    </row>
    <row r="49" spans="1:16" hidden="1" x14ac:dyDescent="0.2">
      <c r="A49" s="48" t="s">
        <v>130</v>
      </c>
      <c r="B49" s="48" t="s">
        <v>200</v>
      </c>
      <c r="C49" s="48" t="s">
        <v>128</v>
      </c>
      <c r="D49" s="50">
        <v>5.4838352453430703</v>
      </c>
      <c r="E49" s="50">
        <v>3.09205631297058</v>
      </c>
      <c r="F49" s="50"/>
      <c r="G49" s="50"/>
      <c r="H49" s="50">
        <v>12.275233119227201</v>
      </c>
      <c r="I49" s="50"/>
      <c r="J49" s="50"/>
      <c r="K49" s="50">
        <v>14.2491618575599</v>
      </c>
      <c r="L49" s="50"/>
      <c r="M49" s="50">
        <v>10.185740404320001</v>
      </c>
      <c r="N49" s="50">
        <v>17.215893768642399</v>
      </c>
      <c r="O49" s="50">
        <v>38.401801760415204</v>
      </c>
      <c r="P49" s="50">
        <v>58.2412915090935</v>
      </c>
    </row>
    <row r="50" spans="1:16" hidden="1" x14ac:dyDescent="0.2">
      <c r="A50" s="48" t="s">
        <v>130</v>
      </c>
      <c r="B50" s="48" t="s">
        <v>200</v>
      </c>
      <c r="C50" s="48" t="s">
        <v>129</v>
      </c>
      <c r="D50" s="50">
        <v>0.81260505799449001</v>
      </c>
      <c r="E50" s="50">
        <v>2.7163742698911202</v>
      </c>
      <c r="F50" s="50"/>
      <c r="G50" s="50"/>
      <c r="H50" s="50">
        <v>2.9534009588140702</v>
      </c>
      <c r="I50" s="50"/>
      <c r="J50" s="50"/>
      <c r="K50" s="50">
        <v>1.3983539714892801</v>
      </c>
      <c r="L50" s="50"/>
      <c r="M50" s="50">
        <v>1.14815975848591</v>
      </c>
      <c r="N50" s="50">
        <v>1.1859064989599399</v>
      </c>
      <c r="O50" s="50">
        <v>0.58434034149400005</v>
      </c>
      <c r="P50" s="50">
        <v>1.5969066817094599</v>
      </c>
    </row>
    <row r="51" spans="1:16" hidden="1" x14ac:dyDescent="0.2">
      <c r="A51" s="51" t="s">
        <v>130</v>
      </c>
      <c r="B51" s="51" t="s">
        <v>201</v>
      </c>
      <c r="C51" s="51" t="s">
        <v>124</v>
      </c>
      <c r="D51" s="52">
        <v>322792</v>
      </c>
      <c r="E51" s="53">
        <v>93.112592629309205</v>
      </c>
      <c r="F51" s="53"/>
      <c r="G51" s="53"/>
      <c r="H51" s="53">
        <v>6.6330640164564096</v>
      </c>
      <c r="I51" s="53"/>
      <c r="J51" s="53"/>
      <c r="K51" s="53">
        <v>92.690673018541801</v>
      </c>
      <c r="L51" s="53"/>
      <c r="M51" s="53">
        <v>4.4790061183503802</v>
      </c>
      <c r="N51" s="53">
        <v>0.56513007332678999</v>
      </c>
      <c r="O51" s="53">
        <v>2.26519078978095</v>
      </c>
      <c r="P51" s="53">
        <v>0.25434335423429999</v>
      </c>
    </row>
    <row r="52" spans="1:16" hidden="1" x14ac:dyDescent="0.2">
      <c r="A52" s="54" t="s">
        <v>130</v>
      </c>
      <c r="B52" s="54" t="s">
        <v>201</v>
      </c>
      <c r="C52" s="54" t="s">
        <v>125</v>
      </c>
      <c r="D52" s="55">
        <v>6963.6701101230601</v>
      </c>
      <c r="E52" s="56">
        <v>0.49729417558045003</v>
      </c>
      <c r="F52" s="56"/>
      <c r="G52" s="56"/>
      <c r="H52" s="56">
        <v>0.49604448007891999</v>
      </c>
      <c r="I52" s="56"/>
      <c r="J52" s="56"/>
      <c r="K52" s="56">
        <v>0.87291342613126</v>
      </c>
      <c r="L52" s="56"/>
      <c r="M52" s="56">
        <v>0.65583997597978005</v>
      </c>
      <c r="N52" s="56">
        <v>0.10689007970915</v>
      </c>
      <c r="O52" s="56">
        <v>0.38613860646940001</v>
      </c>
      <c r="P52" s="56">
        <v>3.7430948858707798E-2</v>
      </c>
    </row>
    <row r="53" spans="1:16" hidden="1" x14ac:dyDescent="0.2">
      <c r="A53" s="54" t="s">
        <v>130</v>
      </c>
      <c r="B53" s="54" t="s">
        <v>201</v>
      </c>
      <c r="C53" s="54" t="s">
        <v>126</v>
      </c>
      <c r="D53" s="55">
        <v>311331.66633755999</v>
      </c>
      <c r="E53" s="56">
        <v>92.247771605997201</v>
      </c>
      <c r="F53" s="56"/>
      <c r="G53" s="56"/>
      <c r="H53" s="56">
        <v>5.8619073809025704</v>
      </c>
      <c r="I53" s="56"/>
      <c r="J53" s="56"/>
      <c r="K53" s="56">
        <v>91.116532688395495</v>
      </c>
      <c r="L53" s="56"/>
      <c r="M53" s="56">
        <v>3.51490640512286</v>
      </c>
      <c r="N53" s="56">
        <v>0.4137816245282</v>
      </c>
      <c r="O53" s="56">
        <v>1.7093455709376799</v>
      </c>
      <c r="P53" s="56">
        <v>0.1996206089235</v>
      </c>
    </row>
    <row r="54" spans="1:16" hidden="1" x14ac:dyDescent="0.2">
      <c r="A54" s="54" t="s">
        <v>130</v>
      </c>
      <c r="B54" s="54" t="s">
        <v>201</v>
      </c>
      <c r="C54" s="54" t="s">
        <v>127</v>
      </c>
      <c r="D54" s="55">
        <v>334252.33366243902</v>
      </c>
      <c r="E54" s="56">
        <v>93.887329126188803</v>
      </c>
      <c r="F54" s="56"/>
      <c r="G54" s="56"/>
      <c r="H54" s="56">
        <v>7.4975894609449396</v>
      </c>
      <c r="I54" s="56"/>
      <c r="J54" s="56"/>
      <c r="K54" s="56">
        <v>94.0042323665852</v>
      </c>
      <c r="L54" s="56"/>
      <c r="M54" s="56">
        <v>5.6919474316885399</v>
      </c>
      <c r="N54" s="56">
        <v>0.77140826262315998</v>
      </c>
      <c r="O54" s="56">
        <v>2.9962758830463998</v>
      </c>
      <c r="P54" s="56">
        <v>0.32401874629666999</v>
      </c>
    </row>
    <row r="55" spans="1:16" hidden="1" x14ac:dyDescent="0.2">
      <c r="A55" s="54" t="s">
        <v>130</v>
      </c>
      <c r="B55" s="54" t="s">
        <v>201</v>
      </c>
      <c r="C55" s="54" t="s">
        <v>128</v>
      </c>
      <c r="D55" s="56">
        <v>2.1573242552860799</v>
      </c>
      <c r="E55" s="56">
        <v>0.53407832553887002</v>
      </c>
      <c r="F55" s="56"/>
      <c r="G55" s="56"/>
      <c r="H55" s="56">
        <v>7.4783611140832997</v>
      </c>
      <c r="I55" s="56"/>
      <c r="J55" s="56"/>
      <c r="K55" s="56">
        <v>0.94174893514544999</v>
      </c>
      <c r="L55" s="56"/>
      <c r="M55" s="56">
        <v>14.642533603444299</v>
      </c>
      <c r="N55" s="56">
        <v>18.914243773990201</v>
      </c>
      <c r="O55" s="56">
        <v>17.0466261919928</v>
      </c>
      <c r="P55" s="56">
        <v>14.7167001753958</v>
      </c>
    </row>
    <row r="56" spans="1:16" hidden="1" x14ac:dyDescent="0.2">
      <c r="A56" s="54" t="s">
        <v>130</v>
      </c>
      <c r="B56" s="54" t="s">
        <v>201</v>
      </c>
      <c r="C56" s="54" t="s">
        <v>129</v>
      </c>
      <c r="D56" s="56">
        <v>1.3957243812101501</v>
      </c>
      <c r="E56" s="56">
        <v>16.177802250791601</v>
      </c>
      <c r="F56" s="56"/>
      <c r="G56" s="56"/>
      <c r="H56" s="56">
        <v>16.668284875953901</v>
      </c>
      <c r="I56" s="56"/>
      <c r="J56" s="56"/>
      <c r="K56" s="56">
        <v>2.9022193554717401</v>
      </c>
      <c r="L56" s="56"/>
      <c r="M56" s="56">
        <v>2.5942784929139102</v>
      </c>
      <c r="N56" s="56">
        <v>0.52467332711664005</v>
      </c>
      <c r="O56" s="56">
        <v>1.73793570891893</v>
      </c>
      <c r="P56" s="56">
        <v>2.3168837962858801</v>
      </c>
    </row>
    <row r="57" spans="1:16" hidden="1" x14ac:dyDescent="0.2">
      <c r="A57" s="45" t="s">
        <v>130</v>
      </c>
      <c r="B57" s="45" t="s">
        <v>202</v>
      </c>
      <c r="C57" s="45" t="s">
        <v>124</v>
      </c>
      <c r="D57" s="46">
        <v>2377</v>
      </c>
      <c r="E57" s="47">
        <v>84.644509886411399</v>
      </c>
      <c r="F57" s="47"/>
      <c r="G57" s="47"/>
      <c r="H57" s="47">
        <v>15.187210769878</v>
      </c>
      <c r="I57" s="47"/>
      <c r="J57" s="47"/>
      <c r="K57" s="47">
        <v>86.703601108033197</v>
      </c>
      <c r="L57" s="47"/>
      <c r="M57" s="47">
        <v>5.5401662049861402</v>
      </c>
      <c r="N57" s="47">
        <v>4.9861495844875297</v>
      </c>
      <c r="O57" s="47">
        <v>2.7700831024930701</v>
      </c>
      <c r="P57" s="47">
        <v>0.16827934371055001</v>
      </c>
    </row>
    <row r="58" spans="1:16" hidden="1" x14ac:dyDescent="0.2">
      <c r="A58" s="48" t="s">
        <v>130</v>
      </c>
      <c r="B58" s="48" t="s">
        <v>202</v>
      </c>
      <c r="C58" s="48" t="s">
        <v>125</v>
      </c>
      <c r="D58" s="49">
        <v>213.479666734212</v>
      </c>
      <c r="E58" s="50">
        <v>3.2329043028092102</v>
      </c>
      <c r="F58" s="50"/>
      <c r="G58" s="50"/>
      <c r="H58" s="50">
        <v>3.23194114528579</v>
      </c>
      <c r="I58" s="50"/>
      <c r="J58" s="50"/>
      <c r="K58" s="50">
        <v>6.4170310182158303</v>
      </c>
      <c r="L58" s="50"/>
      <c r="M58" s="50">
        <v>4.6932217984550402</v>
      </c>
      <c r="N58" s="50">
        <v>3.8400854627927301</v>
      </c>
      <c r="O58" s="50">
        <v>2.6993171884330498</v>
      </c>
      <c r="P58" s="50">
        <v>0.11975660944005</v>
      </c>
    </row>
    <row r="59" spans="1:16" hidden="1" x14ac:dyDescent="0.2">
      <c r="A59" s="48" t="s">
        <v>130</v>
      </c>
      <c r="B59" s="48" t="s">
        <v>202</v>
      </c>
      <c r="C59" s="48" t="s">
        <v>126</v>
      </c>
      <c r="D59" s="49">
        <v>2025.6697140687399</v>
      </c>
      <c r="E59" s="50">
        <v>78.543790514063701</v>
      </c>
      <c r="F59" s="50"/>
      <c r="G59" s="50"/>
      <c r="H59" s="50">
        <v>10.5937247200703</v>
      </c>
      <c r="I59" s="50"/>
      <c r="J59" s="50"/>
      <c r="K59" s="50">
        <v>72.279841048714701</v>
      </c>
      <c r="L59" s="50"/>
      <c r="M59" s="50">
        <v>1.3216758965167199</v>
      </c>
      <c r="N59" s="50">
        <v>1.36247284608605</v>
      </c>
      <c r="O59" s="50">
        <v>0.54396332659350999</v>
      </c>
      <c r="P59" s="50">
        <v>5.2123865913733303E-2</v>
      </c>
    </row>
    <row r="60" spans="1:16" hidden="1" x14ac:dyDescent="0.2">
      <c r="A60" s="48" t="s">
        <v>130</v>
      </c>
      <c r="B60" s="48" t="s">
        <v>202</v>
      </c>
      <c r="C60" s="48" t="s">
        <v>127</v>
      </c>
      <c r="D60" s="49">
        <v>2728.3302859312498</v>
      </c>
      <c r="E60" s="50">
        <v>89.248047091225004</v>
      </c>
      <c r="F60" s="50"/>
      <c r="G60" s="50"/>
      <c r="H60" s="50">
        <v>21.2979850732026</v>
      </c>
      <c r="I60" s="50"/>
      <c r="J60" s="50"/>
      <c r="K60" s="50">
        <v>94.222124687171402</v>
      </c>
      <c r="L60" s="50"/>
      <c r="M60" s="50">
        <v>20.4348297948818</v>
      </c>
      <c r="N60" s="50">
        <v>16.6232537199527</v>
      </c>
      <c r="O60" s="50">
        <v>12.922673746424</v>
      </c>
      <c r="P60" s="50">
        <v>0.54187823887617004</v>
      </c>
    </row>
    <row r="61" spans="1:16" hidden="1" x14ac:dyDescent="0.2">
      <c r="A61" s="48" t="s">
        <v>130</v>
      </c>
      <c r="B61" s="48" t="s">
        <v>202</v>
      </c>
      <c r="C61" s="48" t="s">
        <v>128</v>
      </c>
      <c r="D61" s="50">
        <v>8.9810545533955803</v>
      </c>
      <c r="E61" s="50">
        <v>3.8193904213605898</v>
      </c>
      <c r="F61" s="50"/>
      <c r="G61" s="50"/>
      <c r="H61" s="50">
        <v>21.2806761837792</v>
      </c>
      <c r="I61" s="50"/>
      <c r="J61" s="50"/>
      <c r="K61" s="50">
        <v>7.40111245231921</v>
      </c>
      <c r="L61" s="50"/>
      <c r="M61" s="50">
        <v>84.712653462113593</v>
      </c>
      <c r="N61" s="50">
        <v>77.015047337120905</v>
      </c>
      <c r="O61" s="50">
        <v>97.4453505024333</v>
      </c>
      <c r="P61" s="50">
        <v>71.165365159753506</v>
      </c>
    </row>
    <row r="62" spans="1:16" hidden="1" x14ac:dyDescent="0.2">
      <c r="A62" s="48" t="s">
        <v>130</v>
      </c>
      <c r="B62" s="48" t="s">
        <v>202</v>
      </c>
      <c r="C62" s="48" t="s">
        <v>129</v>
      </c>
      <c r="D62" s="50">
        <v>2.21547405564126</v>
      </c>
      <c r="E62" s="50">
        <v>2.48420028674682</v>
      </c>
      <c r="F62" s="50"/>
      <c r="G62" s="50"/>
      <c r="H62" s="50">
        <v>2.5052490567707402</v>
      </c>
      <c r="I62" s="50"/>
      <c r="J62" s="50"/>
      <c r="K62" s="50">
        <v>1.55406317611675</v>
      </c>
      <c r="L62" s="50"/>
      <c r="M62" s="50">
        <v>1.8312336127353901</v>
      </c>
      <c r="N62" s="50">
        <v>1.35425710356044</v>
      </c>
      <c r="O62" s="50">
        <v>1.17702772148162</v>
      </c>
      <c r="P62" s="50">
        <v>0.26373210662148999</v>
      </c>
    </row>
    <row r="63" spans="1:16" hidden="1" x14ac:dyDescent="0.2">
      <c r="A63" s="51" t="s">
        <v>130</v>
      </c>
      <c r="B63" s="51" t="s">
        <v>123</v>
      </c>
      <c r="C63" s="51" t="s">
        <v>124</v>
      </c>
      <c r="D63" s="52">
        <v>195</v>
      </c>
      <c r="E63" s="53">
        <v>0</v>
      </c>
      <c r="F63" s="53"/>
      <c r="G63" s="53"/>
      <c r="H63" s="53">
        <v>100</v>
      </c>
      <c r="I63" s="53"/>
      <c r="J63" s="53"/>
      <c r="K63" s="53">
        <v>88.717948717948701</v>
      </c>
      <c r="L63" s="53"/>
      <c r="M63" s="53">
        <v>1.02564102564102</v>
      </c>
      <c r="N63" s="53">
        <v>10.2564102564102</v>
      </c>
      <c r="O63" s="53">
        <v>0</v>
      </c>
      <c r="P63" s="53">
        <v>0</v>
      </c>
    </row>
    <row r="64" spans="1:16" hidden="1" x14ac:dyDescent="0.2">
      <c r="A64" s="54" t="s">
        <v>130</v>
      </c>
      <c r="B64" s="54" t="s">
        <v>123</v>
      </c>
      <c r="C64" s="54" t="s">
        <v>125</v>
      </c>
      <c r="D64" s="55">
        <v>61.443532550689902</v>
      </c>
      <c r="E64" s="56">
        <v>0</v>
      </c>
      <c r="F64" s="56"/>
      <c r="G64" s="56"/>
      <c r="H64" s="56">
        <v>0</v>
      </c>
      <c r="I64" s="56"/>
      <c r="J64" s="56"/>
      <c r="K64" s="56">
        <v>7.3262558584334299</v>
      </c>
      <c r="L64" s="56"/>
      <c r="M64" s="56">
        <v>1.0648846935499701</v>
      </c>
      <c r="N64" s="56">
        <v>7.1938576775670002</v>
      </c>
      <c r="O64" s="56">
        <v>0</v>
      </c>
      <c r="P64" s="56">
        <v>0</v>
      </c>
    </row>
    <row r="65" spans="1:16" hidden="1" x14ac:dyDescent="0.2">
      <c r="A65" s="54" t="s">
        <v>130</v>
      </c>
      <c r="B65" s="54" t="s">
        <v>123</v>
      </c>
      <c r="C65" s="54" t="s">
        <v>126</v>
      </c>
      <c r="D65" s="55">
        <v>93.880421775548598</v>
      </c>
      <c r="E65" s="56">
        <v>0</v>
      </c>
      <c r="F65" s="56"/>
      <c r="G65" s="56"/>
      <c r="H65" s="56">
        <v>100</v>
      </c>
      <c r="I65" s="56"/>
      <c r="J65" s="56"/>
      <c r="K65" s="56">
        <v>70.201575439059397</v>
      </c>
      <c r="L65" s="56"/>
      <c r="M65" s="56">
        <v>0.18384204561990999</v>
      </c>
      <c r="N65" s="56">
        <v>3.05880172482654</v>
      </c>
      <c r="O65" s="56">
        <v>0</v>
      </c>
      <c r="P65" s="56">
        <v>0</v>
      </c>
    </row>
    <row r="66" spans="1:16" hidden="1" x14ac:dyDescent="0.2">
      <c r="A66" s="54" t="s">
        <v>130</v>
      </c>
      <c r="B66" s="54" t="s">
        <v>123</v>
      </c>
      <c r="C66" s="54" t="s">
        <v>127</v>
      </c>
      <c r="D66" s="55">
        <v>296.119578224451</v>
      </c>
      <c r="E66" s="56">
        <v>0</v>
      </c>
      <c r="F66" s="56"/>
      <c r="G66" s="56"/>
      <c r="H66" s="56">
        <v>100</v>
      </c>
      <c r="I66" s="56"/>
      <c r="J66" s="56"/>
      <c r="K66" s="56">
        <v>96.329982039430305</v>
      </c>
      <c r="L66" s="56"/>
      <c r="M66" s="56">
        <v>5.5092283598370804</v>
      </c>
      <c r="N66" s="56">
        <v>29.2758106433885</v>
      </c>
      <c r="O66" s="56">
        <v>0</v>
      </c>
      <c r="P66" s="56">
        <v>0</v>
      </c>
    </row>
    <row r="67" spans="1:16" hidden="1" x14ac:dyDescent="0.2">
      <c r="A67" s="54" t="s">
        <v>130</v>
      </c>
      <c r="B67" s="54" t="s">
        <v>123</v>
      </c>
      <c r="C67" s="54" t="s">
        <v>128</v>
      </c>
      <c r="D67" s="56">
        <v>31.509503872148599</v>
      </c>
      <c r="E67" s="56">
        <v>0</v>
      </c>
      <c r="F67" s="56"/>
      <c r="G67" s="56"/>
      <c r="H67" s="56">
        <v>0</v>
      </c>
      <c r="I67" s="56"/>
      <c r="J67" s="56"/>
      <c r="K67" s="56">
        <v>8.2579184531475107</v>
      </c>
      <c r="L67" s="56"/>
      <c r="M67" s="56">
        <v>103.826257621122</v>
      </c>
      <c r="N67" s="56">
        <v>70.140112356278195</v>
      </c>
      <c r="O67" s="56">
        <v>0</v>
      </c>
      <c r="P67" s="56">
        <v>0</v>
      </c>
    </row>
    <row r="68" spans="1:16" hidden="1" x14ac:dyDescent="0.2">
      <c r="A68" s="54" t="s">
        <v>130</v>
      </c>
      <c r="B68" s="54" t="s">
        <v>123</v>
      </c>
      <c r="C68" s="54" t="s">
        <v>129</v>
      </c>
      <c r="D68" s="56">
        <v>2.1973589922062899</v>
      </c>
      <c r="E68" s="56">
        <v>0</v>
      </c>
      <c r="F68" s="56"/>
      <c r="G68" s="56"/>
      <c r="H68" s="56">
        <v>0</v>
      </c>
      <c r="I68" s="56"/>
      <c r="J68" s="56"/>
      <c r="K68" s="56">
        <v>1.2602699337638399</v>
      </c>
      <c r="L68" s="56"/>
      <c r="M68" s="56">
        <v>0.26253430528365002</v>
      </c>
      <c r="N68" s="56">
        <v>1.32136815092765</v>
      </c>
      <c r="O68" s="56">
        <v>0</v>
      </c>
      <c r="P68" s="56">
        <v>0</v>
      </c>
    </row>
    <row r="69" spans="1:16" hidden="1" x14ac:dyDescent="0.2">
      <c r="A69" s="45" t="s">
        <v>131</v>
      </c>
      <c r="B69" s="45" t="s">
        <v>11</v>
      </c>
      <c r="C69" s="45" t="s">
        <v>124</v>
      </c>
      <c r="D69" s="46">
        <v>949542</v>
      </c>
      <c r="E69" s="47">
        <v>96.037458058727196</v>
      </c>
      <c r="F69" s="47"/>
      <c r="G69" s="47"/>
      <c r="H69" s="47">
        <v>3.5564514260559301</v>
      </c>
      <c r="I69" s="47"/>
      <c r="J69" s="47"/>
      <c r="K69" s="47">
        <v>86.073437962688701</v>
      </c>
      <c r="L69" s="47"/>
      <c r="M69" s="47">
        <v>3.2780574474385502</v>
      </c>
      <c r="N69" s="47">
        <v>6.1652354160497502</v>
      </c>
      <c r="O69" s="47">
        <v>4.4832691738229196</v>
      </c>
      <c r="P69" s="47">
        <v>0.40609051521680001</v>
      </c>
    </row>
    <row r="70" spans="1:16" hidden="1" x14ac:dyDescent="0.2">
      <c r="A70" s="48" t="s">
        <v>131</v>
      </c>
      <c r="B70" s="48" t="s">
        <v>11</v>
      </c>
      <c r="C70" s="48" t="s">
        <v>125</v>
      </c>
      <c r="D70" s="49">
        <v>19777.594261123701</v>
      </c>
      <c r="E70" s="50">
        <v>0.31510533249766998</v>
      </c>
      <c r="F70" s="50"/>
      <c r="G70" s="50"/>
      <c r="H70" s="50">
        <v>0.31417298117388998</v>
      </c>
      <c r="I70" s="50"/>
      <c r="J70" s="50"/>
      <c r="K70" s="50">
        <v>1.61080910135959</v>
      </c>
      <c r="L70" s="50"/>
      <c r="M70" s="50">
        <v>0.60413258912469003</v>
      </c>
      <c r="N70" s="50">
        <v>0.93507358149317998</v>
      </c>
      <c r="O70" s="50">
        <v>0.7397927972435</v>
      </c>
      <c r="P70" s="50">
        <v>4.5874688942694801E-2</v>
      </c>
    </row>
    <row r="71" spans="1:16" hidden="1" x14ac:dyDescent="0.2">
      <c r="A71" s="48" t="s">
        <v>131</v>
      </c>
      <c r="B71" s="48" t="s">
        <v>11</v>
      </c>
      <c r="C71" s="48" t="s">
        <v>126</v>
      </c>
      <c r="D71" s="49">
        <v>916997.22043573705</v>
      </c>
      <c r="E71" s="50">
        <v>95.485149384995296</v>
      </c>
      <c r="F71" s="50"/>
      <c r="G71" s="50"/>
      <c r="H71" s="50">
        <v>3.0741433072399502</v>
      </c>
      <c r="I71" s="50"/>
      <c r="J71" s="50"/>
      <c r="K71" s="50">
        <v>83.202191069923799</v>
      </c>
      <c r="L71" s="50"/>
      <c r="M71" s="50">
        <v>2.4162579047739698</v>
      </c>
      <c r="N71" s="50">
        <v>4.7930452768696501</v>
      </c>
      <c r="O71" s="50">
        <v>3.41069681814513</v>
      </c>
      <c r="P71" s="50">
        <v>0.33718066092013999</v>
      </c>
    </row>
    <row r="72" spans="1:16" hidden="1" x14ac:dyDescent="0.2">
      <c r="A72" s="48" t="s">
        <v>131</v>
      </c>
      <c r="B72" s="48" t="s">
        <v>11</v>
      </c>
      <c r="C72" s="48" t="s">
        <v>127</v>
      </c>
      <c r="D72" s="49">
        <v>982086.77956426295</v>
      </c>
      <c r="E72" s="50">
        <v>96.524661087375094</v>
      </c>
      <c r="F72" s="50"/>
      <c r="G72" s="50"/>
      <c r="H72" s="50">
        <v>4.1112201332488203</v>
      </c>
      <c r="I72" s="50"/>
      <c r="J72" s="50"/>
      <c r="K72" s="50">
        <v>88.521610233617096</v>
      </c>
      <c r="L72" s="50"/>
      <c r="M72" s="50">
        <v>4.4332682868592297</v>
      </c>
      <c r="N72" s="50">
        <v>7.89767951699028</v>
      </c>
      <c r="O72" s="50">
        <v>5.8726291260420096</v>
      </c>
      <c r="P72" s="50">
        <v>0.48901442435721998</v>
      </c>
    </row>
    <row r="73" spans="1:16" hidden="1" x14ac:dyDescent="0.2">
      <c r="A73" s="48" t="s">
        <v>131</v>
      </c>
      <c r="B73" s="48" t="s">
        <v>11</v>
      </c>
      <c r="C73" s="48" t="s">
        <v>128</v>
      </c>
      <c r="D73" s="50">
        <v>2.0828561834151298</v>
      </c>
      <c r="E73" s="50">
        <v>0.32810669801879</v>
      </c>
      <c r="F73" s="50"/>
      <c r="G73" s="50"/>
      <c r="H73" s="50">
        <v>8.8338892771638093</v>
      </c>
      <c r="I73" s="50"/>
      <c r="J73" s="50"/>
      <c r="K73" s="50">
        <v>1.8714357640249499</v>
      </c>
      <c r="L73" s="50"/>
      <c r="M73" s="50">
        <v>18.429591268962</v>
      </c>
      <c r="N73" s="50">
        <v>15.1668755269091</v>
      </c>
      <c r="O73" s="50">
        <v>16.501190728476299</v>
      </c>
      <c r="P73" s="50">
        <v>11.2966659460643</v>
      </c>
    </row>
    <row r="74" spans="1:16" hidden="1" x14ac:dyDescent="0.2">
      <c r="A74" s="48" t="s">
        <v>131</v>
      </c>
      <c r="B74" s="48" t="s">
        <v>11</v>
      </c>
      <c r="C74" s="48" t="s">
        <v>129</v>
      </c>
      <c r="D74" s="50">
        <v>1.8774169731631301</v>
      </c>
      <c r="E74" s="50">
        <v>14.1989266088571</v>
      </c>
      <c r="F74" s="50"/>
      <c r="G74" s="50"/>
      <c r="H74" s="50">
        <v>15.660518629633</v>
      </c>
      <c r="I74" s="50"/>
      <c r="J74" s="50"/>
      <c r="K74" s="50">
        <v>4.5802664676492997</v>
      </c>
      <c r="L74" s="50"/>
      <c r="M74" s="50">
        <v>2.4357831422661</v>
      </c>
      <c r="N74" s="50">
        <v>3.1981129964868602</v>
      </c>
      <c r="O74" s="50">
        <v>2.70434189568115</v>
      </c>
      <c r="P74" s="50">
        <v>2.83171261625241</v>
      </c>
    </row>
    <row r="75" spans="1:16" hidden="1" x14ac:dyDescent="0.2">
      <c r="A75" s="51" t="s">
        <v>131</v>
      </c>
      <c r="B75" s="51" t="s">
        <v>200</v>
      </c>
      <c r="C75" s="51" t="s">
        <v>124</v>
      </c>
      <c r="D75" s="52">
        <v>9394</v>
      </c>
      <c r="E75" s="53">
        <v>71.715988929103602</v>
      </c>
      <c r="F75" s="53"/>
      <c r="G75" s="53"/>
      <c r="H75" s="53">
        <v>27.975303385139402</v>
      </c>
      <c r="I75" s="53"/>
      <c r="J75" s="53"/>
      <c r="K75" s="53">
        <v>14.4216133942161</v>
      </c>
      <c r="L75" s="53"/>
      <c r="M75" s="53">
        <v>15.2587519025875</v>
      </c>
      <c r="N75" s="53">
        <v>66.019786910197794</v>
      </c>
      <c r="O75" s="53">
        <v>4.2998477929984702</v>
      </c>
      <c r="P75" s="53">
        <v>0.30870768575685997</v>
      </c>
    </row>
    <row r="76" spans="1:16" hidden="1" x14ac:dyDescent="0.2">
      <c r="A76" s="54" t="s">
        <v>131</v>
      </c>
      <c r="B76" s="54" t="s">
        <v>200</v>
      </c>
      <c r="C76" s="54" t="s">
        <v>125</v>
      </c>
      <c r="D76" s="55">
        <v>649.06677106209997</v>
      </c>
      <c r="E76" s="56">
        <v>3.0286503305457102</v>
      </c>
      <c r="F76" s="56"/>
      <c r="G76" s="56"/>
      <c r="H76" s="56">
        <v>3.0311131774940598</v>
      </c>
      <c r="I76" s="56"/>
      <c r="J76" s="56"/>
      <c r="K76" s="56">
        <v>3.20762297789484</v>
      </c>
      <c r="L76" s="56"/>
      <c r="M76" s="56">
        <v>3.5998935429721102</v>
      </c>
      <c r="N76" s="56">
        <v>4.5777875117466902</v>
      </c>
      <c r="O76" s="56">
        <v>1.91270046470064</v>
      </c>
      <c r="P76" s="56">
        <v>0.18953947482495001</v>
      </c>
    </row>
    <row r="77" spans="1:16" hidden="1" x14ac:dyDescent="0.2">
      <c r="A77" s="54" t="s">
        <v>131</v>
      </c>
      <c r="B77" s="54" t="s">
        <v>200</v>
      </c>
      <c r="C77" s="54" t="s">
        <v>126</v>
      </c>
      <c r="D77" s="55">
        <v>8325.93607332584</v>
      </c>
      <c r="E77" s="56">
        <v>66.479132880900195</v>
      </c>
      <c r="F77" s="56"/>
      <c r="G77" s="56"/>
      <c r="H77" s="56">
        <v>23.268143737270599</v>
      </c>
      <c r="I77" s="56"/>
      <c r="J77" s="56"/>
      <c r="K77" s="56">
        <v>9.8947849931423892</v>
      </c>
      <c r="L77" s="56"/>
      <c r="M77" s="56">
        <v>10.2182440965117</v>
      </c>
      <c r="N77" s="56">
        <v>58.125453464707597</v>
      </c>
      <c r="O77" s="56">
        <v>2.0460828522636301</v>
      </c>
      <c r="P77" s="56">
        <v>0.1122706037012</v>
      </c>
    </row>
    <row r="78" spans="1:16" hidden="1" x14ac:dyDescent="0.2">
      <c r="A78" s="54" t="s">
        <v>131</v>
      </c>
      <c r="B78" s="54" t="s">
        <v>200</v>
      </c>
      <c r="C78" s="54" t="s">
        <v>127</v>
      </c>
      <c r="D78" s="55">
        <v>10462.0639266741</v>
      </c>
      <c r="E78" s="56">
        <v>76.424839790330694</v>
      </c>
      <c r="F78" s="56"/>
      <c r="G78" s="56"/>
      <c r="H78" s="56">
        <v>33.222425797361502</v>
      </c>
      <c r="I78" s="56"/>
      <c r="J78" s="56"/>
      <c r="K78" s="56">
        <v>20.547186212446501</v>
      </c>
      <c r="L78" s="56"/>
      <c r="M78" s="56">
        <v>22.171647697185499</v>
      </c>
      <c r="N78" s="56">
        <v>73.114246833955093</v>
      </c>
      <c r="O78" s="56">
        <v>8.8127901318248103</v>
      </c>
      <c r="P78" s="56">
        <v>0.84593508710901</v>
      </c>
    </row>
    <row r="79" spans="1:16" hidden="1" x14ac:dyDescent="0.2">
      <c r="A79" s="54" t="s">
        <v>131</v>
      </c>
      <c r="B79" s="54" t="s">
        <v>200</v>
      </c>
      <c r="C79" s="54" t="s">
        <v>128</v>
      </c>
      <c r="D79" s="56">
        <v>6.9093758895262898</v>
      </c>
      <c r="E79" s="56">
        <v>4.2231172933273502</v>
      </c>
      <c r="F79" s="56"/>
      <c r="G79" s="56"/>
      <c r="H79" s="56">
        <v>10.834960878759199</v>
      </c>
      <c r="I79" s="56"/>
      <c r="J79" s="56"/>
      <c r="K79" s="56">
        <v>22.241776216115099</v>
      </c>
      <c r="L79" s="56"/>
      <c r="M79" s="56">
        <v>23.592319777882</v>
      </c>
      <c r="N79" s="56">
        <v>6.9339628708186201</v>
      </c>
      <c r="O79" s="56">
        <v>44.4829807188788</v>
      </c>
      <c r="P79" s="56">
        <v>61.397718155366299</v>
      </c>
    </row>
    <row r="80" spans="1:16" hidden="1" x14ac:dyDescent="0.2">
      <c r="A80" s="54" t="s">
        <v>131</v>
      </c>
      <c r="B80" s="54" t="s">
        <v>200</v>
      </c>
      <c r="C80" s="54" t="s">
        <v>129</v>
      </c>
      <c r="D80" s="56">
        <v>1.0883941862603099</v>
      </c>
      <c r="E80" s="56">
        <v>2.43464808136223</v>
      </c>
      <c r="F80" s="56"/>
      <c r="G80" s="56"/>
      <c r="H80" s="56">
        <v>2.45495183973958</v>
      </c>
      <c r="I80" s="56"/>
      <c r="J80" s="56"/>
      <c r="K80" s="56">
        <v>1.3727727565738801</v>
      </c>
      <c r="L80" s="56"/>
      <c r="M80" s="56">
        <v>1.6503475451033001</v>
      </c>
      <c r="N80" s="56">
        <v>1.53822904499191</v>
      </c>
      <c r="O80" s="56">
        <v>1.46399023279538</v>
      </c>
      <c r="P80" s="56">
        <v>0.62847729439136002</v>
      </c>
    </row>
    <row r="81" spans="1:16" hidden="1" x14ac:dyDescent="0.2">
      <c r="A81" s="45" t="s">
        <v>131</v>
      </c>
      <c r="B81" s="45" t="s">
        <v>201</v>
      </c>
      <c r="C81" s="45" t="s">
        <v>124</v>
      </c>
      <c r="D81" s="46">
        <v>928803</v>
      </c>
      <c r="E81" s="47">
        <v>96.328177234569594</v>
      </c>
      <c r="F81" s="47"/>
      <c r="G81" s="47"/>
      <c r="H81" s="47">
        <v>3.2657086594250799</v>
      </c>
      <c r="I81" s="47"/>
      <c r="J81" s="47"/>
      <c r="K81" s="47">
        <v>92.476592377686899</v>
      </c>
      <c r="L81" s="47"/>
      <c r="M81" s="47">
        <v>2.20229460635632</v>
      </c>
      <c r="N81" s="47">
        <v>1.0747725174732901</v>
      </c>
      <c r="O81" s="47">
        <v>4.2463404984834501</v>
      </c>
      <c r="P81" s="47">
        <v>0.40611410600525</v>
      </c>
    </row>
    <row r="82" spans="1:16" hidden="1" x14ac:dyDescent="0.2">
      <c r="A82" s="48" t="s">
        <v>131</v>
      </c>
      <c r="B82" s="48" t="s">
        <v>201</v>
      </c>
      <c r="C82" s="48" t="s">
        <v>125</v>
      </c>
      <c r="D82" s="49">
        <v>19482.160859093401</v>
      </c>
      <c r="E82" s="50">
        <v>0.31559628597563</v>
      </c>
      <c r="F82" s="50"/>
      <c r="G82" s="50"/>
      <c r="H82" s="50">
        <v>0.31498753208655</v>
      </c>
      <c r="I82" s="50"/>
      <c r="J82" s="50"/>
      <c r="K82" s="50">
        <v>1.0773048592923999</v>
      </c>
      <c r="L82" s="50"/>
      <c r="M82" s="50">
        <v>0.50646223652601996</v>
      </c>
      <c r="N82" s="50">
        <v>0.29753533179029001</v>
      </c>
      <c r="O82" s="50">
        <v>0.72425963859529996</v>
      </c>
      <c r="P82" s="50">
        <v>4.6011282089903703E-2</v>
      </c>
    </row>
    <row r="83" spans="1:16" hidden="1" x14ac:dyDescent="0.2">
      <c r="A83" s="48" t="s">
        <v>131</v>
      </c>
      <c r="B83" s="48" t="s">
        <v>201</v>
      </c>
      <c r="C83" s="48" t="s">
        <v>126</v>
      </c>
      <c r="D83" s="49">
        <v>896744.36727534002</v>
      </c>
      <c r="E83" s="50">
        <v>95.772019372317303</v>
      </c>
      <c r="F83" s="50"/>
      <c r="G83" s="50"/>
      <c r="H83" s="50">
        <v>2.7852995314780902</v>
      </c>
      <c r="I83" s="50"/>
      <c r="J83" s="50"/>
      <c r="K83" s="50">
        <v>90.4976423299359</v>
      </c>
      <c r="L83" s="50"/>
      <c r="M83" s="50">
        <v>1.50548981507941</v>
      </c>
      <c r="N83" s="50">
        <v>0.68042224674536</v>
      </c>
      <c r="O83" s="50">
        <v>3.2008020991551098</v>
      </c>
      <c r="P83" s="50">
        <v>0.33701718344280002</v>
      </c>
    </row>
    <row r="84" spans="1:16" hidden="1" x14ac:dyDescent="0.2">
      <c r="A84" s="48" t="s">
        <v>131</v>
      </c>
      <c r="B84" s="48" t="s">
        <v>201</v>
      </c>
      <c r="C84" s="48" t="s">
        <v>127</v>
      </c>
      <c r="D84" s="49">
        <v>960861.63272465998</v>
      </c>
      <c r="E84" s="50">
        <v>96.8136108850249</v>
      </c>
      <c r="F84" s="50"/>
      <c r="G84" s="50"/>
      <c r="H84" s="50">
        <v>3.82571801251069</v>
      </c>
      <c r="I84" s="50"/>
      <c r="J84" s="50"/>
      <c r="K84" s="50">
        <v>94.070412410407698</v>
      </c>
      <c r="L84" s="50"/>
      <c r="M84" s="50">
        <v>3.2110958966682301</v>
      </c>
      <c r="N84" s="50">
        <v>1.6937774961904599</v>
      </c>
      <c r="O84" s="50">
        <v>5.6135971179783102</v>
      </c>
      <c r="P84" s="50">
        <v>0.48930806721480002</v>
      </c>
    </row>
    <row r="85" spans="1:16" hidden="1" x14ac:dyDescent="0.2">
      <c r="A85" s="48" t="s">
        <v>131</v>
      </c>
      <c r="B85" s="48" t="s">
        <v>201</v>
      </c>
      <c r="C85" s="48" t="s">
        <v>128</v>
      </c>
      <c r="D85" s="50">
        <v>2.0975557636111599</v>
      </c>
      <c r="E85" s="50">
        <v>0.32762613706176003</v>
      </c>
      <c r="F85" s="50"/>
      <c r="G85" s="50"/>
      <c r="H85" s="50">
        <v>9.6453041264863995</v>
      </c>
      <c r="I85" s="50"/>
      <c r="J85" s="50"/>
      <c r="K85" s="50">
        <v>1.16494869846906</v>
      </c>
      <c r="L85" s="50"/>
      <c r="M85" s="50">
        <v>22.997024787885401</v>
      </c>
      <c r="N85" s="50">
        <v>27.683563447433599</v>
      </c>
      <c r="O85" s="50">
        <v>17.056089563565799</v>
      </c>
      <c r="P85" s="50">
        <v>11.3296439127647</v>
      </c>
    </row>
    <row r="86" spans="1:16" hidden="1" x14ac:dyDescent="0.2">
      <c r="A86" s="48" t="s">
        <v>131</v>
      </c>
      <c r="B86" s="48" t="s">
        <v>201</v>
      </c>
      <c r="C86" s="48" t="s">
        <v>129</v>
      </c>
      <c r="D86" s="50">
        <v>1.3191717806152099</v>
      </c>
      <c r="E86" s="50">
        <v>14.989829136932901</v>
      </c>
      <c r="F86" s="50"/>
      <c r="G86" s="50"/>
      <c r="H86" s="50">
        <v>16.718480503956801</v>
      </c>
      <c r="I86" s="50"/>
      <c r="J86" s="50"/>
      <c r="K86" s="50">
        <v>3.1704176461034401</v>
      </c>
      <c r="L86" s="50"/>
      <c r="M86" s="50">
        <v>2.2634750241063499</v>
      </c>
      <c r="N86" s="50">
        <v>1.5824832771452599</v>
      </c>
      <c r="O86" s="50">
        <v>2.4519071537546</v>
      </c>
      <c r="P86" s="50">
        <v>2.7862230791094</v>
      </c>
    </row>
    <row r="87" spans="1:16" hidden="1" x14ac:dyDescent="0.2">
      <c r="A87" s="51" t="s">
        <v>131</v>
      </c>
      <c r="B87" s="51" t="s">
        <v>202</v>
      </c>
      <c r="C87" s="51" t="s">
        <v>124</v>
      </c>
      <c r="D87" s="52">
        <v>11232</v>
      </c>
      <c r="E87" s="53">
        <v>93.304843304843303</v>
      </c>
      <c r="F87" s="53"/>
      <c r="G87" s="53"/>
      <c r="H87" s="53">
        <v>6.2054843304843299</v>
      </c>
      <c r="I87" s="53"/>
      <c r="J87" s="53"/>
      <c r="K87" s="53">
        <v>78.192252510760397</v>
      </c>
      <c r="L87" s="53"/>
      <c r="M87" s="53">
        <v>5.4519368723098998</v>
      </c>
      <c r="N87" s="53">
        <v>0.14347202295552</v>
      </c>
      <c r="O87" s="53">
        <v>16.212338593974099</v>
      </c>
      <c r="P87" s="53">
        <v>0.48967236467236003</v>
      </c>
    </row>
    <row r="88" spans="1:16" hidden="1" x14ac:dyDescent="0.2">
      <c r="A88" s="54" t="s">
        <v>131</v>
      </c>
      <c r="B88" s="54" t="s">
        <v>202</v>
      </c>
      <c r="C88" s="54" t="s">
        <v>125</v>
      </c>
      <c r="D88" s="55">
        <v>698.08679518868496</v>
      </c>
      <c r="E88" s="56">
        <v>1.3155396939269199</v>
      </c>
      <c r="F88" s="56"/>
      <c r="G88" s="56"/>
      <c r="H88" s="56">
        <v>1.2859794187796201</v>
      </c>
      <c r="I88" s="56"/>
      <c r="J88" s="56"/>
      <c r="K88" s="56">
        <v>9.3428229823509295</v>
      </c>
      <c r="L88" s="56"/>
      <c r="M88" s="56">
        <v>3.3368177269243202</v>
      </c>
      <c r="N88" s="56">
        <v>0.1469037695505</v>
      </c>
      <c r="O88" s="56">
        <v>9.0896171622900201</v>
      </c>
      <c r="P88" s="56">
        <v>0.33696399548397998</v>
      </c>
    </row>
    <row r="89" spans="1:16" hidden="1" x14ac:dyDescent="0.2">
      <c r="A89" s="54" t="s">
        <v>131</v>
      </c>
      <c r="B89" s="54" t="s">
        <v>202</v>
      </c>
      <c r="C89" s="54" t="s">
        <v>126</v>
      </c>
      <c r="D89" s="55">
        <v>10083.2717691455</v>
      </c>
      <c r="E89" s="56">
        <v>90.787436841549606</v>
      </c>
      <c r="F89" s="56"/>
      <c r="G89" s="56"/>
      <c r="H89" s="56">
        <v>4.3971605465387302</v>
      </c>
      <c r="I89" s="56"/>
      <c r="J89" s="56"/>
      <c r="K89" s="56">
        <v>59.2440695738484</v>
      </c>
      <c r="L89" s="56"/>
      <c r="M89" s="56">
        <v>1.94584497001054</v>
      </c>
      <c r="N89" s="56">
        <v>2.6513657622041598E-2</v>
      </c>
      <c r="O89" s="56">
        <v>6.0361861625660902</v>
      </c>
      <c r="P89" s="56">
        <v>0.15745411209133001</v>
      </c>
    </row>
    <row r="90" spans="1:16" hidden="1" x14ac:dyDescent="0.2">
      <c r="A90" s="54" t="s">
        <v>131</v>
      </c>
      <c r="B90" s="54" t="s">
        <v>202</v>
      </c>
      <c r="C90" s="54" t="s">
        <v>127</v>
      </c>
      <c r="D90" s="55">
        <v>12380.7282308544</v>
      </c>
      <c r="E90" s="56">
        <v>95.170938411978497</v>
      </c>
      <c r="F90" s="56"/>
      <c r="G90" s="56"/>
      <c r="H90" s="56">
        <v>8.6898814473406407</v>
      </c>
      <c r="I90" s="56"/>
      <c r="J90" s="56"/>
      <c r="K90" s="56">
        <v>89.841591375122803</v>
      </c>
      <c r="L90" s="56"/>
      <c r="M90" s="56">
        <v>14.3508375971742</v>
      </c>
      <c r="N90" s="56">
        <v>0.77237694616455999</v>
      </c>
      <c r="O90" s="56">
        <v>36.821341297447098</v>
      </c>
      <c r="P90" s="56">
        <v>1.5122333303333999</v>
      </c>
    </row>
    <row r="91" spans="1:16" hidden="1" x14ac:dyDescent="0.2">
      <c r="A91" s="54" t="s">
        <v>131</v>
      </c>
      <c r="B91" s="54" t="s">
        <v>202</v>
      </c>
      <c r="C91" s="54" t="s">
        <v>128</v>
      </c>
      <c r="D91" s="56">
        <v>6.2151602135744701</v>
      </c>
      <c r="E91" s="56">
        <v>1.40993719868198</v>
      </c>
      <c r="F91" s="56"/>
      <c r="G91" s="56"/>
      <c r="H91" s="56">
        <v>20.723272355427099</v>
      </c>
      <c r="I91" s="56"/>
      <c r="J91" s="56"/>
      <c r="K91" s="56">
        <v>11.948527740731301</v>
      </c>
      <c r="L91" s="56"/>
      <c r="M91" s="56">
        <v>61.204261991217201</v>
      </c>
      <c r="N91" s="56">
        <v>102.391927376699</v>
      </c>
      <c r="O91" s="56">
        <v>56.0660456824438</v>
      </c>
      <c r="P91" s="56">
        <v>68.814174495929393</v>
      </c>
    </row>
    <row r="92" spans="1:16" hidden="1" x14ac:dyDescent="0.2">
      <c r="A92" s="54" t="s">
        <v>131</v>
      </c>
      <c r="B92" s="54" t="s">
        <v>202</v>
      </c>
      <c r="C92" s="54" t="s">
        <v>129</v>
      </c>
      <c r="D92" s="56">
        <v>1.55114676262913</v>
      </c>
      <c r="E92" s="56">
        <v>1.7833822208074701</v>
      </c>
      <c r="F92" s="56"/>
      <c r="G92" s="56"/>
      <c r="H92" s="56">
        <v>1.8290111824355</v>
      </c>
      <c r="I92" s="56"/>
      <c r="J92" s="56"/>
      <c r="K92" s="56">
        <v>2.2356256696123098</v>
      </c>
      <c r="L92" s="56"/>
      <c r="M92" s="56">
        <v>0.94336312008704004</v>
      </c>
      <c r="N92" s="56">
        <v>6.5786923501559999E-2</v>
      </c>
      <c r="O92" s="56">
        <v>2.6563349125275999</v>
      </c>
      <c r="P92" s="56">
        <v>1.5000118861077301</v>
      </c>
    </row>
    <row r="93" spans="1:16" hidden="1" x14ac:dyDescent="0.2">
      <c r="A93" s="45" t="s">
        <v>131</v>
      </c>
      <c r="B93" s="45" t="s">
        <v>123</v>
      </c>
      <c r="C93" s="45" t="s">
        <v>124</v>
      </c>
      <c r="D93" s="46">
        <v>113</v>
      </c>
      <c r="E93" s="47">
        <v>0</v>
      </c>
      <c r="F93" s="47"/>
      <c r="G93" s="47"/>
      <c r="H93" s="47">
        <v>100</v>
      </c>
      <c r="I93" s="47"/>
      <c r="J93" s="47"/>
      <c r="K93" s="47">
        <v>82.300884955752196</v>
      </c>
      <c r="L93" s="47"/>
      <c r="M93" s="47">
        <v>0</v>
      </c>
      <c r="N93" s="47">
        <v>17.699115044247701</v>
      </c>
      <c r="O93" s="47">
        <v>0</v>
      </c>
      <c r="P93" s="47">
        <v>0</v>
      </c>
    </row>
    <row r="94" spans="1:16" hidden="1" x14ac:dyDescent="0.2">
      <c r="A94" s="48" t="s">
        <v>131</v>
      </c>
      <c r="B94" s="48" t="s">
        <v>123</v>
      </c>
      <c r="C94" s="48" t="s">
        <v>125</v>
      </c>
      <c r="D94" s="49">
        <v>40.151265080831998</v>
      </c>
      <c r="E94" s="50">
        <v>0</v>
      </c>
      <c r="F94" s="50"/>
      <c r="G94" s="50"/>
      <c r="H94" s="50">
        <v>0</v>
      </c>
      <c r="I94" s="50"/>
      <c r="J94" s="50"/>
      <c r="K94" s="50">
        <v>15.552175684670001</v>
      </c>
      <c r="L94" s="50"/>
      <c r="M94" s="50">
        <v>0</v>
      </c>
      <c r="N94" s="50">
        <v>15.552175684670001</v>
      </c>
      <c r="O94" s="50">
        <v>0</v>
      </c>
      <c r="P94" s="50">
        <v>0</v>
      </c>
    </row>
    <row r="95" spans="1:16" hidden="1" x14ac:dyDescent="0.2">
      <c r="A95" s="48" t="s">
        <v>131</v>
      </c>
      <c r="B95" s="48" t="s">
        <v>123</v>
      </c>
      <c r="C95" s="48" t="s">
        <v>126</v>
      </c>
      <c r="D95" s="49">
        <v>46.929574344107799</v>
      </c>
      <c r="E95" s="50">
        <v>0</v>
      </c>
      <c r="F95" s="50"/>
      <c r="G95" s="50"/>
      <c r="H95" s="50">
        <v>100</v>
      </c>
      <c r="I95" s="50"/>
      <c r="J95" s="50"/>
      <c r="K95" s="50">
        <v>44.461709241187002</v>
      </c>
      <c r="L95" s="50"/>
      <c r="M95" s="50">
        <v>0</v>
      </c>
      <c r="N95" s="50">
        <v>3.5702512023467401</v>
      </c>
      <c r="O95" s="50">
        <v>0</v>
      </c>
      <c r="P95" s="50">
        <v>0</v>
      </c>
    </row>
    <row r="96" spans="1:16" hidden="1" x14ac:dyDescent="0.2">
      <c r="A96" s="48" t="s">
        <v>131</v>
      </c>
      <c r="B96" s="48" t="s">
        <v>123</v>
      </c>
      <c r="C96" s="48" t="s">
        <v>127</v>
      </c>
      <c r="D96" s="49">
        <v>179.070425655892</v>
      </c>
      <c r="E96" s="50">
        <v>0</v>
      </c>
      <c r="F96" s="50"/>
      <c r="G96" s="50"/>
      <c r="H96" s="50">
        <v>100</v>
      </c>
      <c r="I96" s="50"/>
      <c r="J96" s="50"/>
      <c r="K96" s="50">
        <v>96.429748797653204</v>
      </c>
      <c r="L96" s="50"/>
      <c r="M96" s="50">
        <v>0</v>
      </c>
      <c r="N96" s="50">
        <v>55.538290758812998</v>
      </c>
      <c r="O96" s="50">
        <v>0</v>
      </c>
      <c r="P96" s="50">
        <v>0</v>
      </c>
    </row>
    <row r="97" spans="1:16" hidden="1" x14ac:dyDescent="0.2">
      <c r="A97" s="48" t="s">
        <v>131</v>
      </c>
      <c r="B97" s="48" t="s">
        <v>123</v>
      </c>
      <c r="C97" s="48" t="s">
        <v>128</v>
      </c>
      <c r="D97" s="50">
        <v>35.532092991886699</v>
      </c>
      <c r="E97" s="50">
        <v>0</v>
      </c>
      <c r="F97" s="50"/>
      <c r="G97" s="50"/>
      <c r="H97" s="50">
        <v>0</v>
      </c>
      <c r="I97" s="50"/>
      <c r="J97" s="50"/>
      <c r="K97" s="50">
        <v>18.896729595351701</v>
      </c>
      <c r="L97" s="50"/>
      <c r="M97" s="50">
        <v>0</v>
      </c>
      <c r="N97" s="50">
        <v>87.869792618385702</v>
      </c>
      <c r="O97" s="50">
        <v>0</v>
      </c>
      <c r="P97" s="50">
        <v>0</v>
      </c>
    </row>
    <row r="98" spans="1:16" hidden="1" x14ac:dyDescent="0.2">
      <c r="A98" s="48" t="s">
        <v>131</v>
      </c>
      <c r="B98" s="48" t="s">
        <v>123</v>
      </c>
      <c r="C98" s="48" t="s">
        <v>129</v>
      </c>
      <c r="D98" s="50">
        <v>0.85178934917511995</v>
      </c>
      <c r="E98" s="50">
        <v>0</v>
      </c>
      <c r="F98" s="50"/>
      <c r="G98" s="50"/>
      <c r="H98" s="50">
        <v>0</v>
      </c>
      <c r="I98" s="50"/>
      <c r="J98" s="50"/>
      <c r="K98" s="50">
        <v>1.1756804490502499</v>
      </c>
      <c r="L98" s="50"/>
      <c r="M98" s="50">
        <v>0</v>
      </c>
      <c r="N98" s="50">
        <v>1.1756804490502499</v>
      </c>
      <c r="O98" s="50">
        <v>0</v>
      </c>
      <c r="P98" s="50">
        <v>0</v>
      </c>
    </row>
    <row r="99" spans="1:16" hidden="1" x14ac:dyDescent="0.2">
      <c r="A99" s="51" t="s">
        <v>132</v>
      </c>
      <c r="B99" s="51" t="s">
        <v>11</v>
      </c>
      <c r="C99" s="51" t="s">
        <v>124</v>
      </c>
      <c r="D99" s="52">
        <v>203040</v>
      </c>
      <c r="E99" s="53">
        <v>89.497635933806094</v>
      </c>
      <c r="F99" s="53"/>
      <c r="G99" s="53"/>
      <c r="H99" s="53">
        <v>9.9330181245074805</v>
      </c>
      <c r="I99" s="53"/>
      <c r="J99" s="53"/>
      <c r="K99" s="53">
        <v>76.2990876636255</v>
      </c>
      <c r="L99" s="53"/>
      <c r="M99" s="53">
        <v>11.210829036096699</v>
      </c>
      <c r="N99" s="53">
        <v>9.7629908766362501</v>
      </c>
      <c r="O99" s="53">
        <v>2.7270924236414098</v>
      </c>
      <c r="P99" s="53">
        <v>0.56934594168635999</v>
      </c>
    </row>
    <row r="100" spans="1:16" hidden="1" x14ac:dyDescent="0.2">
      <c r="A100" s="54" t="s">
        <v>132</v>
      </c>
      <c r="B100" s="54" t="s">
        <v>11</v>
      </c>
      <c r="C100" s="54" t="s">
        <v>125</v>
      </c>
      <c r="D100" s="55">
        <v>6023.2996862820501</v>
      </c>
      <c r="E100" s="56">
        <v>0.84616614159595005</v>
      </c>
      <c r="F100" s="56"/>
      <c r="G100" s="56"/>
      <c r="H100" s="56">
        <v>0.84494149583305</v>
      </c>
      <c r="I100" s="56"/>
      <c r="J100" s="56"/>
      <c r="K100" s="56">
        <v>2.4760451843322402</v>
      </c>
      <c r="L100" s="56"/>
      <c r="M100" s="56">
        <v>1.9648653971671799</v>
      </c>
      <c r="N100" s="56">
        <v>1.4650778448292101</v>
      </c>
      <c r="O100" s="56">
        <v>0.50327079165527</v>
      </c>
      <c r="P100" s="56">
        <v>8.0407901937320003E-2</v>
      </c>
    </row>
    <row r="101" spans="1:16" hidden="1" x14ac:dyDescent="0.2">
      <c r="A101" s="54" t="s">
        <v>132</v>
      </c>
      <c r="B101" s="54" t="s">
        <v>11</v>
      </c>
      <c r="C101" s="54" t="s">
        <v>126</v>
      </c>
      <c r="D101" s="55">
        <v>193125.01868556201</v>
      </c>
      <c r="E101" s="56">
        <v>88.021032113644793</v>
      </c>
      <c r="F101" s="56"/>
      <c r="G101" s="56"/>
      <c r="H101" s="56">
        <v>8.6261904690310196</v>
      </c>
      <c r="I101" s="56"/>
      <c r="J101" s="56"/>
      <c r="K101" s="56">
        <v>71.980142326218399</v>
      </c>
      <c r="L101" s="56"/>
      <c r="M101" s="56">
        <v>8.3575952423120405</v>
      </c>
      <c r="N101" s="56">
        <v>7.6003327211602301</v>
      </c>
      <c r="O101" s="56">
        <v>2.00952433757111</v>
      </c>
      <c r="P101" s="56">
        <v>0.45118064456937002</v>
      </c>
    </row>
    <row r="102" spans="1:16" hidden="1" x14ac:dyDescent="0.2">
      <c r="A102" s="54" t="s">
        <v>132</v>
      </c>
      <c r="B102" s="54" t="s">
        <v>11</v>
      </c>
      <c r="C102" s="54" t="s">
        <v>127</v>
      </c>
      <c r="D102" s="55">
        <v>212954.981314437</v>
      </c>
      <c r="E102" s="56">
        <v>90.811225312198104</v>
      </c>
      <c r="F102" s="56"/>
      <c r="G102" s="56"/>
      <c r="H102" s="56">
        <v>11.4130954921474</v>
      </c>
      <c r="I102" s="56"/>
      <c r="J102" s="56"/>
      <c r="K102" s="56">
        <v>80.136030485966302</v>
      </c>
      <c r="L102" s="56"/>
      <c r="M102" s="56">
        <v>14.8799791062861</v>
      </c>
      <c r="N102" s="56">
        <v>12.458058325034401</v>
      </c>
      <c r="O102" s="56">
        <v>3.6912401790976501</v>
      </c>
      <c r="P102" s="56">
        <v>0.71823572922013001</v>
      </c>
    </row>
    <row r="103" spans="1:16" hidden="1" x14ac:dyDescent="0.2">
      <c r="A103" s="54" t="s">
        <v>132</v>
      </c>
      <c r="B103" s="54" t="s">
        <v>11</v>
      </c>
      <c r="C103" s="54" t="s">
        <v>128</v>
      </c>
      <c r="D103" s="56">
        <v>2.9665581591223602</v>
      </c>
      <c r="E103" s="56">
        <v>0.94546200328887997</v>
      </c>
      <c r="F103" s="56"/>
      <c r="G103" s="56"/>
      <c r="H103" s="56">
        <v>8.5063923697908805</v>
      </c>
      <c r="I103" s="56"/>
      <c r="J103" s="56"/>
      <c r="K103" s="56">
        <v>3.24518321273802</v>
      </c>
      <c r="L103" s="56"/>
      <c r="M103" s="56">
        <v>17.526495059738</v>
      </c>
      <c r="N103" s="56">
        <v>15.0064448829434</v>
      </c>
      <c r="O103" s="56">
        <v>18.454482411097398</v>
      </c>
      <c r="P103" s="56">
        <v>14.1228550253931</v>
      </c>
    </row>
    <row r="104" spans="1:16" hidden="1" x14ac:dyDescent="0.2">
      <c r="A104" s="54" t="s">
        <v>132</v>
      </c>
      <c r="B104" s="54" t="s">
        <v>11</v>
      </c>
      <c r="C104" s="54" t="s">
        <v>129</v>
      </c>
      <c r="D104" s="56">
        <v>3.3279219027417701</v>
      </c>
      <c r="E104" s="56">
        <v>17.362575402518601</v>
      </c>
      <c r="F104" s="56"/>
      <c r="G104" s="56"/>
      <c r="H104" s="56">
        <v>18.188962650186301</v>
      </c>
      <c r="I104" s="56"/>
      <c r="J104" s="56"/>
      <c r="K104" s="56">
        <v>7.2619321846668603</v>
      </c>
      <c r="L104" s="56"/>
      <c r="M104" s="56">
        <v>8.3078250955911805</v>
      </c>
      <c r="N104" s="56">
        <v>5.21883171024069</v>
      </c>
      <c r="O104" s="56">
        <v>2.0451782434629302</v>
      </c>
      <c r="P104" s="56">
        <v>2.6031693704280601</v>
      </c>
    </row>
    <row r="105" spans="1:16" hidden="1" x14ac:dyDescent="0.2">
      <c r="A105" s="45" t="s">
        <v>132</v>
      </c>
      <c r="B105" s="45" t="s">
        <v>200</v>
      </c>
      <c r="C105" s="45" t="s">
        <v>124</v>
      </c>
      <c r="D105" s="46">
        <v>7665</v>
      </c>
      <c r="E105" s="47">
        <v>60.834964122635299</v>
      </c>
      <c r="F105" s="47"/>
      <c r="G105" s="47"/>
      <c r="H105" s="47">
        <v>38.773646444879297</v>
      </c>
      <c r="I105" s="47"/>
      <c r="J105" s="47"/>
      <c r="K105" s="47">
        <v>15.578734858681001</v>
      </c>
      <c r="L105" s="47"/>
      <c r="M105" s="47">
        <v>31.426648721399701</v>
      </c>
      <c r="N105" s="47">
        <v>52.018842530282598</v>
      </c>
      <c r="O105" s="47">
        <v>0.97577388963659994</v>
      </c>
      <c r="P105" s="47">
        <v>0.39138943248531999</v>
      </c>
    </row>
    <row r="106" spans="1:16" hidden="1" x14ac:dyDescent="0.2">
      <c r="A106" s="48" t="s">
        <v>132</v>
      </c>
      <c r="B106" s="48" t="s">
        <v>200</v>
      </c>
      <c r="C106" s="48" t="s">
        <v>125</v>
      </c>
      <c r="D106" s="49">
        <v>579.95852557394699</v>
      </c>
      <c r="E106" s="50">
        <v>4.2216073363554303</v>
      </c>
      <c r="F106" s="50"/>
      <c r="G106" s="50"/>
      <c r="H106" s="50">
        <v>4.2365644578810304</v>
      </c>
      <c r="I106" s="50"/>
      <c r="J106" s="50"/>
      <c r="K106" s="50">
        <v>2.9757506063285399</v>
      </c>
      <c r="L106" s="50"/>
      <c r="M106" s="50">
        <v>5.4893768726783101</v>
      </c>
      <c r="N106" s="50">
        <v>5.3183485775937998</v>
      </c>
      <c r="O106" s="50">
        <v>0.38974650813765999</v>
      </c>
      <c r="P106" s="50">
        <v>0.19645018274011</v>
      </c>
    </row>
    <row r="107" spans="1:16" hidden="1" x14ac:dyDescent="0.2">
      <c r="A107" s="48" t="s">
        <v>132</v>
      </c>
      <c r="B107" s="48" t="s">
        <v>200</v>
      </c>
      <c r="C107" s="48" t="s">
        <v>126</v>
      </c>
      <c r="D107" s="49">
        <v>6710.3276038529802</v>
      </c>
      <c r="E107" s="50">
        <v>53.711059089087399</v>
      </c>
      <c r="F107" s="50"/>
      <c r="G107" s="50"/>
      <c r="H107" s="50">
        <v>32.069072849069201</v>
      </c>
      <c r="I107" s="50"/>
      <c r="J107" s="50"/>
      <c r="K107" s="50">
        <v>11.276067083542101</v>
      </c>
      <c r="L107" s="50"/>
      <c r="M107" s="50">
        <v>23.145856257865901</v>
      </c>
      <c r="N107" s="50">
        <v>43.280610408242801</v>
      </c>
      <c r="O107" s="50">
        <v>0.50428874846371996</v>
      </c>
      <c r="P107" s="50">
        <v>0.17113209126532999</v>
      </c>
    </row>
    <row r="108" spans="1:16" hidden="1" x14ac:dyDescent="0.2">
      <c r="A108" s="48" t="s">
        <v>132</v>
      </c>
      <c r="B108" s="48" t="s">
        <v>200</v>
      </c>
      <c r="C108" s="48" t="s">
        <v>127</v>
      </c>
      <c r="D108" s="49">
        <v>8619.6723961470107</v>
      </c>
      <c r="E108" s="50">
        <v>67.525381231650002</v>
      </c>
      <c r="F108" s="50"/>
      <c r="G108" s="50"/>
      <c r="H108" s="50">
        <v>45.932148025287098</v>
      </c>
      <c r="I108" s="50"/>
      <c r="J108" s="50"/>
      <c r="K108" s="50">
        <v>21.132154233996999</v>
      </c>
      <c r="L108" s="50"/>
      <c r="M108" s="50">
        <v>41.086227305164201</v>
      </c>
      <c r="N108" s="50">
        <v>60.635273326014797</v>
      </c>
      <c r="O108" s="50">
        <v>1.8797462062223</v>
      </c>
      <c r="P108" s="50">
        <v>0.89259656907495999</v>
      </c>
    </row>
    <row r="109" spans="1:16" hidden="1" x14ac:dyDescent="0.2">
      <c r="A109" s="48" t="s">
        <v>132</v>
      </c>
      <c r="B109" s="48" t="s">
        <v>200</v>
      </c>
      <c r="C109" s="48" t="s">
        <v>128</v>
      </c>
      <c r="D109" s="50">
        <v>7.5663212729803897</v>
      </c>
      <c r="E109" s="50">
        <v>6.9394424690466199</v>
      </c>
      <c r="F109" s="50"/>
      <c r="G109" s="50"/>
      <c r="H109" s="50">
        <v>10.926401941338501</v>
      </c>
      <c r="I109" s="50"/>
      <c r="J109" s="50"/>
      <c r="K109" s="50">
        <v>19.101362423344298</v>
      </c>
      <c r="L109" s="50"/>
      <c r="M109" s="50">
        <v>17.467267736188301</v>
      </c>
      <c r="N109" s="50">
        <v>10.2238887274313</v>
      </c>
      <c r="O109" s="50">
        <v>39.942297316728798</v>
      </c>
      <c r="P109" s="50">
        <v>50.193021690100302</v>
      </c>
    </row>
    <row r="110" spans="1:16" hidden="1" x14ac:dyDescent="0.2">
      <c r="A110" s="48" t="s">
        <v>132</v>
      </c>
      <c r="B110" s="48" t="s">
        <v>200</v>
      </c>
      <c r="C110" s="48" t="s">
        <v>129</v>
      </c>
      <c r="D110" s="50">
        <v>1.1637288841552</v>
      </c>
      <c r="E110" s="50">
        <v>6.4362948589915403</v>
      </c>
      <c r="F110" s="50"/>
      <c r="G110" s="50"/>
      <c r="H110" s="50">
        <v>6.5055593142972903</v>
      </c>
      <c r="I110" s="50"/>
      <c r="J110" s="50"/>
      <c r="K110" s="50">
        <v>2.1252716954139501</v>
      </c>
      <c r="L110" s="50"/>
      <c r="M110" s="50">
        <v>4.4136520205827496</v>
      </c>
      <c r="N110" s="50">
        <v>3.5770715840521601</v>
      </c>
      <c r="O110" s="50">
        <v>0.49622570210872002</v>
      </c>
      <c r="P110" s="50">
        <v>0.85178687036920997</v>
      </c>
    </row>
    <row r="111" spans="1:16" hidden="1" x14ac:dyDescent="0.2">
      <c r="A111" s="51" t="s">
        <v>132</v>
      </c>
      <c r="B111" s="51" t="s">
        <v>201</v>
      </c>
      <c r="C111" s="51" t="s">
        <v>124</v>
      </c>
      <c r="D111" s="52">
        <v>190345</v>
      </c>
      <c r="E111" s="53">
        <v>90.704247550500398</v>
      </c>
      <c r="F111" s="53"/>
      <c r="G111" s="53"/>
      <c r="H111" s="53">
        <v>8.7257348498778509</v>
      </c>
      <c r="I111" s="53"/>
      <c r="J111" s="53"/>
      <c r="K111" s="53">
        <v>86.699981937503694</v>
      </c>
      <c r="L111" s="53"/>
      <c r="M111" s="53">
        <v>7.8511650310072802</v>
      </c>
      <c r="N111" s="53">
        <v>2.4805828165452399</v>
      </c>
      <c r="O111" s="53">
        <v>2.9682702149437001</v>
      </c>
      <c r="P111" s="53">
        <v>0.57001759962173004</v>
      </c>
    </row>
    <row r="112" spans="1:16" hidden="1" x14ac:dyDescent="0.2">
      <c r="A112" s="54" t="s">
        <v>132</v>
      </c>
      <c r="B112" s="54" t="s">
        <v>201</v>
      </c>
      <c r="C112" s="54" t="s">
        <v>125</v>
      </c>
      <c r="D112" s="55">
        <v>5828.2593637324999</v>
      </c>
      <c r="E112" s="56">
        <v>0.76338370977134995</v>
      </c>
      <c r="F112" s="56"/>
      <c r="G112" s="56"/>
      <c r="H112" s="56">
        <v>0.76107874370243001</v>
      </c>
      <c r="I112" s="56"/>
      <c r="J112" s="56"/>
      <c r="K112" s="56">
        <v>2.53306983320065</v>
      </c>
      <c r="L112" s="56"/>
      <c r="M112" s="56">
        <v>2.16254943758956</v>
      </c>
      <c r="N112" s="56">
        <v>1.02294613380898</v>
      </c>
      <c r="O112" s="56">
        <v>0.57188429833815002</v>
      </c>
      <c r="P112" s="56">
        <v>8.2772436917329995E-2</v>
      </c>
    </row>
    <row r="113" spans="1:16" hidden="1" x14ac:dyDescent="0.2">
      <c r="A113" s="54" t="s">
        <v>132</v>
      </c>
      <c r="B113" s="54" t="s">
        <v>201</v>
      </c>
      <c r="C113" s="54" t="s">
        <v>126</v>
      </c>
      <c r="D113" s="55">
        <v>180751.07545749101</v>
      </c>
      <c r="E113" s="56">
        <v>89.369114550132807</v>
      </c>
      <c r="F113" s="56"/>
      <c r="G113" s="56"/>
      <c r="H113" s="56">
        <v>7.55157294621681</v>
      </c>
      <c r="I113" s="56"/>
      <c r="J113" s="56"/>
      <c r="K113" s="56">
        <v>81.9448463184345</v>
      </c>
      <c r="L113" s="56"/>
      <c r="M113" s="56">
        <v>4.9480963330869603</v>
      </c>
      <c r="N113" s="56">
        <v>1.2511080172706599</v>
      </c>
      <c r="O113" s="56">
        <v>2.1576613685732098</v>
      </c>
      <c r="P113" s="56">
        <v>0.44875825473700998</v>
      </c>
    </row>
    <row r="114" spans="1:16" hidden="1" x14ac:dyDescent="0.2">
      <c r="A114" s="54" t="s">
        <v>132</v>
      </c>
      <c r="B114" s="54" t="s">
        <v>201</v>
      </c>
      <c r="C114" s="54" t="s">
        <v>127</v>
      </c>
      <c r="D114" s="55">
        <v>199938.924542508</v>
      </c>
      <c r="E114" s="56">
        <v>91.886923396427505</v>
      </c>
      <c r="F114" s="56"/>
      <c r="G114" s="56"/>
      <c r="H114" s="56">
        <v>10.0625907685521</v>
      </c>
      <c r="I114" s="56"/>
      <c r="J114" s="56"/>
      <c r="K114" s="56">
        <v>90.350245989235404</v>
      </c>
      <c r="L114" s="56"/>
      <c r="M114" s="56">
        <v>12.238179317775399</v>
      </c>
      <c r="N114" s="56">
        <v>4.8588244162998802</v>
      </c>
      <c r="O114" s="56">
        <v>4.0707453010073298</v>
      </c>
      <c r="P114" s="56">
        <v>0.72380430610862001</v>
      </c>
    </row>
    <row r="115" spans="1:16" hidden="1" x14ac:dyDescent="0.2">
      <c r="A115" s="54" t="s">
        <v>132</v>
      </c>
      <c r="B115" s="54" t="s">
        <v>201</v>
      </c>
      <c r="C115" s="54" t="s">
        <v>128</v>
      </c>
      <c r="D115" s="56">
        <v>3.06194508063385</v>
      </c>
      <c r="E115" s="56">
        <v>0.84161848026612995</v>
      </c>
      <c r="F115" s="56"/>
      <c r="G115" s="56"/>
      <c r="H115" s="56">
        <v>8.7222309272105907</v>
      </c>
      <c r="I115" s="56"/>
      <c r="J115" s="56"/>
      <c r="K115" s="56">
        <v>2.9216497819187199</v>
      </c>
      <c r="L115" s="56"/>
      <c r="M115" s="56">
        <v>27.5443125835315</v>
      </c>
      <c r="N115" s="56">
        <v>41.238136738916197</v>
      </c>
      <c r="O115" s="56">
        <v>19.266584809530201</v>
      </c>
      <c r="P115" s="56">
        <v>14.5210318018715</v>
      </c>
    </row>
    <row r="116" spans="1:16" hidden="1" x14ac:dyDescent="0.2">
      <c r="A116" s="54" t="s">
        <v>132</v>
      </c>
      <c r="B116" s="54" t="s">
        <v>201</v>
      </c>
      <c r="C116" s="54" t="s">
        <v>129</v>
      </c>
      <c r="D116" s="56">
        <v>1.63466178811897</v>
      </c>
      <c r="E116" s="56">
        <v>14.7684514788877</v>
      </c>
      <c r="F116" s="56"/>
      <c r="G116" s="56"/>
      <c r="H116" s="56">
        <v>15.5406860574757</v>
      </c>
      <c r="I116" s="56"/>
      <c r="J116" s="56"/>
      <c r="K116" s="56">
        <v>9.8157436298083702</v>
      </c>
      <c r="L116" s="56"/>
      <c r="M116" s="56">
        <v>11.4027145599224</v>
      </c>
      <c r="N116" s="56">
        <v>7.6306374814525704</v>
      </c>
      <c r="O116" s="56">
        <v>2.0030844363063798</v>
      </c>
      <c r="P116" s="56">
        <v>2.5830167027927899</v>
      </c>
    </row>
    <row r="117" spans="1:16" hidden="1" x14ac:dyDescent="0.2">
      <c r="A117" s="45" t="s">
        <v>132</v>
      </c>
      <c r="B117" s="45" t="s">
        <v>202</v>
      </c>
      <c r="C117" s="45" t="s">
        <v>124</v>
      </c>
      <c r="D117" s="46">
        <v>4806</v>
      </c>
      <c r="E117" s="47">
        <v>91.593841032043201</v>
      </c>
      <c r="F117" s="47"/>
      <c r="G117" s="47"/>
      <c r="H117" s="47">
        <v>7.5530586766541798</v>
      </c>
      <c r="I117" s="47"/>
      <c r="J117" s="47"/>
      <c r="K117" s="47">
        <v>87.603305785123894</v>
      </c>
      <c r="L117" s="47"/>
      <c r="M117" s="47">
        <v>1.65289256198347</v>
      </c>
      <c r="N117" s="47">
        <v>3.0303030303030298</v>
      </c>
      <c r="O117" s="47">
        <v>7.7134986225895297</v>
      </c>
      <c r="P117" s="47">
        <v>0.85310029130252996</v>
      </c>
    </row>
    <row r="118" spans="1:16" hidden="1" x14ac:dyDescent="0.2">
      <c r="A118" s="48" t="s">
        <v>132</v>
      </c>
      <c r="B118" s="48" t="s">
        <v>202</v>
      </c>
      <c r="C118" s="48" t="s">
        <v>125</v>
      </c>
      <c r="D118" s="49">
        <v>495.29880262526802</v>
      </c>
      <c r="E118" s="50">
        <v>2.06578433298538</v>
      </c>
      <c r="F118" s="50"/>
      <c r="G118" s="50"/>
      <c r="H118" s="50">
        <v>2.08470955414611</v>
      </c>
      <c r="I118" s="50"/>
      <c r="J118" s="50"/>
      <c r="K118" s="50">
        <v>6.2353660323344604</v>
      </c>
      <c r="L118" s="50"/>
      <c r="M118" s="50">
        <v>1.13733039179797</v>
      </c>
      <c r="N118" s="50">
        <v>3.0742465652597502</v>
      </c>
      <c r="O118" s="50">
        <v>4.8982073745403101</v>
      </c>
      <c r="P118" s="50">
        <v>0.44511317471272999</v>
      </c>
    </row>
    <row r="119" spans="1:16" hidden="1" x14ac:dyDescent="0.2">
      <c r="A119" s="48" t="s">
        <v>132</v>
      </c>
      <c r="B119" s="48" t="s">
        <v>202</v>
      </c>
      <c r="C119" s="48" t="s">
        <v>126</v>
      </c>
      <c r="D119" s="49">
        <v>3990.6863631445599</v>
      </c>
      <c r="E119" s="50">
        <v>87.509172882948704</v>
      </c>
      <c r="F119" s="50"/>
      <c r="G119" s="50"/>
      <c r="H119" s="50">
        <v>4.76004877938212</v>
      </c>
      <c r="I119" s="50"/>
      <c r="J119" s="50"/>
      <c r="K119" s="50">
        <v>73.283029404613501</v>
      </c>
      <c r="L119" s="50"/>
      <c r="M119" s="50">
        <v>0.52766888806295997</v>
      </c>
      <c r="N119" s="50">
        <v>0.55404081498587998</v>
      </c>
      <c r="O119" s="50">
        <v>2.6184121546676198</v>
      </c>
      <c r="P119" s="50">
        <v>0.36052890692102002</v>
      </c>
    </row>
    <row r="120" spans="1:16" hidden="1" x14ac:dyDescent="0.2">
      <c r="A120" s="48" t="s">
        <v>132</v>
      </c>
      <c r="B120" s="48" t="s">
        <v>202</v>
      </c>
      <c r="C120" s="48" t="s">
        <v>127</v>
      </c>
      <c r="D120" s="49">
        <v>5621.3136368554397</v>
      </c>
      <c r="E120" s="50">
        <v>94.427821675165802</v>
      </c>
      <c r="F120" s="50"/>
      <c r="G120" s="50"/>
      <c r="H120" s="50">
        <v>11.7821573311564</v>
      </c>
      <c r="I120" s="50"/>
      <c r="J120" s="50"/>
      <c r="K120" s="50">
        <v>94.7932764019112</v>
      </c>
      <c r="L120" s="50"/>
      <c r="M120" s="50">
        <v>5.0556389587535904</v>
      </c>
      <c r="N120" s="50">
        <v>14.9142744748394</v>
      </c>
      <c r="O120" s="50">
        <v>20.623306490639301</v>
      </c>
      <c r="P120" s="50">
        <v>2.0051029963595699</v>
      </c>
    </row>
    <row r="121" spans="1:16" hidden="1" x14ac:dyDescent="0.2">
      <c r="A121" s="48" t="s">
        <v>132</v>
      </c>
      <c r="B121" s="48" t="s">
        <v>202</v>
      </c>
      <c r="C121" s="48" t="s">
        <v>128</v>
      </c>
      <c r="D121" s="50">
        <v>10.305842751254</v>
      </c>
      <c r="E121" s="50">
        <v>2.2553747170212901</v>
      </c>
      <c r="F121" s="50"/>
      <c r="G121" s="50"/>
      <c r="H121" s="50">
        <v>27.600865336711301</v>
      </c>
      <c r="I121" s="50"/>
      <c r="J121" s="50"/>
      <c r="K121" s="50">
        <v>7.1177291501176398</v>
      </c>
      <c r="L121" s="50"/>
      <c r="M121" s="50">
        <v>68.808488703777499</v>
      </c>
      <c r="N121" s="50">
        <v>101.45013665357099</v>
      </c>
      <c r="O121" s="50">
        <v>63.5017598913619</v>
      </c>
      <c r="P121" s="50">
        <v>52.175949211449399</v>
      </c>
    </row>
    <row r="122" spans="1:16" hidden="1" x14ac:dyDescent="0.2">
      <c r="A122" s="48" t="s">
        <v>132</v>
      </c>
      <c r="B122" s="48" t="s">
        <v>202</v>
      </c>
      <c r="C122" s="48" t="s">
        <v>129</v>
      </c>
      <c r="D122" s="50">
        <v>1.4989669962195999</v>
      </c>
      <c r="E122" s="50">
        <v>2.99026543380986</v>
      </c>
      <c r="F122" s="50"/>
      <c r="G122" s="50"/>
      <c r="H122" s="50">
        <v>3.35798970548508</v>
      </c>
      <c r="I122" s="50"/>
      <c r="J122" s="50"/>
      <c r="K122" s="50">
        <v>1.3802596137227301</v>
      </c>
      <c r="L122" s="50"/>
      <c r="M122" s="50">
        <v>0.30678232289802998</v>
      </c>
      <c r="N122" s="50">
        <v>1.2399910578492199</v>
      </c>
      <c r="O122" s="50">
        <v>1.29941539017543</v>
      </c>
      <c r="P122" s="50">
        <v>1.2637620842514099</v>
      </c>
    </row>
    <row r="123" spans="1:16" hidden="1" x14ac:dyDescent="0.2">
      <c r="A123" s="51" t="s">
        <v>132</v>
      </c>
      <c r="B123" s="51" t="s">
        <v>123</v>
      </c>
      <c r="C123" s="51" t="s">
        <v>124</v>
      </c>
      <c r="D123" s="52">
        <v>224</v>
      </c>
      <c r="E123" s="53">
        <v>0</v>
      </c>
      <c r="F123" s="53"/>
      <c r="G123" s="53"/>
      <c r="H123" s="53">
        <v>100</v>
      </c>
      <c r="I123" s="53"/>
      <c r="J123" s="53"/>
      <c r="K123" s="53">
        <v>92.410714285714306</v>
      </c>
      <c r="L123" s="53"/>
      <c r="M123" s="53">
        <v>7.58928571428571</v>
      </c>
      <c r="N123" s="53">
        <v>0</v>
      </c>
      <c r="O123" s="53">
        <v>0</v>
      </c>
      <c r="P123" s="53">
        <v>0</v>
      </c>
    </row>
    <row r="124" spans="1:16" hidden="1" x14ac:dyDescent="0.2">
      <c r="A124" s="54" t="s">
        <v>132</v>
      </c>
      <c r="B124" s="54" t="s">
        <v>123</v>
      </c>
      <c r="C124" s="54" t="s">
        <v>125</v>
      </c>
      <c r="D124" s="55">
        <v>75.495133296889705</v>
      </c>
      <c r="E124" s="56">
        <v>0</v>
      </c>
      <c r="F124" s="56"/>
      <c r="G124" s="56"/>
      <c r="H124" s="56">
        <v>0</v>
      </c>
      <c r="I124" s="56"/>
      <c r="J124" s="56"/>
      <c r="K124" s="56">
        <v>7.4190826549465703</v>
      </c>
      <c r="L124" s="56"/>
      <c r="M124" s="56">
        <v>7.4190826549465703</v>
      </c>
      <c r="N124" s="56">
        <v>0</v>
      </c>
      <c r="O124" s="56">
        <v>0</v>
      </c>
      <c r="P124" s="56">
        <v>0</v>
      </c>
    </row>
    <row r="125" spans="1:16" hidden="1" x14ac:dyDescent="0.2">
      <c r="A125" s="54" t="s">
        <v>132</v>
      </c>
      <c r="B125" s="54" t="s">
        <v>123</v>
      </c>
      <c r="C125" s="54" t="s">
        <v>126</v>
      </c>
      <c r="D125" s="55">
        <v>99.727113881713905</v>
      </c>
      <c r="E125" s="56">
        <v>0</v>
      </c>
      <c r="F125" s="56"/>
      <c r="G125" s="56"/>
      <c r="H125" s="56">
        <v>100</v>
      </c>
      <c r="I125" s="56"/>
      <c r="J125" s="56"/>
      <c r="K125" s="56">
        <v>68.046377607167003</v>
      </c>
      <c r="L125" s="56"/>
      <c r="M125" s="56">
        <v>1.41595257753268</v>
      </c>
      <c r="N125" s="56">
        <v>0</v>
      </c>
      <c r="O125" s="56">
        <v>0</v>
      </c>
      <c r="P125" s="56">
        <v>0</v>
      </c>
    </row>
    <row r="126" spans="1:16" hidden="1" x14ac:dyDescent="0.2">
      <c r="A126" s="54" t="s">
        <v>132</v>
      </c>
      <c r="B126" s="54" t="s">
        <v>123</v>
      </c>
      <c r="C126" s="54" t="s">
        <v>127</v>
      </c>
      <c r="D126" s="55">
        <v>348.27288611828601</v>
      </c>
      <c r="E126" s="56">
        <v>0</v>
      </c>
      <c r="F126" s="56"/>
      <c r="G126" s="56"/>
      <c r="H126" s="56">
        <v>100</v>
      </c>
      <c r="I126" s="56"/>
      <c r="J126" s="56"/>
      <c r="K126" s="56">
        <v>98.584047422467293</v>
      </c>
      <c r="L126" s="56"/>
      <c r="M126" s="56">
        <v>31.953622392832902</v>
      </c>
      <c r="N126" s="56">
        <v>0</v>
      </c>
      <c r="O126" s="56">
        <v>0</v>
      </c>
      <c r="P126" s="56">
        <v>0</v>
      </c>
    </row>
    <row r="127" spans="1:16" hidden="1" x14ac:dyDescent="0.2">
      <c r="A127" s="54" t="s">
        <v>132</v>
      </c>
      <c r="B127" s="54" t="s">
        <v>123</v>
      </c>
      <c r="C127" s="54" t="s">
        <v>128</v>
      </c>
      <c r="D127" s="56">
        <v>33.703184507540001</v>
      </c>
      <c r="E127" s="56">
        <v>0</v>
      </c>
      <c r="F127" s="56"/>
      <c r="G127" s="56"/>
      <c r="H127" s="56">
        <v>0</v>
      </c>
      <c r="I127" s="56"/>
      <c r="J127" s="56"/>
      <c r="K127" s="56">
        <v>8.0283792981064295</v>
      </c>
      <c r="L127" s="56"/>
      <c r="M127" s="56">
        <v>97.7573243945901</v>
      </c>
      <c r="N127" s="56">
        <v>0</v>
      </c>
      <c r="O127" s="56">
        <v>0</v>
      </c>
      <c r="P127" s="56">
        <v>0</v>
      </c>
    </row>
    <row r="128" spans="1:16" hidden="1" x14ac:dyDescent="0.2">
      <c r="A128" s="54" t="s">
        <v>132</v>
      </c>
      <c r="B128" s="54" t="s">
        <v>123</v>
      </c>
      <c r="C128" s="54" t="s">
        <v>129</v>
      </c>
      <c r="D128" s="56">
        <v>2.7071781627231601</v>
      </c>
      <c r="E128" s="56">
        <v>0</v>
      </c>
      <c r="F128" s="56"/>
      <c r="G128" s="56"/>
      <c r="H128" s="56">
        <v>0</v>
      </c>
      <c r="I128" s="56"/>
      <c r="J128" s="56"/>
      <c r="K128" s="56">
        <v>1.8671613159604199</v>
      </c>
      <c r="L128" s="56"/>
      <c r="M128" s="56">
        <v>1.8671613159604199</v>
      </c>
      <c r="N128" s="56">
        <v>0</v>
      </c>
      <c r="O128" s="56">
        <v>0</v>
      </c>
      <c r="P128" s="56">
        <v>0</v>
      </c>
    </row>
    <row r="129" spans="1:16" hidden="1" x14ac:dyDescent="0.2">
      <c r="A129" s="45" t="s">
        <v>133</v>
      </c>
      <c r="B129" s="45" t="s">
        <v>11</v>
      </c>
      <c r="C129" s="45" t="s">
        <v>124</v>
      </c>
      <c r="D129" s="46">
        <v>235572</v>
      </c>
      <c r="E129" s="47">
        <v>82.098891209481593</v>
      </c>
      <c r="F129" s="47"/>
      <c r="G129" s="47"/>
      <c r="H129" s="47">
        <v>17.6693325182958</v>
      </c>
      <c r="I129" s="47"/>
      <c r="J129" s="47"/>
      <c r="K129" s="47">
        <v>32.968960215260402</v>
      </c>
      <c r="L129" s="47"/>
      <c r="M129" s="47">
        <v>47.338074187968402</v>
      </c>
      <c r="N129" s="47">
        <v>18.388429752066099</v>
      </c>
      <c r="O129" s="47">
        <v>1.30453584470497</v>
      </c>
      <c r="P129" s="47">
        <v>0.2317762722225</v>
      </c>
    </row>
    <row r="130" spans="1:16" hidden="1" x14ac:dyDescent="0.2">
      <c r="A130" s="48" t="s">
        <v>133</v>
      </c>
      <c r="B130" s="48" t="s">
        <v>11</v>
      </c>
      <c r="C130" s="48" t="s">
        <v>125</v>
      </c>
      <c r="D130" s="49">
        <v>5951.2872684207296</v>
      </c>
      <c r="E130" s="50">
        <v>0.60321383136134998</v>
      </c>
      <c r="F130" s="50"/>
      <c r="G130" s="50"/>
      <c r="H130" s="50">
        <v>0.60893013887693004</v>
      </c>
      <c r="I130" s="50"/>
      <c r="J130" s="50"/>
      <c r="K130" s="50">
        <v>1.8064858660428</v>
      </c>
      <c r="L130" s="50"/>
      <c r="M130" s="50">
        <v>1.3257827176300101</v>
      </c>
      <c r="N130" s="50">
        <v>0.93482229404698003</v>
      </c>
      <c r="O130" s="50">
        <v>0.28928605171507998</v>
      </c>
      <c r="P130" s="50">
        <v>6.8631644373930004E-2</v>
      </c>
    </row>
    <row r="131" spans="1:16" hidden="1" x14ac:dyDescent="0.2">
      <c r="A131" s="48" t="s">
        <v>133</v>
      </c>
      <c r="B131" s="48" t="s">
        <v>11</v>
      </c>
      <c r="C131" s="48" t="s">
        <v>126</v>
      </c>
      <c r="D131" s="49">
        <v>225778.38640609599</v>
      </c>
      <c r="E131" s="50">
        <v>81.084620089680797</v>
      </c>
      <c r="F131" s="50"/>
      <c r="G131" s="50"/>
      <c r="H131" s="50">
        <v>16.6894687508224</v>
      </c>
      <c r="I131" s="50"/>
      <c r="J131" s="50"/>
      <c r="K131" s="50">
        <v>30.066677794399599</v>
      </c>
      <c r="L131" s="50"/>
      <c r="M131" s="50">
        <v>45.162526645493998</v>
      </c>
      <c r="N131" s="50">
        <v>16.8994370073619</v>
      </c>
      <c r="O131" s="50">
        <v>0.90492419104235999</v>
      </c>
      <c r="P131" s="50">
        <v>0.14234398170078</v>
      </c>
    </row>
    <row r="132" spans="1:16" hidden="1" x14ac:dyDescent="0.2">
      <c r="A132" s="48" t="s">
        <v>133</v>
      </c>
      <c r="B132" s="48" t="s">
        <v>11</v>
      </c>
      <c r="C132" s="48" t="s">
        <v>127</v>
      </c>
      <c r="D132" s="49">
        <v>245365.61359390299</v>
      </c>
      <c r="E132" s="50">
        <v>83.0701311359648</v>
      </c>
      <c r="F132" s="50"/>
      <c r="G132" s="50"/>
      <c r="H132" s="50">
        <v>18.693816726304501</v>
      </c>
      <c r="I132" s="50"/>
      <c r="J132" s="50"/>
      <c r="K132" s="50">
        <v>36.007150502586001</v>
      </c>
      <c r="L132" s="50"/>
      <c r="M132" s="50">
        <v>49.523776691174596</v>
      </c>
      <c r="N132" s="50">
        <v>19.977077688841</v>
      </c>
      <c r="O132" s="50">
        <v>1.8772717162582999</v>
      </c>
      <c r="P132" s="50">
        <v>0.37718510433906999</v>
      </c>
    </row>
    <row r="133" spans="1:16" hidden="1" x14ac:dyDescent="0.2">
      <c r="A133" s="48" t="s">
        <v>133</v>
      </c>
      <c r="B133" s="48" t="s">
        <v>11</v>
      </c>
      <c r="C133" s="48" t="s">
        <v>128</v>
      </c>
      <c r="D133" s="50">
        <v>2.5263135128201699</v>
      </c>
      <c r="E133" s="50">
        <v>0.73474053361111002</v>
      </c>
      <c r="F133" s="50"/>
      <c r="G133" s="50"/>
      <c r="H133" s="50">
        <v>3.4462543406572301</v>
      </c>
      <c r="I133" s="50"/>
      <c r="J133" s="50"/>
      <c r="K133" s="50">
        <v>5.4793534714104597</v>
      </c>
      <c r="L133" s="50"/>
      <c r="M133" s="50">
        <v>2.8006688915261702</v>
      </c>
      <c r="N133" s="50">
        <v>5.08375270021057</v>
      </c>
      <c r="O133" s="50">
        <v>22.175400767198401</v>
      </c>
      <c r="P133" s="50">
        <v>29.611160674827801</v>
      </c>
    </row>
    <row r="134" spans="1:16" hidden="1" x14ac:dyDescent="0.2">
      <c r="A134" s="48" t="s">
        <v>133</v>
      </c>
      <c r="B134" s="48" t="s">
        <v>11</v>
      </c>
      <c r="C134" s="48" t="s">
        <v>129</v>
      </c>
      <c r="D134" s="50">
        <v>2.6947902495213598</v>
      </c>
      <c r="E134" s="50">
        <v>9.8665332175394092</v>
      </c>
      <c r="F134" s="50"/>
      <c r="G134" s="50"/>
      <c r="H134" s="50">
        <v>10.157629864599899</v>
      </c>
      <c r="I134" s="50"/>
      <c r="J134" s="50"/>
      <c r="K134" s="50">
        <v>14.4419814924817</v>
      </c>
      <c r="L134" s="50"/>
      <c r="M134" s="50">
        <v>6.8956663340397304</v>
      </c>
      <c r="N134" s="50">
        <v>5.6950900828199096</v>
      </c>
      <c r="O134" s="50">
        <v>6.3568305148670001</v>
      </c>
      <c r="P134" s="50">
        <v>8.1175845170556205</v>
      </c>
    </row>
    <row r="135" spans="1:16" hidden="1" x14ac:dyDescent="0.2">
      <c r="A135" s="51" t="s">
        <v>133</v>
      </c>
      <c r="B135" s="51" t="s">
        <v>200</v>
      </c>
      <c r="C135" s="51" t="s">
        <v>124</v>
      </c>
      <c r="D135" s="52">
        <v>64484</v>
      </c>
      <c r="E135" s="53">
        <v>57.8174430866571</v>
      </c>
      <c r="F135" s="53"/>
      <c r="G135" s="53"/>
      <c r="H135" s="53">
        <v>42.126729111097298</v>
      </c>
      <c r="I135" s="53"/>
      <c r="J135" s="53"/>
      <c r="K135" s="53">
        <v>10.8374746916988</v>
      </c>
      <c r="L135" s="53"/>
      <c r="M135" s="53">
        <v>62.245536535983803</v>
      </c>
      <c r="N135" s="53">
        <v>26.235965396650101</v>
      </c>
      <c r="O135" s="53">
        <v>0.68102337566721005</v>
      </c>
      <c r="P135" s="53">
        <v>5.5827802245518303E-2</v>
      </c>
    </row>
    <row r="136" spans="1:16" hidden="1" x14ac:dyDescent="0.2">
      <c r="A136" s="54" t="s">
        <v>133</v>
      </c>
      <c r="B136" s="54" t="s">
        <v>200</v>
      </c>
      <c r="C136" s="54" t="s">
        <v>125</v>
      </c>
      <c r="D136" s="55">
        <v>1187.04905636131</v>
      </c>
      <c r="E136" s="56">
        <v>0.73331255101157999</v>
      </c>
      <c r="F136" s="56"/>
      <c r="G136" s="56"/>
      <c r="H136" s="56">
        <v>0.73356174925636997</v>
      </c>
      <c r="I136" s="56"/>
      <c r="J136" s="56"/>
      <c r="K136" s="56">
        <v>0.56990587374440005</v>
      </c>
      <c r="L136" s="56"/>
      <c r="M136" s="56">
        <v>1.07561918618881</v>
      </c>
      <c r="N136" s="56">
        <v>1.0275028467249201</v>
      </c>
      <c r="O136" s="56">
        <v>0.11661229982717999</v>
      </c>
      <c r="P136" s="56">
        <v>1.8203253234243402E-2</v>
      </c>
    </row>
    <row r="137" spans="1:16" hidden="1" x14ac:dyDescent="0.2">
      <c r="A137" s="54" t="s">
        <v>133</v>
      </c>
      <c r="B137" s="54" t="s">
        <v>200</v>
      </c>
      <c r="C137" s="54" t="s">
        <v>126</v>
      </c>
      <c r="D137" s="55">
        <v>62530.5571143407</v>
      </c>
      <c r="E137" s="56">
        <v>56.606244459299297</v>
      </c>
      <c r="F137" s="56"/>
      <c r="G137" s="56"/>
      <c r="H137" s="56">
        <v>40.924490734707703</v>
      </c>
      <c r="I137" s="56"/>
      <c r="J137" s="56"/>
      <c r="K137" s="56">
        <v>9.9345423501294796</v>
      </c>
      <c r="L137" s="56"/>
      <c r="M137" s="56">
        <v>60.459625459128297</v>
      </c>
      <c r="N137" s="56">
        <v>24.580309267896201</v>
      </c>
      <c r="O137" s="56">
        <v>0.51364470438995002</v>
      </c>
      <c r="P137" s="56">
        <v>3.2642956353510798E-2</v>
      </c>
    </row>
    <row r="138" spans="1:16" hidden="1" x14ac:dyDescent="0.2">
      <c r="A138" s="54" t="s">
        <v>133</v>
      </c>
      <c r="B138" s="54" t="s">
        <v>200</v>
      </c>
      <c r="C138" s="54" t="s">
        <v>127</v>
      </c>
      <c r="D138" s="55">
        <v>66437.442885659199</v>
      </c>
      <c r="E138" s="56">
        <v>59.0193097170622</v>
      </c>
      <c r="F138" s="56"/>
      <c r="G138" s="56"/>
      <c r="H138" s="56">
        <v>43.338375893293602</v>
      </c>
      <c r="I138" s="56"/>
      <c r="J138" s="56"/>
      <c r="K138" s="56">
        <v>11.811710301467</v>
      </c>
      <c r="L138" s="56"/>
      <c r="M138" s="56">
        <v>63.998815724577497</v>
      </c>
      <c r="N138" s="56">
        <v>27.961795595205398</v>
      </c>
      <c r="O138" s="56">
        <v>0.90245008256495995</v>
      </c>
      <c r="P138" s="56">
        <v>9.5464091774129997E-2</v>
      </c>
    </row>
    <row r="139" spans="1:16" hidden="1" x14ac:dyDescent="0.2">
      <c r="A139" s="54" t="s">
        <v>133</v>
      </c>
      <c r="B139" s="54" t="s">
        <v>200</v>
      </c>
      <c r="C139" s="54" t="s">
        <v>128</v>
      </c>
      <c r="D139" s="56">
        <v>1.84084277706301</v>
      </c>
      <c r="E139" s="56">
        <v>1.26832407637344</v>
      </c>
      <c r="F139" s="56"/>
      <c r="G139" s="56"/>
      <c r="H139" s="56">
        <v>1.74132140029626</v>
      </c>
      <c r="I139" s="56"/>
      <c r="J139" s="56"/>
      <c r="K139" s="56">
        <v>5.2586593275362903</v>
      </c>
      <c r="L139" s="56"/>
      <c r="M139" s="56">
        <v>1.7280262104689299</v>
      </c>
      <c r="N139" s="56">
        <v>3.9163904632078599</v>
      </c>
      <c r="O139" s="56">
        <v>17.1230979719213</v>
      </c>
      <c r="P139" s="56">
        <v>32.606071709915298</v>
      </c>
    </row>
    <row r="140" spans="1:16" hidden="1" x14ac:dyDescent="0.2">
      <c r="A140" s="54" t="s">
        <v>133</v>
      </c>
      <c r="B140" s="54" t="s">
        <v>200</v>
      </c>
      <c r="C140" s="54" t="s">
        <v>129</v>
      </c>
      <c r="D140" s="56">
        <v>0.31218728105058002</v>
      </c>
      <c r="E140" s="56">
        <v>2.4052154106214001</v>
      </c>
      <c r="F140" s="56"/>
      <c r="G140" s="56"/>
      <c r="H140" s="56">
        <v>2.4077151768950098</v>
      </c>
      <c r="I140" s="56"/>
      <c r="J140" s="56"/>
      <c r="K140" s="56">
        <v>2.14536188606407</v>
      </c>
      <c r="L140" s="56"/>
      <c r="M140" s="56">
        <v>3.1422831331518402</v>
      </c>
      <c r="N140" s="56">
        <v>3.4820027236617399</v>
      </c>
      <c r="O140" s="56">
        <v>1.2832143790400401</v>
      </c>
      <c r="P140" s="56">
        <v>0.64782475424198005</v>
      </c>
    </row>
    <row r="141" spans="1:16" hidden="1" x14ac:dyDescent="0.2">
      <c r="A141" s="45" t="s">
        <v>133</v>
      </c>
      <c r="B141" s="45" t="s">
        <v>201</v>
      </c>
      <c r="C141" s="45" t="s">
        <v>124</v>
      </c>
      <c r="D141" s="46">
        <v>165897</v>
      </c>
      <c r="E141" s="47">
        <v>91.538725835910199</v>
      </c>
      <c r="F141" s="47"/>
      <c r="G141" s="47"/>
      <c r="H141" s="47">
        <v>8.1749519280035194</v>
      </c>
      <c r="I141" s="47"/>
      <c r="J141" s="47"/>
      <c r="K141" s="47">
        <v>73.956643562896303</v>
      </c>
      <c r="L141" s="47"/>
      <c r="M141" s="47">
        <v>19.805338445656901</v>
      </c>
      <c r="N141" s="47">
        <v>3.6130364253059999</v>
      </c>
      <c r="O141" s="47">
        <v>2.6249815661406801</v>
      </c>
      <c r="P141" s="47">
        <v>0.28632223608624002</v>
      </c>
    </row>
    <row r="142" spans="1:16" hidden="1" x14ac:dyDescent="0.2">
      <c r="A142" s="48" t="s">
        <v>133</v>
      </c>
      <c r="B142" s="48" t="s">
        <v>201</v>
      </c>
      <c r="C142" s="48" t="s">
        <v>125</v>
      </c>
      <c r="D142" s="49">
        <v>5446.7986702254002</v>
      </c>
      <c r="E142" s="50">
        <v>0.66072964901132003</v>
      </c>
      <c r="F142" s="50"/>
      <c r="G142" s="50"/>
      <c r="H142" s="50">
        <v>0.66205693856640002</v>
      </c>
      <c r="I142" s="50"/>
      <c r="J142" s="50"/>
      <c r="K142" s="50">
        <v>2.2523160168685599</v>
      </c>
      <c r="L142" s="50"/>
      <c r="M142" s="50">
        <v>1.7826512688637499</v>
      </c>
      <c r="N142" s="50">
        <v>0.73975248871377997</v>
      </c>
      <c r="O142" s="50">
        <v>0.84163953566488003</v>
      </c>
      <c r="P142" s="50">
        <v>9.5831475923440004E-2</v>
      </c>
    </row>
    <row r="143" spans="1:16" hidden="1" x14ac:dyDescent="0.2">
      <c r="A143" s="48" t="s">
        <v>133</v>
      </c>
      <c r="B143" s="48" t="s">
        <v>201</v>
      </c>
      <c r="C143" s="48" t="s">
        <v>126</v>
      </c>
      <c r="D143" s="49">
        <v>156933.58770044</v>
      </c>
      <c r="E143" s="50">
        <v>90.386087760017105</v>
      </c>
      <c r="F143" s="50"/>
      <c r="G143" s="50"/>
      <c r="H143" s="50">
        <v>7.1495000520273404</v>
      </c>
      <c r="I143" s="50"/>
      <c r="J143" s="50"/>
      <c r="K143" s="50">
        <v>70.083076168214305</v>
      </c>
      <c r="L143" s="50"/>
      <c r="M143" s="50">
        <v>17.033865666715901</v>
      </c>
      <c r="N143" s="50">
        <v>2.5745092188924801</v>
      </c>
      <c r="O143" s="50">
        <v>1.5437208671978799</v>
      </c>
      <c r="P143" s="50">
        <v>0.16500295621434</v>
      </c>
    </row>
    <row r="144" spans="1:16" hidden="1" x14ac:dyDescent="0.2">
      <c r="A144" s="48" t="s">
        <v>133</v>
      </c>
      <c r="B144" s="48" t="s">
        <v>201</v>
      </c>
      <c r="C144" s="48" t="s">
        <v>127</v>
      </c>
      <c r="D144" s="49">
        <v>174860.41229955899</v>
      </c>
      <c r="E144" s="50">
        <v>92.564539208715303</v>
      </c>
      <c r="F144" s="50"/>
      <c r="G144" s="50"/>
      <c r="H144" s="50">
        <v>9.3327007105649695</v>
      </c>
      <c r="I144" s="50"/>
      <c r="J144" s="50"/>
      <c r="K144" s="50">
        <v>77.489762627102493</v>
      </c>
      <c r="L144" s="50"/>
      <c r="M144" s="50">
        <v>22.903258676222801</v>
      </c>
      <c r="N144" s="50">
        <v>5.0487836985011398</v>
      </c>
      <c r="O144" s="50">
        <v>4.4295117582443</v>
      </c>
      <c r="P144" s="50">
        <v>0.49639862356872999</v>
      </c>
    </row>
    <row r="145" spans="1:16" hidden="1" x14ac:dyDescent="0.2">
      <c r="A145" s="48" t="s">
        <v>133</v>
      </c>
      <c r="B145" s="48" t="s">
        <v>201</v>
      </c>
      <c r="C145" s="48" t="s">
        <v>128</v>
      </c>
      <c r="D145" s="50">
        <v>3.28324121004322</v>
      </c>
      <c r="E145" s="50">
        <v>0.72180341486916</v>
      </c>
      <c r="F145" s="50"/>
      <c r="G145" s="50"/>
      <c r="H145" s="50">
        <v>8.0986034461990197</v>
      </c>
      <c r="I145" s="50"/>
      <c r="J145" s="50"/>
      <c r="K145" s="50">
        <v>3.04545461822247</v>
      </c>
      <c r="L145" s="50"/>
      <c r="M145" s="50">
        <v>9.0008624379487205</v>
      </c>
      <c r="N145" s="50">
        <v>20.4745372488496</v>
      </c>
      <c r="O145" s="50">
        <v>32.062683659233599</v>
      </c>
      <c r="P145" s="50">
        <v>33.469798655308097</v>
      </c>
    </row>
    <row r="146" spans="1:16" hidden="1" x14ac:dyDescent="0.2">
      <c r="A146" s="48" t="s">
        <v>133</v>
      </c>
      <c r="B146" s="48" t="s">
        <v>201</v>
      </c>
      <c r="C146" s="48" t="s">
        <v>129</v>
      </c>
      <c r="D146" s="50">
        <v>1.5506804787905899</v>
      </c>
      <c r="E146" s="50">
        <v>15.818345157673001</v>
      </c>
      <c r="F146" s="50"/>
      <c r="G146" s="50"/>
      <c r="H146" s="50">
        <v>16.386960176469302</v>
      </c>
      <c r="I146" s="50"/>
      <c r="J146" s="50"/>
      <c r="K146" s="50">
        <v>8.3927306335975391</v>
      </c>
      <c r="L146" s="50"/>
      <c r="M146" s="50">
        <v>6.3756407833275404</v>
      </c>
      <c r="N146" s="50">
        <v>5.00727003165336</v>
      </c>
      <c r="O146" s="50">
        <v>8.8307426250751906</v>
      </c>
      <c r="P146" s="50">
        <v>9.0273572400613098</v>
      </c>
    </row>
    <row r="147" spans="1:16" hidden="1" x14ac:dyDescent="0.2">
      <c r="A147" s="51" t="s">
        <v>133</v>
      </c>
      <c r="B147" s="51" t="s">
        <v>202</v>
      </c>
      <c r="C147" s="51" t="s">
        <v>124</v>
      </c>
      <c r="D147" s="52">
        <v>4970</v>
      </c>
      <c r="E147" s="53">
        <v>85.694164989939594</v>
      </c>
      <c r="F147" s="53"/>
      <c r="G147" s="53"/>
      <c r="H147" s="53">
        <v>13.6016096579476</v>
      </c>
      <c r="I147" s="53"/>
      <c r="J147" s="53"/>
      <c r="K147" s="53">
        <v>87.721893491124206</v>
      </c>
      <c r="L147" s="53"/>
      <c r="M147" s="53">
        <v>7.1005917159763303</v>
      </c>
      <c r="N147" s="53">
        <v>4.8816568047337201</v>
      </c>
      <c r="O147" s="53">
        <v>0.29585798816567999</v>
      </c>
      <c r="P147" s="53">
        <v>0.70422535211267001</v>
      </c>
    </row>
    <row r="148" spans="1:16" hidden="1" x14ac:dyDescent="0.2">
      <c r="A148" s="54" t="s">
        <v>133</v>
      </c>
      <c r="B148" s="54" t="s">
        <v>202</v>
      </c>
      <c r="C148" s="54" t="s">
        <v>125</v>
      </c>
      <c r="D148" s="55">
        <v>680.23766236620702</v>
      </c>
      <c r="E148" s="56">
        <v>2.2469717649868701</v>
      </c>
      <c r="F148" s="56"/>
      <c r="G148" s="56"/>
      <c r="H148" s="56">
        <v>2.4280840682238898</v>
      </c>
      <c r="I148" s="56"/>
      <c r="J148" s="56"/>
      <c r="K148" s="56">
        <v>4.5577024367113603</v>
      </c>
      <c r="L148" s="56"/>
      <c r="M148" s="56">
        <v>3.9935233255070401</v>
      </c>
      <c r="N148" s="56">
        <v>1.83840744758455</v>
      </c>
      <c r="O148" s="56">
        <v>0.30128077407662002</v>
      </c>
      <c r="P148" s="56">
        <v>0.45958987443151</v>
      </c>
    </row>
    <row r="149" spans="1:16" hidden="1" x14ac:dyDescent="0.2">
      <c r="A149" s="54" t="s">
        <v>133</v>
      </c>
      <c r="B149" s="54" t="s">
        <v>202</v>
      </c>
      <c r="C149" s="54" t="s">
        <v>126</v>
      </c>
      <c r="D149" s="55">
        <v>3850.5808698589499</v>
      </c>
      <c r="E149" s="56">
        <v>81.585208070019505</v>
      </c>
      <c r="F149" s="56"/>
      <c r="G149" s="56"/>
      <c r="H149" s="56">
        <v>10.076101933350399</v>
      </c>
      <c r="I149" s="56"/>
      <c r="J149" s="56"/>
      <c r="K149" s="56">
        <v>78.072617235614601</v>
      </c>
      <c r="L149" s="56"/>
      <c r="M149" s="56">
        <v>2.7445167891827902</v>
      </c>
      <c r="N149" s="56">
        <v>2.60521728705656</v>
      </c>
      <c r="O149" s="56">
        <v>5.52199983339852E-2</v>
      </c>
      <c r="P149" s="56">
        <v>0.23988993879088</v>
      </c>
    </row>
    <row r="150" spans="1:16" hidden="1" x14ac:dyDescent="0.2">
      <c r="A150" s="54" t="s">
        <v>133</v>
      </c>
      <c r="B150" s="54" t="s">
        <v>202</v>
      </c>
      <c r="C150" s="54" t="s">
        <v>127</v>
      </c>
      <c r="D150" s="55">
        <v>6089.4191301410401</v>
      </c>
      <c r="E150" s="56">
        <v>89.009782879174907</v>
      </c>
      <c r="F150" s="56"/>
      <c r="G150" s="56"/>
      <c r="H150" s="56">
        <v>18.1121959830149</v>
      </c>
      <c r="I150" s="56"/>
      <c r="J150" s="56"/>
      <c r="K150" s="56">
        <v>93.4795811169827</v>
      </c>
      <c r="L150" s="56"/>
      <c r="M150" s="56">
        <v>17.151301510355101</v>
      </c>
      <c r="N150" s="56">
        <v>8.9641690175548803</v>
      </c>
      <c r="O150" s="56">
        <v>1.5686902220090699</v>
      </c>
      <c r="P150" s="56">
        <v>2.04887789157603</v>
      </c>
    </row>
    <row r="151" spans="1:16" hidden="1" x14ac:dyDescent="0.2">
      <c r="A151" s="54" t="s">
        <v>133</v>
      </c>
      <c r="B151" s="54" t="s">
        <v>202</v>
      </c>
      <c r="C151" s="54" t="s">
        <v>128</v>
      </c>
      <c r="D151" s="56">
        <v>13.6868744942898</v>
      </c>
      <c r="E151" s="56">
        <v>2.6220825714920699</v>
      </c>
      <c r="F151" s="56"/>
      <c r="G151" s="56"/>
      <c r="H151" s="56">
        <v>17.851446477918198</v>
      </c>
      <c r="I151" s="56"/>
      <c r="J151" s="56"/>
      <c r="K151" s="56">
        <v>5.1956270610739903</v>
      </c>
      <c r="L151" s="56"/>
      <c r="M151" s="56">
        <v>56.242120167557601</v>
      </c>
      <c r="N151" s="56">
        <v>37.6594980171866</v>
      </c>
      <c r="O151" s="56">
        <v>101.832901637898</v>
      </c>
      <c r="P151" s="56">
        <v>65.261762169275002</v>
      </c>
    </row>
    <row r="152" spans="1:16" hidden="1" x14ac:dyDescent="0.2">
      <c r="A152" s="54" t="s">
        <v>133</v>
      </c>
      <c r="B152" s="54" t="s">
        <v>202</v>
      </c>
      <c r="C152" s="54" t="s">
        <v>129</v>
      </c>
      <c r="D152" s="56">
        <v>4.8996568176545301</v>
      </c>
      <c r="E152" s="56">
        <v>3.4626030760628499</v>
      </c>
      <c r="F152" s="56"/>
      <c r="G152" s="56"/>
      <c r="H152" s="56">
        <v>4.2179693888721603</v>
      </c>
      <c r="I152" s="56"/>
      <c r="J152" s="56"/>
      <c r="K152" s="56">
        <v>3.0633334914678199</v>
      </c>
      <c r="L152" s="56"/>
      <c r="M152" s="56">
        <v>3.8401368319618601</v>
      </c>
      <c r="N152" s="56">
        <v>1.1560956267854801</v>
      </c>
      <c r="O152" s="56">
        <v>0.48875146764744998</v>
      </c>
      <c r="P152" s="56">
        <v>2.5396298516713798</v>
      </c>
    </row>
    <row r="153" spans="1:16" hidden="1" x14ac:dyDescent="0.2">
      <c r="A153" s="45" t="s">
        <v>133</v>
      </c>
      <c r="B153" s="45" t="s">
        <v>123</v>
      </c>
      <c r="C153" s="45" t="s">
        <v>124</v>
      </c>
      <c r="D153" s="46">
        <v>221</v>
      </c>
      <c r="E153" s="47">
        <v>0</v>
      </c>
      <c r="F153" s="47"/>
      <c r="G153" s="47"/>
      <c r="H153" s="47">
        <v>100</v>
      </c>
      <c r="I153" s="47"/>
      <c r="J153" s="47"/>
      <c r="K153" s="47">
        <v>70.588235294117595</v>
      </c>
      <c r="L153" s="47"/>
      <c r="M153" s="47">
        <v>27.601809954751101</v>
      </c>
      <c r="N153" s="47">
        <v>1.80995475113122</v>
      </c>
      <c r="O153" s="47">
        <v>0</v>
      </c>
      <c r="P153" s="47">
        <v>0</v>
      </c>
    </row>
    <row r="154" spans="1:16" hidden="1" x14ac:dyDescent="0.2">
      <c r="A154" s="48" t="s">
        <v>133</v>
      </c>
      <c r="B154" s="48" t="s">
        <v>123</v>
      </c>
      <c r="C154" s="48" t="s">
        <v>125</v>
      </c>
      <c r="D154" s="49">
        <v>49.4868457318534</v>
      </c>
      <c r="E154" s="50">
        <v>0</v>
      </c>
      <c r="F154" s="50"/>
      <c r="G154" s="50"/>
      <c r="H154" s="50">
        <v>0</v>
      </c>
      <c r="I154" s="50"/>
      <c r="J154" s="50"/>
      <c r="K154" s="50">
        <v>7.46526926488011</v>
      </c>
      <c r="L154" s="50"/>
      <c r="M154" s="50">
        <v>7.2970990292447704</v>
      </c>
      <c r="N154" s="50">
        <v>1.8099188654556999</v>
      </c>
      <c r="O154" s="50">
        <v>0</v>
      </c>
      <c r="P154" s="50">
        <v>0</v>
      </c>
    </row>
    <row r="155" spans="1:16" hidden="1" x14ac:dyDescent="0.2">
      <c r="A155" s="48" t="s">
        <v>133</v>
      </c>
      <c r="B155" s="48" t="s">
        <v>123</v>
      </c>
      <c r="C155" s="48" t="s">
        <v>126</v>
      </c>
      <c r="D155" s="49">
        <v>139.56298927954299</v>
      </c>
      <c r="E155" s="50">
        <v>0</v>
      </c>
      <c r="F155" s="50"/>
      <c r="G155" s="50"/>
      <c r="H155" s="50">
        <v>100</v>
      </c>
      <c r="I155" s="50"/>
      <c r="J155" s="50"/>
      <c r="K155" s="50">
        <v>57.044514527990799</v>
      </c>
      <c r="L155" s="50"/>
      <c r="M155" s="50">
        <v>17.288859091219098</v>
      </c>
      <c r="N155" s="50">
        <v>0.34369329712489999</v>
      </c>
      <c r="O155" s="50">
        <v>0</v>
      </c>
      <c r="P155" s="50">
        <v>0</v>
      </c>
    </row>
    <row r="156" spans="1:16" hidden="1" x14ac:dyDescent="0.2">
      <c r="A156" s="48" t="s">
        <v>133</v>
      </c>
      <c r="B156" s="48" t="s">
        <v>123</v>
      </c>
      <c r="C156" s="48" t="s">
        <v>127</v>
      </c>
      <c r="D156" s="49">
        <v>302.43701072045701</v>
      </c>
      <c r="E156" s="50">
        <v>0</v>
      </c>
      <c r="F156" s="50"/>
      <c r="G156" s="50"/>
      <c r="H156" s="50">
        <v>100</v>
      </c>
      <c r="I156" s="50"/>
      <c r="J156" s="50"/>
      <c r="K156" s="50">
        <v>81.264207154784401</v>
      </c>
      <c r="L156" s="50"/>
      <c r="M156" s="50">
        <v>41.015905185430803</v>
      </c>
      <c r="N156" s="50">
        <v>8.9686151825842497</v>
      </c>
      <c r="O156" s="50">
        <v>0</v>
      </c>
      <c r="P156" s="50">
        <v>0</v>
      </c>
    </row>
    <row r="157" spans="1:16" hidden="1" x14ac:dyDescent="0.2">
      <c r="A157" s="48" t="s">
        <v>133</v>
      </c>
      <c r="B157" s="48" t="s">
        <v>123</v>
      </c>
      <c r="C157" s="48" t="s">
        <v>128</v>
      </c>
      <c r="D157" s="50">
        <v>22.392237887716401</v>
      </c>
      <c r="E157" s="50">
        <v>0</v>
      </c>
      <c r="F157" s="50"/>
      <c r="G157" s="50"/>
      <c r="H157" s="50">
        <v>0</v>
      </c>
      <c r="I157" s="50"/>
      <c r="J157" s="50"/>
      <c r="K157" s="50">
        <v>10.5757981252468</v>
      </c>
      <c r="L157" s="50"/>
      <c r="M157" s="50">
        <v>26.437030909231002</v>
      </c>
      <c r="N157" s="50">
        <v>99.998017316427905</v>
      </c>
      <c r="O157" s="50">
        <v>0</v>
      </c>
      <c r="P157" s="50">
        <v>0</v>
      </c>
    </row>
    <row r="158" spans="1:16" hidden="1" x14ac:dyDescent="0.2">
      <c r="A158" s="48" t="s">
        <v>133</v>
      </c>
      <c r="B158" s="48" t="s">
        <v>123</v>
      </c>
      <c r="C158" s="48" t="s">
        <v>129</v>
      </c>
      <c r="D158" s="50">
        <v>1.6976794675381699</v>
      </c>
      <c r="E158" s="50">
        <v>0</v>
      </c>
      <c r="F158" s="50"/>
      <c r="G158" s="50"/>
      <c r="H158" s="50">
        <v>0</v>
      </c>
      <c r="I158" s="50"/>
      <c r="J158" s="50"/>
      <c r="K158" s="50">
        <v>1.39387831532557</v>
      </c>
      <c r="L158" s="50"/>
      <c r="M158" s="50">
        <v>1.3836381422060999</v>
      </c>
      <c r="N158" s="50">
        <v>0.95712872766475998</v>
      </c>
      <c r="O158" s="50">
        <v>0</v>
      </c>
      <c r="P158" s="50">
        <v>0</v>
      </c>
    </row>
    <row r="159" spans="1:16" hidden="1" x14ac:dyDescent="0.2">
      <c r="A159" s="51" t="s">
        <v>134</v>
      </c>
      <c r="B159" s="51" t="s">
        <v>11</v>
      </c>
      <c r="C159" s="51" t="s">
        <v>124</v>
      </c>
      <c r="D159" s="52">
        <v>801335</v>
      </c>
      <c r="E159" s="53">
        <v>96.825672159583704</v>
      </c>
      <c r="F159" s="53"/>
      <c r="G159" s="53"/>
      <c r="H159" s="53">
        <v>2.4295706539711799</v>
      </c>
      <c r="I159" s="53"/>
      <c r="J159" s="53"/>
      <c r="K159" s="53">
        <v>78.047151882479795</v>
      </c>
      <c r="L159" s="53"/>
      <c r="M159" s="53">
        <v>6.7697365041861399</v>
      </c>
      <c r="N159" s="53">
        <v>2.7839128871539298</v>
      </c>
      <c r="O159" s="53">
        <v>12.39919872618</v>
      </c>
      <c r="P159" s="53">
        <v>0.74475718644511002</v>
      </c>
    </row>
    <row r="160" spans="1:16" hidden="1" x14ac:dyDescent="0.2">
      <c r="A160" s="54" t="s">
        <v>134</v>
      </c>
      <c r="B160" s="54" t="s">
        <v>11</v>
      </c>
      <c r="C160" s="54" t="s">
        <v>125</v>
      </c>
      <c r="D160" s="55">
        <v>12685.7332229941</v>
      </c>
      <c r="E160" s="56">
        <v>0.23227096943110001</v>
      </c>
      <c r="F160" s="56"/>
      <c r="G160" s="56"/>
      <c r="H160" s="56">
        <v>0.22819895114371999</v>
      </c>
      <c r="I160" s="56"/>
      <c r="J160" s="56"/>
      <c r="K160" s="56">
        <v>2.2960436063179301</v>
      </c>
      <c r="L160" s="56"/>
      <c r="M160" s="56">
        <v>0.99262948226546999</v>
      </c>
      <c r="N160" s="56">
        <v>0.45786420032614999</v>
      </c>
      <c r="O160" s="56">
        <v>1.54022768539069</v>
      </c>
      <c r="P160" s="56">
        <v>5.34650264985446E-2</v>
      </c>
    </row>
    <row r="161" spans="1:16" hidden="1" x14ac:dyDescent="0.2">
      <c r="A161" s="54" t="s">
        <v>134</v>
      </c>
      <c r="B161" s="54" t="s">
        <v>11</v>
      </c>
      <c r="C161" s="54" t="s">
        <v>126</v>
      </c>
      <c r="D161" s="55">
        <v>780465.47794887703</v>
      </c>
      <c r="E161" s="56">
        <v>96.420493448225898</v>
      </c>
      <c r="F161" s="56"/>
      <c r="G161" s="56"/>
      <c r="H161" s="56">
        <v>2.0811341375181902</v>
      </c>
      <c r="I161" s="56"/>
      <c r="J161" s="56"/>
      <c r="K161" s="56">
        <v>74.035343638463999</v>
      </c>
      <c r="L161" s="56"/>
      <c r="M161" s="56">
        <v>5.3074606791013599</v>
      </c>
      <c r="N161" s="56">
        <v>2.12153741344647</v>
      </c>
      <c r="O161" s="56">
        <v>10.077901080600499</v>
      </c>
      <c r="P161" s="56">
        <v>0.66176289327213</v>
      </c>
    </row>
    <row r="162" spans="1:16" hidden="1" x14ac:dyDescent="0.2">
      <c r="A162" s="54" t="s">
        <v>134</v>
      </c>
      <c r="B162" s="54" t="s">
        <v>11</v>
      </c>
      <c r="C162" s="54" t="s">
        <v>127</v>
      </c>
      <c r="D162" s="55">
        <v>822204.52205112297</v>
      </c>
      <c r="E162" s="56">
        <v>97.1863254316618</v>
      </c>
      <c r="F162" s="56"/>
      <c r="G162" s="56"/>
      <c r="H162" s="56">
        <v>2.83465578348713</v>
      </c>
      <c r="I162" s="56"/>
      <c r="J162" s="56"/>
      <c r="K162" s="56">
        <v>81.593206337144395</v>
      </c>
      <c r="L162" s="56"/>
      <c r="M162" s="56">
        <v>8.5983065882731395</v>
      </c>
      <c r="N162" s="56">
        <v>3.64538961972058</v>
      </c>
      <c r="O162" s="56">
        <v>15.165002303926901</v>
      </c>
      <c r="P162" s="56">
        <v>0.83807230803967003</v>
      </c>
    </row>
    <row r="163" spans="1:16" hidden="1" x14ac:dyDescent="0.2">
      <c r="A163" s="54" t="s">
        <v>134</v>
      </c>
      <c r="B163" s="54" t="s">
        <v>11</v>
      </c>
      <c r="C163" s="54" t="s">
        <v>128</v>
      </c>
      <c r="D163" s="56">
        <v>1.5830748966404899</v>
      </c>
      <c r="E163" s="56">
        <v>0.23988572890904999</v>
      </c>
      <c r="F163" s="56"/>
      <c r="G163" s="56"/>
      <c r="H163" s="56">
        <v>9.3925628699345403</v>
      </c>
      <c r="I163" s="56"/>
      <c r="J163" s="56"/>
      <c r="K163" s="56">
        <v>2.9418672570848199</v>
      </c>
      <c r="L163" s="56"/>
      <c r="M163" s="56">
        <v>14.662749157986701</v>
      </c>
      <c r="N163" s="56">
        <v>16.446786192158498</v>
      </c>
      <c r="O163" s="56">
        <v>12.421993706243301</v>
      </c>
      <c r="P163" s="56">
        <v>7.1788533862619301</v>
      </c>
    </row>
    <row r="164" spans="1:16" hidden="1" x14ac:dyDescent="0.2">
      <c r="A164" s="54" t="s">
        <v>134</v>
      </c>
      <c r="B164" s="54" t="s">
        <v>11</v>
      </c>
      <c r="C164" s="54" t="s">
        <v>129</v>
      </c>
      <c r="D164" s="56">
        <v>3.6437122181862001</v>
      </c>
      <c r="E164" s="56">
        <v>18.161053114562598</v>
      </c>
      <c r="F164" s="56"/>
      <c r="G164" s="56"/>
      <c r="H164" s="56">
        <v>22.7286164940285</v>
      </c>
      <c r="I164" s="56"/>
      <c r="J164" s="56"/>
      <c r="K164" s="56">
        <v>8.1845342119081508</v>
      </c>
      <c r="L164" s="56"/>
      <c r="M164" s="56">
        <v>4.1526688489714996</v>
      </c>
      <c r="N164" s="56">
        <v>2.0604459870430598</v>
      </c>
      <c r="O164" s="56">
        <v>5.8096475800991199</v>
      </c>
      <c r="P164" s="56">
        <v>4.0009661418564599</v>
      </c>
    </row>
    <row r="165" spans="1:16" hidden="1" x14ac:dyDescent="0.2">
      <c r="A165" s="45" t="s">
        <v>134</v>
      </c>
      <c r="B165" s="45" t="s">
        <v>200</v>
      </c>
      <c r="C165" s="45" t="s">
        <v>124</v>
      </c>
      <c r="D165" s="46">
        <v>15026</v>
      </c>
      <c r="E165" s="47">
        <v>89.684546785571598</v>
      </c>
      <c r="F165" s="47"/>
      <c r="G165" s="47"/>
      <c r="H165" s="47">
        <v>9.8229735125781907</v>
      </c>
      <c r="I165" s="47"/>
      <c r="J165" s="47"/>
      <c r="K165" s="47">
        <v>29.1327913279132</v>
      </c>
      <c r="L165" s="47"/>
      <c r="M165" s="47">
        <v>30.013550135501301</v>
      </c>
      <c r="N165" s="47">
        <v>34.620596205962002</v>
      </c>
      <c r="O165" s="47">
        <v>6.2330623306232997</v>
      </c>
      <c r="P165" s="47">
        <v>0.49247970185012002</v>
      </c>
    </row>
    <row r="166" spans="1:16" hidden="1" x14ac:dyDescent="0.2">
      <c r="A166" s="48" t="s">
        <v>134</v>
      </c>
      <c r="B166" s="48" t="s">
        <v>200</v>
      </c>
      <c r="C166" s="48" t="s">
        <v>125</v>
      </c>
      <c r="D166" s="49">
        <v>490.01651238201902</v>
      </c>
      <c r="E166" s="50">
        <v>0.79485987242948997</v>
      </c>
      <c r="F166" s="50"/>
      <c r="G166" s="50"/>
      <c r="H166" s="50">
        <v>0.77273921360805997</v>
      </c>
      <c r="I166" s="50"/>
      <c r="J166" s="50"/>
      <c r="K166" s="50">
        <v>3.5039880011251099</v>
      </c>
      <c r="L166" s="50"/>
      <c r="M166" s="50">
        <v>3.4544623434048898</v>
      </c>
      <c r="N166" s="50">
        <v>3.9517371290243202</v>
      </c>
      <c r="O166" s="50">
        <v>1.9800338353685201</v>
      </c>
      <c r="P166" s="50">
        <v>0.20176931764941999</v>
      </c>
    </row>
    <row r="167" spans="1:16" hidden="1" x14ac:dyDescent="0.2">
      <c r="A167" s="48" t="s">
        <v>134</v>
      </c>
      <c r="B167" s="48" t="s">
        <v>200</v>
      </c>
      <c r="C167" s="48" t="s">
        <v>126</v>
      </c>
      <c r="D167" s="49">
        <v>14219.865247612601</v>
      </c>
      <c r="E167" s="50">
        <v>88.301640109942596</v>
      </c>
      <c r="F167" s="50"/>
      <c r="G167" s="50"/>
      <c r="H167" s="50">
        <v>8.6229764709986405</v>
      </c>
      <c r="I167" s="50"/>
      <c r="J167" s="50"/>
      <c r="K167" s="50">
        <v>23.7151468570619</v>
      </c>
      <c r="L167" s="50"/>
      <c r="M167" s="50">
        <v>24.649356776415999</v>
      </c>
      <c r="N167" s="50">
        <v>28.4308912662141</v>
      </c>
      <c r="O167" s="50">
        <v>3.6660927555299798</v>
      </c>
      <c r="P167" s="50">
        <v>0.25077036830021998</v>
      </c>
    </row>
    <row r="168" spans="1:16" hidden="1" x14ac:dyDescent="0.2">
      <c r="A168" s="48" t="s">
        <v>134</v>
      </c>
      <c r="B168" s="48" t="s">
        <v>200</v>
      </c>
      <c r="C168" s="48" t="s">
        <v>127</v>
      </c>
      <c r="D168" s="49">
        <v>15832.134752387399</v>
      </c>
      <c r="E168" s="50">
        <v>90.920783855527205</v>
      </c>
      <c r="F168" s="50"/>
      <c r="G168" s="50"/>
      <c r="H168" s="50">
        <v>11.169552662633</v>
      </c>
      <c r="I168" s="50"/>
      <c r="J168" s="50"/>
      <c r="K168" s="50">
        <v>35.216723495922899</v>
      </c>
      <c r="L168" s="50"/>
      <c r="M168" s="50">
        <v>35.987568610318299</v>
      </c>
      <c r="N168" s="50">
        <v>41.378750884591497</v>
      </c>
      <c r="O168" s="50">
        <v>10.403301990048901</v>
      </c>
      <c r="P168" s="50">
        <v>0.96491107489095995</v>
      </c>
    </row>
    <row r="169" spans="1:16" hidden="1" x14ac:dyDescent="0.2">
      <c r="A169" s="48" t="s">
        <v>134</v>
      </c>
      <c r="B169" s="48" t="s">
        <v>200</v>
      </c>
      <c r="C169" s="48" t="s">
        <v>128</v>
      </c>
      <c r="D169" s="50">
        <v>3.2611241340477699</v>
      </c>
      <c r="E169" s="50">
        <v>0.88628409343466996</v>
      </c>
      <c r="F169" s="50"/>
      <c r="G169" s="50"/>
      <c r="H169" s="50">
        <v>7.8666527260668904</v>
      </c>
      <c r="I169" s="50"/>
      <c r="J169" s="50"/>
      <c r="K169" s="50">
        <v>12.0276425340945</v>
      </c>
      <c r="L169" s="50"/>
      <c r="M169" s="50">
        <v>11.5096758890871</v>
      </c>
      <c r="N169" s="50">
        <v>11.414410963678799</v>
      </c>
      <c r="O169" s="50">
        <v>31.766629793520998</v>
      </c>
      <c r="P169" s="50">
        <v>40.970077932436602</v>
      </c>
    </row>
    <row r="170" spans="1:16" hidden="1" x14ac:dyDescent="0.2">
      <c r="A170" s="48" t="s">
        <v>134</v>
      </c>
      <c r="B170" s="48" t="s">
        <v>200</v>
      </c>
      <c r="C170" s="48" t="s">
        <v>129</v>
      </c>
      <c r="D170" s="50">
        <v>0.44697837458563999</v>
      </c>
      <c r="E170" s="50">
        <v>1.3249452990713999</v>
      </c>
      <c r="F170" s="50"/>
      <c r="G170" s="50"/>
      <c r="H170" s="50">
        <v>1.3078253592411799</v>
      </c>
      <c r="I170" s="50"/>
      <c r="J170" s="50"/>
      <c r="K170" s="50">
        <v>1.1992842895098501</v>
      </c>
      <c r="L170" s="50"/>
      <c r="M170" s="50">
        <v>1.1456552298068099</v>
      </c>
      <c r="N170" s="50">
        <v>1.39131332784119</v>
      </c>
      <c r="O170" s="50">
        <v>1.35275257671434</v>
      </c>
      <c r="P170" s="50">
        <v>1.6117168493915801</v>
      </c>
    </row>
    <row r="171" spans="1:16" hidden="1" x14ac:dyDescent="0.2">
      <c r="A171" s="51" t="s">
        <v>134</v>
      </c>
      <c r="B171" s="51" t="s">
        <v>201</v>
      </c>
      <c r="C171" s="51" t="s">
        <v>124</v>
      </c>
      <c r="D171" s="52">
        <v>779130</v>
      </c>
      <c r="E171" s="53">
        <v>97.050813086391202</v>
      </c>
      <c r="F171" s="53"/>
      <c r="G171" s="53"/>
      <c r="H171" s="53">
        <v>2.2047668553386401</v>
      </c>
      <c r="I171" s="53"/>
      <c r="J171" s="53"/>
      <c r="K171" s="53">
        <v>82.192339038304794</v>
      </c>
      <c r="L171" s="53"/>
      <c r="M171" s="53">
        <v>4.5174059843986498</v>
      </c>
      <c r="N171" s="53">
        <v>8.7320991966459996E-2</v>
      </c>
      <c r="O171" s="53">
        <v>13.202933985330001</v>
      </c>
      <c r="P171" s="53">
        <v>0.74442005827012003</v>
      </c>
    </row>
    <row r="172" spans="1:16" hidden="1" x14ac:dyDescent="0.2">
      <c r="A172" s="54" t="s">
        <v>134</v>
      </c>
      <c r="B172" s="54" t="s">
        <v>201</v>
      </c>
      <c r="C172" s="54" t="s">
        <v>125</v>
      </c>
      <c r="D172" s="55">
        <v>12528.329495972899</v>
      </c>
      <c r="E172" s="56">
        <v>0.23519482375006001</v>
      </c>
      <c r="F172" s="56"/>
      <c r="G172" s="56"/>
      <c r="H172" s="56">
        <v>0.23080204542793001</v>
      </c>
      <c r="I172" s="56"/>
      <c r="J172" s="56"/>
      <c r="K172" s="56">
        <v>2.2222691833479602</v>
      </c>
      <c r="L172" s="56"/>
      <c r="M172" s="56">
        <v>0.82766666183805004</v>
      </c>
      <c r="N172" s="56">
        <v>4.0112677806948202E-2</v>
      </c>
      <c r="O172" s="56">
        <v>1.7641224290583799</v>
      </c>
      <c r="P172" s="56">
        <v>5.4449556239527103E-2</v>
      </c>
    </row>
    <row r="173" spans="1:16" hidden="1" x14ac:dyDescent="0.2">
      <c r="A173" s="54" t="s">
        <v>134</v>
      </c>
      <c r="B173" s="54" t="s">
        <v>201</v>
      </c>
      <c r="C173" s="54" t="s">
        <v>126</v>
      </c>
      <c r="D173" s="55">
        <v>758519.42557880504</v>
      </c>
      <c r="E173" s="56">
        <v>96.638278821251603</v>
      </c>
      <c r="F173" s="56"/>
      <c r="G173" s="56"/>
      <c r="H173" s="56">
        <v>1.8553796027788401</v>
      </c>
      <c r="I173" s="56"/>
      <c r="J173" s="56"/>
      <c r="K173" s="56">
        <v>78.235956646870093</v>
      </c>
      <c r="L173" s="56"/>
      <c r="M173" s="56">
        <v>3.3345657245098899</v>
      </c>
      <c r="N173" s="56">
        <v>4.0981347844461599E-2</v>
      </c>
      <c r="O173" s="56">
        <v>10.559277321465499</v>
      </c>
      <c r="P173" s="56">
        <v>0.65998919820357005</v>
      </c>
    </row>
    <row r="174" spans="1:16" hidden="1" x14ac:dyDescent="0.2">
      <c r="A174" s="54" t="s">
        <v>134</v>
      </c>
      <c r="B174" s="54" t="s">
        <v>201</v>
      </c>
      <c r="C174" s="54" t="s">
        <v>127</v>
      </c>
      <c r="D174" s="55">
        <v>799740.57442119403</v>
      </c>
      <c r="E174" s="56">
        <v>97.414077771646902</v>
      </c>
      <c r="F174" s="56"/>
      <c r="G174" s="56"/>
      <c r="H174" s="56">
        <v>2.61819219836149</v>
      </c>
      <c r="I174" s="56"/>
      <c r="J174" s="56"/>
      <c r="K174" s="56">
        <v>85.562233739484</v>
      </c>
      <c r="L174" s="56"/>
      <c r="M174" s="56">
        <v>6.09337602584056</v>
      </c>
      <c r="N174" s="56">
        <v>0.18596169061928999</v>
      </c>
      <c r="O174" s="56">
        <v>16.387197797468801</v>
      </c>
      <c r="P174" s="56">
        <v>0.83956067519371003</v>
      </c>
    </row>
    <row r="175" spans="1:16" hidden="1" x14ac:dyDescent="0.2">
      <c r="A175" s="54" t="s">
        <v>134</v>
      </c>
      <c r="B175" s="54" t="s">
        <v>201</v>
      </c>
      <c r="C175" s="54" t="s">
        <v>128</v>
      </c>
      <c r="D175" s="56">
        <v>1.6079896161067999</v>
      </c>
      <c r="E175" s="56">
        <v>0.24234194054684999</v>
      </c>
      <c r="F175" s="56"/>
      <c r="G175" s="56"/>
      <c r="H175" s="56">
        <v>10.468319807560199</v>
      </c>
      <c r="I175" s="56"/>
      <c r="J175" s="56"/>
      <c r="K175" s="56">
        <v>2.7037424769141798</v>
      </c>
      <c r="L175" s="56"/>
      <c r="M175" s="56">
        <v>18.321724119914901</v>
      </c>
      <c r="N175" s="56">
        <v>45.937038624517001</v>
      </c>
      <c r="O175" s="56">
        <v>13.3615939534237</v>
      </c>
      <c r="P175" s="56">
        <v>7.3143590953280597</v>
      </c>
    </row>
    <row r="176" spans="1:16" hidden="1" x14ac:dyDescent="0.2">
      <c r="A176" s="54" t="s">
        <v>134</v>
      </c>
      <c r="B176" s="54" t="s">
        <v>201</v>
      </c>
      <c r="C176" s="54" t="s">
        <v>129</v>
      </c>
      <c r="D176" s="56">
        <v>2.43512831970743</v>
      </c>
      <c r="E176" s="56">
        <v>19.442106580910998</v>
      </c>
      <c r="F176" s="56"/>
      <c r="G176" s="56"/>
      <c r="H176" s="56">
        <v>24.853538284304101</v>
      </c>
      <c r="I176" s="56"/>
      <c r="J176" s="56"/>
      <c r="K176" s="56">
        <v>7.91891532585303</v>
      </c>
      <c r="L176" s="56"/>
      <c r="M176" s="56">
        <v>3.7274187242792798</v>
      </c>
      <c r="N176" s="56">
        <v>0.43284722300870998</v>
      </c>
      <c r="O176" s="56">
        <v>6.3737134760581799</v>
      </c>
      <c r="P176" s="56">
        <v>4.0365001091940202</v>
      </c>
    </row>
    <row r="177" spans="1:16" hidden="1" x14ac:dyDescent="0.2">
      <c r="A177" s="45" t="s">
        <v>134</v>
      </c>
      <c r="B177" s="45" t="s">
        <v>202</v>
      </c>
      <c r="C177" s="45" t="s">
        <v>124</v>
      </c>
      <c r="D177" s="46">
        <v>7103</v>
      </c>
      <c r="E177" s="47">
        <v>88.272560889764904</v>
      </c>
      <c r="F177" s="47"/>
      <c r="G177" s="47"/>
      <c r="H177" s="47">
        <v>10.404054624806401</v>
      </c>
      <c r="I177" s="47"/>
      <c r="J177" s="47"/>
      <c r="K177" s="47">
        <v>79.431664411366697</v>
      </c>
      <c r="L177" s="47"/>
      <c r="M177" s="47">
        <v>13.2611637347767</v>
      </c>
      <c r="N177" s="47">
        <v>0</v>
      </c>
      <c r="O177" s="47">
        <v>7.30717185385656</v>
      </c>
      <c r="P177" s="47">
        <v>1.32338448542869</v>
      </c>
    </row>
    <row r="178" spans="1:16" hidden="1" x14ac:dyDescent="0.2">
      <c r="A178" s="48" t="s">
        <v>134</v>
      </c>
      <c r="B178" s="48" t="s">
        <v>202</v>
      </c>
      <c r="C178" s="48" t="s">
        <v>125</v>
      </c>
      <c r="D178" s="49">
        <v>410.64918433213199</v>
      </c>
      <c r="E178" s="50">
        <v>2.0086454563855898</v>
      </c>
      <c r="F178" s="50"/>
      <c r="G178" s="50"/>
      <c r="H178" s="50">
        <v>1.9734415183163101</v>
      </c>
      <c r="I178" s="50"/>
      <c r="J178" s="50"/>
      <c r="K178" s="50">
        <v>8.1537255544284193</v>
      </c>
      <c r="L178" s="50"/>
      <c r="M178" s="50">
        <v>7.9700169409803197</v>
      </c>
      <c r="N178" s="50">
        <v>0</v>
      </c>
      <c r="O178" s="50">
        <v>2.94914160072919</v>
      </c>
      <c r="P178" s="50">
        <v>0.53087588367272998</v>
      </c>
    </row>
    <row r="179" spans="1:16" hidden="1" x14ac:dyDescent="0.2">
      <c r="A179" s="48" t="s">
        <v>134</v>
      </c>
      <c r="B179" s="48" t="s">
        <v>202</v>
      </c>
      <c r="C179" s="48" t="s">
        <v>126</v>
      </c>
      <c r="D179" s="49">
        <v>6427.43382995308</v>
      </c>
      <c r="E179" s="50">
        <v>84.544221764735894</v>
      </c>
      <c r="F179" s="50"/>
      <c r="G179" s="50"/>
      <c r="H179" s="50">
        <v>7.5760386393454704</v>
      </c>
      <c r="I179" s="50"/>
      <c r="J179" s="50"/>
      <c r="K179" s="50">
        <v>62.9367770552034</v>
      </c>
      <c r="L179" s="50"/>
      <c r="M179" s="50">
        <v>4.6584236551201297</v>
      </c>
      <c r="N179" s="50">
        <v>0</v>
      </c>
      <c r="O179" s="50">
        <v>3.7066615165685399</v>
      </c>
      <c r="P179" s="50">
        <v>0.68241134781652002</v>
      </c>
    </row>
    <row r="180" spans="1:16" hidden="1" x14ac:dyDescent="0.2">
      <c r="A180" s="48" t="s">
        <v>134</v>
      </c>
      <c r="B180" s="48" t="s">
        <v>202</v>
      </c>
      <c r="C180" s="48" t="s">
        <v>127</v>
      </c>
      <c r="D180" s="49">
        <v>7778.56617004692</v>
      </c>
      <c r="E180" s="50">
        <v>91.195191515942597</v>
      </c>
      <c r="F180" s="50"/>
      <c r="G180" s="50"/>
      <c r="H180" s="50">
        <v>14.126374943425899</v>
      </c>
      <c r="I180" s="50"/>
      <c r="J180" s="50"/>
      <c r="K180" s="50">
        <v>89.777866021204005</v>
      </c>
      <c r="L180" s="50"/>
      <c r="M180" s="50">
        <v>32.358716032949999</v>
      </c>
      <c r="N180" s="50">
        <v>0</v>
      </c>
      <c r="O180" s="50">
        <v>13.900221634390601</v>
      </c>
      <c r="P180" s="50">
        <v>2.55094529047977</v>
      </c>
    </row>
    <row r="181" spans="1:16" hidden="1" x14ac:dyDescent="0.2">
      <c r="A181" s="48" t="s">
        <v>134</v>
      </c>
      <c r="B181" s="48" t="s">
        <v>202</v>
      </c>
      <c r="C181" s="48" t="s">
        <v>128</v>
      </c>
      <c r="D181" s="50">
        <v>5.78134850530948</v>
      </c>
      <c r="E181" s="50">
        <v>2.2755037761892898</v>
      </c>
      <c r="F181" s="50"/>
      <c r="G181" s="50"/>
      <c r="H181" s="50">
        <v>18.968004201083598</v>
      </c>
      <c r="I181" s="50"/>
      <c r="J181" s="50"/>
      <c r="K181" s="50">
        <v>10.2650820864098</v>
      </c>
      <c r="L181" s="50"/>
      <c r="M181" s="50">
        <v>60.1004338712699</v>
      </c>
      <c r="N181" s="50">
        <v>0</v>
      </c>
      <c r="O181" s="50">
        <v>40.359548943312497</v>
      </c>
      <c r="P181" s="50">
        <v>40.115014911994002</v>
      </c>
    </row>
    <row r="182" spans="1:16" hidden="1" x14ac:dyDescent="0.2">
      <c r="A182" s="48" t="s">
        <v>134</v>
      </c>
      <c r="B182" s="48" t="s">
        <v>202</v>
      </c>
      <c r="C182" s="48" t="s">
        <v>129</v>
      </c>
      <c r="D182" s="50">
        <v>2.4440024902058402</v>
      </c>
      <c r="E182" s="50">
        <v>3.5743643953818101</v>
      </c>
      <c r="F182" s="50"/>
      <c r="G182" s="50"/>
      <c r="H182" s="50">
        <v>3.8315871369157199</v>
      </c>
      <c r="I182" s="50"/>
      <c r="J182" s="50"/>
      <c r="K182" s="50">
        <v>4.1086750656609103</v>
      </c>
      <c r="L182" s="50"/>
      <c r="M182" s="50">
        <v>5.5757807805380297</v>
      </c>
      <c r="N182" s="50">
        <v>0</v>
      </c>
      <c r="O182" s="50">
        <v>1.29651703126113</v>
      </c>
      <c r="P182" s="50">
        <v>1.97927835099454</v>
      </c>
    </row>
    <row r="183" spans="1:16" hidden="1" x14ac:dyDescent="0.2">
      <c r="A183" s="51" t="s">
        <v>134</v>
      </c>
      <c r="B183" s="51" t="s">
        <v>123</v>
      </c>
      <c r="C183" s="51" t="s">
        <v>124</v>
      </c>
      <c r="D183" s="52">
        <v>76</v>
      </c>
      <c r="E183" s="53">
        <v>0</v>
      </c>
      <c r="F183" s="53"/>
      <c r="G183" s="53"/>
      <c r="H183" s="53">
        <v>100</v>
      </c>
      <c r="I183" s="53"/>
      <c r="J183" s="53"/>
      <c r="K183" s="53">
        <v>77.631578947368396</v>
      </c>
      <c r="L183" s="53"/>
      <c r="M183" s="53">
        <v>1.31578947368421</v>
      </c>
      <c r="N183" s="53">
        <v>21.052631578947299</v>
      </c>
      <c r="O183" s="53">
        <v>0</v>
      </c>
      <c r="P183" s="53">
        <v>0</v>
      </c>
    </row>
    <row r="184" spans="1:16" hidden="1" x14ac:dyDescent="0.2">
      <c r="A184" s="54" t="s">
        <v>134</v>
      </c>
      <c r="B184" s="54" t="s">
        <v>123</v>
      </c>
      <c r="C184" s="54" t="s">
        <v>125</v>
      </c>
      <c r="D184" s="55">
        <v>24.424778413934501</v>
      </c>
      <c r="E184" s="56">
        <v>0</v>
      </c>
      <c r="F184" s="56"/>
      <c r="G184" s="56"/>
      <c r="H184" s="56">
        <v>0</v>
      </c>
      <c r="I184" s="56"/>
      <c r="J184" s="56"/>
      <c r="K184" s="56">
        <v>15.736674431527399</v>
      </c>
      <c r="L184" s="56"/>
      <c r="M184" s="56">
        <v>1.3643322628740999</v>
      </c>
      <c r="N184" s="56">
        <v>15.8029389530881</v>
      </c>
      <c r="O184" s="56">
        <v>0</v>
      </c>
      <c r="P184" s="56">
        <v>0</v>
      </c>
    </row>
    <row r="185" spans="1:16" hidden="1" x14ac:dyDescent="0.2">
      <c r="A185" s="54" t="s">
        <v>134</v>
      </c>
      <c r="B185" s="54" t="s">
        <v>123</v>
      </c>
      <c r="C185" s="54" t="s">
        <v>126</v>
      </c>
      <c r="D185" s="55">
        <v>35.818368970627603</v>
      </c>
      <c r="E185" s="56">
        <v>0</v>
      </c>
      <c r="F185" s="56"/>
      <c r="G185" s="56"/>
      <c r="H185" s="56">
        <v>100</v>
      </c>
      <c r="I185" s="56"/>
      <c r="J185" s="56"/>
      <c r="K185" s="56">
        <v>43.840572933301502</v>
      </c>
      <c r="L185" s="56"/>
      <c r="M185" s="56">
        <v>0.23586149032822001</v>
      </c>
      <c r="N185" s="56">
        <v>5.2794657415073702</v>
      </c>
      <c r="O185" s="56">
        <v>0</v>
      </c>
      <c r="P185" s="56">
        <v>0</v>
      </c>
    </row>
    <row r="186" spans="1:16" hidden="1" x14ac:dyDescent="0.2">
      <c r="A186" s="54" t="s">
        <v>134</v>
      </c>
      <c r="B186" s="54" t="s">
        <v>123</v>
      </c>
      <c r="C186" s="54" t="s">
        <v>127</v>
      </c>
      <c r="D186" s="55">
        <v>116.181631029372</v>
      </c>
      <c r="E186" s="56">
        <v>0</v>
      </c>
      <c r="F186" s="56"/>
      <c r="G186" s="56"/>
      <c r="H186" s="56">
        <v>100</v>
      </c>
      <c r="I186" s="56"/>
      <c r="J186" s="56"/>
      <c r="K186" s="56">
        <v>93.9133977065175</v>
      </c>
      <c r="L186" s="56"/>
      <c r="M186" s="56">
        <v>6.9937038944410901</v>
      </c>
      <c r="N186" s="56">
        <v>56.059919832527903</v>
      </c>
      <c r="O186" s="56">
        <v>0</v>
      </c>
      <c r="P186" s="56">
        <v>0</v>
      </c>
    </row>
    <row r="187" spans="1:16" hidden="1" x14ac:dyDescent="0.2">
      <c r="A187" s="54" t="s">
        <v>134</v>
      </c>
      <c r="B187" s="54" t="s">
        <v>123</v>
      </c>
      <c r="C187" s="54" t="s">
        <v>128</v>
      </c>
      <c r="D187" s="56">
        <v>32.137866334124297</v>
      </c>
      <c r="E187" s="56">
        <v>0</v>
      </c>
      <c r="F187" s="56"/>
      <c r="G187" s="56"/>
      <c r="H187" s="56">
        <v>0</v>
      </c>
      <c r="I187" s="56"/>
      <c r="J187" s="56"/>
      <c r="K187" s="56">
        <v>20.2709704541709</v>
      </c>
      <c r="L187" s="56"/>
      <c r="M187" s="56">
        <v>103.689251978432</v>
      </c>
      <c r="N187" s="56">
        <v>75.063960027168804</v>
      </c>
      <c r="O187" s="56">
        <v>0</v>
      </c>
      <c r="P187" s="56">
        <v>0</v>
      </c>
    </row>
    <row r="188" spans="1:16" hidden="1" x14ac:dyDescent="0.2">
      <c r="A188" s="54" t="s">
        <v>134</v>
      </c>
      <c r="B188" s="54" t="s">
        <v>123</v>
      </c>
      <c r="C188" s="54" t="s">
        <v>129</v>
      </c>
      <c r="D188" s="56">
        <v>1.2060497507169601</v>
      </c>
      <c r="E188" s="56">
        <v>0</v>
      </c>
      <c r="F188" s="56"/>
      <c r="G188" s="56"/>
      <c r="H188" s="56">
        <v>0</v>
      </c>
      <c r="I188" s="56"/>
      <c r="J188" s="56"/>
      <c r="K188" s="56">
        <v>1.48082505989406</v>
      </c>
      <c r="L188" s="56"/>
      <c r="M188" s="56">
        <v>0.14885307246577001</v>
      </c>
      <c r="N188" s="56">
        <v>1.5602107293676299</v>
      </c>
      <c r="O188" s="56">
        <v>0</v>
      </c>
      <c r="P188" s="56">
        <v>0</v>
      </c>
    </row>
    <row r="189" spans="1:16" hidden="1" x14ac:dyDescent="0.2">
      <c r="A189" s="45" t="s">
        <v>135</v>
      </c>
      <c r="B189" s="45" t="s">
        <v>11</v>
      </c>
      <c r="C189" s="45" t="s">
        <v>124</v>
      </c>
      <c r="D189" s="46">
        <v>201586</v>
      </c>
      <c r="E189" s="47">
        <v>77.998968182314201</v>
      </c>
      <c r="F189" s="47"/>
      <c r="G189" s="47"/>
      <c r="H189" s="47">
        <v>21.657257944500099</v>
      </c>
      <c r="I189" s="47"/>
      <c r="J189" s="47"/>
      <c r="K189" s="47">
        <v>79.234046451967501</v>
      </c>
      <c r="L189" s="47"/>
      <c r="M189" s="47">
        <v>14.8563837097439</v>
      </c>
      <c r="N189" s="47">
        <v>4.6543588803884699</v>
      </c>
      <c r="O189" s="47">
        <v>1.2552109579000399</v>
      </c>
      <c r="P189" s="47">
        <v>0.34377387318563002</v>
      </c>
    </row>
    <row r="190" spans="1:16" hidden="1" x14ac:dyDescent="0.2">
      <c r="A190" s="48" t="s">
        <v>135</v>
      </c>
      <c r="B190" s="48" t="s">
        <v>11</v>
      </c>
      <c r="C190" s="48" t="s">
        <v>125</v>
      </c>
      <c r="D190" s="49">
        <v>3865.6160799325799</v>
      </c>
      <c r="E190" s="50">
        <v>0.86066455131459996</v>
      </c>
      <c r="F190" s="50"/>
      <c r="G190" s="50"/>
      <c r="H190" s="50">
        <v>0.86418418532532004</v>
      </c>
      <c r="I190" s="50"/>
      <c r="J190" s="50"/>
      <c r="K190" s="50">
        <v>1.1366582139824699</v>
      </c>
      <c r="L190" s="50"/>
      <c r="M190" s="50">
        <v>0.84562518298003997</v>
      </c>
      <c r="N190" s="50">
        <v>0.46501253141679</v>
      </c>
      <c r="O190" s="50">
        <v>0.23084942464457001</v>
      </c>
      <c r="P190" s="50">
        <v>4.9498170208139798E-2</v>
      </c>
    </row>
    <row r="191" spans="1:16" hidden="1" x14ac:dyDescent="0.2">
      <c r="A191" s="48" t="s">
        <v>135</v>
      </c>
      <c r="B191" s="48" t="s">
        <v>11</v>
      </c>
      <c r="C191" s="48" t="s">
        <v>126</v>
      </c>
      <c r="D191" s="49">
        <v>195223.75997518501</v>
      </c>
      <c r="E191" s="50">
        <v>76.549768968279196</v>
      </c>
      <c r="F191" s="50"/>
      <c r="G191" s="50"/>
      <c r="H191" s="50">
        <v>20.268740388524702</v>
      </c>
      <c r="I191" s="50"/>
      <c r="J191" s="50"/>
      <c r="K191" s="50">
        <v>77.300607001809496</v>
      </c>
      <c r="L191" s="50"/>
      <c r="M191" s="50">
        <v>13.517399811176199</v>
      </c>
      <c r="N191" s="50">
        <v>3.9459916979707801</v>
      </c>
      <c r="O191" s="50">
        <v>0.92682143818431995</v>
      </c>
      <c r="P191" s="50">
        <v>0.27121630120704998</v>
      </c>
    </row>
    <row r="192" spans="1:16" hidden="1" x14ac:dyDescent="0.2">
      <c r="A192" s="48" t="s">
        <v>135</v>
      </c>
      <c r="B192" s="48" t="s">
        <v>11</v>
      </c>
      <c r="C192" s="48" t="s">
        <v>127</v>
      </c>
      <c r="D192" s="49">
        <v>207948.240024814</v>
      </c>
      <c r="E192" s="50">
        <v>79.382729491043193</v>
      </c>
      <c r="F192" s="50"/>
      <c r="G192" s="50"/>
      <c r="H192" s="50">
        <v>23.1133217768019</v>
      </c>
      <c r="I192" s="50"/>
      <c r="J192" s="50"/>
      <c r="K192" s="50">
        <v>81.043189462485699</v>
      </c>
      <c r="L192" s="50"/>
      <c r="M192" s="50">
        <v>16.3029991859168</v>
      </c>
      <c r="N192" s="50">
        <v>5.48263075512972</v>
      </c>
      <c r="O192" s="50">
        <v>1.6979606633478099</v>
      </c>
      <c r="P192" s="50">
        <v>0.43565772906187999</v>
      </c>
    </row>
    <row r="193" spans="1:16" hidden="1" x14ac:dyDescent="0.2">
      <c r="A193" s="48" t="s">
        <v>135</v>
      </c>
      <c r="B193" s="48" t="s">
        <v>11</v>
      </c>
      <c r="C193" s="48" t="s">
        <v>128</v>
      </c>
      <c r="D193" s="50">
        <v>1.9176014603854299</v>
      </c>
      <c r="E193" s="50">
        <v>1.10343068808665</v>
      </c>
      <c r="F193" s="50"/>
      <c r="G193" s="50"/>
      <c r="H193" s="50">
        <v>3.9902751656738999</v>
      </c>
      <c r="I193" s="50"/>
      <c r="J193" s="50"/>
      <c r="K193" s="50">
        <v>1.43455782568359</v>
      </c>
      <c r="L193" s="50"/>
      <c r="M193" s="50">
        <v>5.6919988033522904</v>
      </c>
      <c r="N193" s="50">
        <v>9.9909040829697098</v>
      </c>
      <c r="O193" s="50">
        <v>18.391285002067502</v>
      </c>
      <c r="P193" s="50">
        <v>14.3984677338788</v>
      </c>
    </row>
    <row r="194" spans="1:16" hidden="1" x14ac:dyDescent="0.2">
      <c r="A194" s="48" t="s">
        <v>135</v>
      </c>
      <c r="B194" s="48" t="s">
        <v>11</v>
      </c>
      <c r="C194" s="48" t="s">
        <v>129</v>
      </c>
      <c r="D194" s="50">
        <v>1.8478117406541701</v>
      </c>
      <c r="E194" s="50">
        <v>13.966601813145401</v>
      </c>
      <c r="F194" s="50"/>
      <c r="G194" s="50"/>
      <c r="H194" s="50">
        <v>14.2418110084097</v>
      </c>
      <c r="I194" s="50"/>
      <c r="J194" s="50"/>
      <c r="K194" s="50">
        <v>5.2421857245950596</v>
      </c>
      <c r="L194" s="50"/>
      <c r="M194" s="50">
        <v>3.7740438693738798</v>
      </c>
      <c r="N194" s="50">
        <v>3.2530064985812701</v>
      </c>
      <c r="O194" s="50">
        <v>2.8704039082506401</v>
      </c>
      <c r="P194" s="50">
        <v>2.3139598123964098</v>
      </c>
    </row>
    <row r="195" spans="1:16" hidden="1" x14ac:dyDescent="0.2">
      <c r="A195" s="51" t="s">
        <v>135</v>
      </c>
      <c r="B195" s="51" t="s">
        <v>200</v>
      </c>
      <c r="C195" s="51" t="s">
        <v>124</v>
      </c>
      <c r="D195" s="52">
        <v>17331</v>
      </c>
      <c r="E195" s="53">
        <v>54.070740291962302</v>
      </c>
      <c r="F195" s="53"/>
      <c r="G195" s="53"/>
      <c r="H195" s="53">
        <v>45.8427095955224</v>
      </c>
      <c r="I195" s="53"/>
      <c r="J195" s="53"/>
      <c r="K195" s="53">
        <v>29.981120201384499</v>
      </c>
      <c r="L195" s="53"/>
      <c r="M195" s="53">
        <v>46.444304594084301</v>
      </c>
      <c r="N195" s="53">
        <v>22.6054122089364</v>
      </c>
      <c r="O195" s="53">
        <v>0.96916299559470998</v>
      </c>
      <c r="P195" s="53">
        <v>8.6550112515139999E-2</v>
      </c>
    </row>
    <row r="196" spans="1:16" hidden="1" x14ac:dyDescent="0.2">
      <c r="A196" s="54" t="s">
        <v>135</v>
      </c>
      <c r="B196" s="54" t="s">
        <v>200</v>
      </c>
      <c r="C196" s="54" t="s">
        <v>125</v>
      </c>
      <c r="D196" s="55">
        <v>619.34772089776402</v>
      </c>
      <c r="E196" s="56">
        <v>1.2946175990589499</v>
      </c>
      <c r="F196" s="56"/>
      <c r="G196" s="56"/>
      <c r="H196" s="56">
        <v>1.29753208310233</v>
      </c>
      <c r="I196" s="56"/>
      <c r="J196" s="56"/>
      <c r="K196" s="56">
        <v>1.7684738664271999</v>
      </c>
      <c r="L196" s="56"/>
      <c r="M196" s="56">
        <v>1.9675831276054501</v>
      </c>
      <c r="N196" s="56">
        <v>1.9046562352921801</v>
      </c>
      <c r="O196" s="56">
        <v>0.2980938144511</v>
      </c>
      <c r="P196" s="56">
        <v>3.8748483503942201E-2</v>
      </c>
    </row>
    <row r="197" spans="1:16" hidden="1" x14ac:dyDescent="0.2">
      <c r="A197" s="54" t="s">
        <v>135</v>
      </c>
      <c r="B197" s="54" t="s">
        <v>200</v>
      </c>
      <c r="C197" s="54" t="s">
        <v>126</v>
      </c>
      <c r="D197" s="55">
        <v>16311.644022144499</v>
      </c>
      <c r="E197" s="56">
        <v>51.933835904748001</v>
      </c>
      <c r="F197" s="56"/>
      <c r="G197" s="56"/>
      <c r="H197" s="56">
        <v>43.716076924306797</v>
      </c>
      <c r="I197" s="56"/>
      <c r="J197" s="56"/>
      <c r="K197" s="56">
        <v>27.152791905041202</v>
      </c>
      <c r="L197" s="56"/>
      <c r="M197" s="56">
        <v>43.224589674310501</v>
      </c>
      <c r="N197" s="56">
        <v>19.624181118619202</v>
      </c>
      <c r="O197" s="56">
        <v>0.58347816485316994</v>
      </c>
      <c r="P197" s="56">
        <v>4.1416860975952097E-2</v>
      </c>
    </row>
    <row r="198" spans="1:16" hidden="1" x14ac:dyDescent="0.2">
      <c r="A198" s="54" t="s">
        <v>135</v>
      </c>
      <c r="B198" s="54" t="s">
        <v>200</v>
      </c>
      <c r="C198" s="54" t="s">
        <v>127</v>
      </c>
      <c r="D198" s="55">
        <v>18350.355977855401</v>
      </c>
      <c r="E198" s="56">
        <v>56.192778820971903</v>
      </c>
      <c r="F198" s="56"/>
      <c r="G198" s="56"/>
      <c r="H198" s="56">
        <v>47.984596916936503</v>
      </c>
      <c r="I198" s="56"/>
      <c r="J198" s="56"/>
      <c r="K198" s="56">
        <v>32.970716858398703</v>
      </c>
      <c r="L198" s="56"/>
      <c r="M198" s="56">
        <v>49.6939330356076</v>
      </c>
      <c r="N198" s="56">
        <v>25.893636547892498</v>
      </c>
      <c r="O198" s="56">
        <v>1.6056717609718401</v>
      </c>
      <c r="P198" s="56">
        <v>0.1807775340044</v>
      </c>
    </row>
    <row r="199" spans="1:16" hidden="1" x14ac:dyDescent="0.2">
      <c r="A199" s="54" t="s">
        <v>135</v>
      </c>
      <c r="B199" s="54" t="s">
        <v>200</v>
      </c>
      <c r="C199" s="54" t="s">
        <v>128</v>
      </c>
      <c r="D199" s="56">
        <v>3.5736409953133901</v>
      </c>
      <c r="E199" s="56">
        <v>2.3943034477954002</v>
      </c>
      <c r="F199" s="56"/>
      <c r="G199" s="56"/>
      <c r="H199" s="56">
        <v>2.83040006699138</v>
      </c>
      <c r="I199" s="56"/>
      <c r="J199" s="56"/>
      <c r="K199" s="56">
        <v>5.8986250498590103</v>
      </c>
      <c r="L199" s="56"/>
      <c r="M199" s="56">
        <v>4.2364357584892502</v>
      </c>
      <c r="N199" s="56">
        <v>8.4256646934278407</v>
      </c>
      <c r="O199" s="56">
        <v>30.757861763818699</v>
      </c>
      <c r="P199" s="56">
        <v>44.769997840454799</v>
      </c>
    </row>
    <row r="200" spans="1:16" hidden="1" x14ac:dyDescent="0.2">
      <c r="A200" s="54" t="s">
        <v>135</v>
      </c>
      <c r="B200" s="54" t="s">
        <v>200</v>
      </c>
      <c r="C200" s="54" t="s">
        <v>129</v>
      </c>
      <c r="D200" s="56">
        <v>0.49181264842269001</v>
      </c>
      <c r="E200" s="56">
        <v>1.87736766542172</v>
      </c>
      <c r="F200" s="56"/>
      <c r="G200" s="56"/>
      <c r="H200" s="56">
        <v>1.8863708860680899</v>
      </c>
      <c r="I200" s="56"/>
      <c r="J200" s="56"/>
      <c r="K200" s="56">
        <v>1.81000873963662</v>
      </c>
      <c r="L200" s="56"/>
      <c r="M200" s="56">
        <v>1.89092561527478</v>
      </c>
      <c r="N200" s="56">
        <v>2.5191647826450199</v>
      </c>
      <c r="O200" s="56">
        <v>1.12482522830419</v>
      </c>
      <c r="P200" s="56">
        <v>0.48298752146509999</v>
      </c>
    </row>
    <row r="201" spans="1:16" hidden="1" x14ac:dyDescent="0.2">
      <c r="A201" s="45" t="s">
        <v>135</v>
      </c>
      <c r="B201" s="45" t="s">
        <v>201</v>
      </c>
      <c r="C201" s="45" t="s">
        <v>124</v>
      </c>
      <c r="D201" s="46">
        <v>180318</v>
      </c>
      <c r="E201" s="47">
        <v>80.662496256613295</v>
      </c>
      <c r="F201" s="47"/>
      <c r="G201" s="47"/>
      <c r="H201" s="47">
        <v>18.961501347619201</v>
      </c>
      <c r="I201" s="47"/>
      <c r="J201" s="47"/>
      <c r="K201" s="47">
        <v>90.1611535199321</v>
      </c>
      <c r="L201" s="47"/>
      <c r="M201" s="47">
        <v>7.9319119066421004</v>
      </c>
      <c r="N201" s="47">
        <v>0.66391740516510001</v>
      </c>
      <c r="O201" s="47">
        <v>1.2430171682606499</v>
      </c>
      <c r="P201" s="47">
        <v>0.37600239576747002</v>
      </c>
    </row>
    <row r="202" spans="1:16" hidden="1" x14ac:dyDescent="0.2">
      <c r="A202" s="48" t="s">
        <v>135</v>
      </c>
      <c r="B202" s="48" t="s">
        <v>201</v>
      </c>
      <c r="C202" s="48" t="s">
        <v>125</v>
      </c>
      <c r="D202" s="49">
        <v>3564.5885530087999</v>
      </c>
      <c r="E202" s="50">
        <v>0.90235014216259002</v>
      </c>
      <c r="F202" s="50"/>
      <c r="G202" s="50"/>
      <c r="H202" s="50">
        <v>0.90682875290061005</v>
      </c>
      <c r="I202" s="50"/>
      <c r="J202" s="50"/>
      <c r="K202" s="50">
        <v>0.72926104584355</v>
      </c>
      <c r="L202" s="50"/>
      <c r="M202" s="50">
        <v>0.63461069236673995</v>
      </c>
      <c r="N202" s="50">
        <v>0.14970005909699999</v>
      </c>
      <c r="O202" s="50">
        <v>0.27107389404276999</v>
      </c>
      <c r="P202" s="50">
        <v>5.5272545141083602E-2</v>
      </c>
    </row>
    <row r="203" spans="1:16" hidden="1" x14ac:dyDescent="0.2">
      <c r="A203" s="48" t="s">
        <v>135</v>
      </c>
      <c r="B203" s="48" t="s">
        <v>201</v>
      </c>
      <c r="C203" s="48" t="s">
        <v>126</v>
      </c>
      <c r="D203" s="49">
        <v>174451.20736074101</v>
      </c>
      <c r="E203" s="50">
        <v>79.133887142008803</v>
      </c>
      <c r="F203" s="50"/>
      <c r="G203" s="50"/>
      <c r="H203" s="50">
        <v>17.5137769973812</v>
      </c>
      <c r="I203" s="50"/>
      <c r="J203" s="50"/>
      <c r="K203" s="50">
        <v>88.893633279470095</v>
      </c>
      <c r="L203" s="50"/>
      <c r="M203" s="50">
        <v>6.9480601795928303</v>
      </c>
      <c r="N203" s="50">
        <v>0.45785305253156999</v>
      </c>
      <c r="O203" s="50">
        <v>0.86745159022205998</v>
      </c>
      <c r="P203" s="50">
        <v>0.29517016627096998</v>
      </c>
    </row>
    <row r="204" spans="1:16" hidden="1" x14ac:dyDescent="0.2">
      <c r="A204" s="48" t="s">
        <v>135</v>
      </c>
      <c r="B204" s="48" t="s">
        <v>201</v>
      </c>
      <c r="C204" s="48" t="s">
        <v>127</v>
      </c>
      <c r="D204" s="49">
        <v>186184.792639258</v>
      </c>
      <c r="E204" s="50">
        <v>82.104446664358207</v>
      </c>
      <c r="F204" s="50"/>
      <c r="G204" s="50"/>
      <c r="H204" s="50">
        <v>20.4991571496398</v>
      </c>
      <c r="I204" s="50"/>
      <c r="J204" s="50"/>
      <c r="K204" s="50">
        <v>91.298177771902601</v>
      </c>
      <c r="L204" s="50"/>
      <c r="M204" s="50">
        <v>9.0415412463502598</v>
      </c>
      <c r="N204" s="50">
        <v>0.96182830579768996</v>
      </c>
      <c r="O204" s="50">
        <v>1.7782681033808201</v>
      </c>
      <c r="P204" s="50">
        <v>0.47886418372598</v>
      </c>
    </row>
    <row r="205" spans="1:16" hidden="1" x14ac:dyDescent="0.2">
      <c r="A205" s="48" t="s">
        <v>135</v>
      </c>
      <c r="B205" s="48" t="s">
        <v>201</v>
      </c>
      <c r="C205" s="48" t="s">
        <v>128</v>
      </c>
      <c r="D205" s="50">
        <v>1.97683456616022</v>
      </c>
      <c r="E205" s="50">
        <v>1.1186737133598299</v>
      </c>
      <c r="F205" s="50"/>
      <c r="G205" s="50"/>
      <c r="H205" s="50">
        <v>4.7824733721017996</v>
      </c>
      <c r="I205" s="50"/>
      <c r="J205" s="50"/>
      <c r="K205" s="50">
        <v>0.80884174322628999</v>
      </c>
      <c r="L205" s="50"/>
      <c r="M205" s="50">
        <v>8.0007279434776493</v>
      </c>
      <c r="N205" s="50">
        <v>22.547994363813601</v>
      </c>
      <c r="O205" s="50">
        <v>21.807735320509298</v>
      </c>
      <c r="P205" s="50">
        <v>14.7000513196901</v>
      </c>
    </row>
    <row r="206" spans="1:16" hidden="1" x14ac:dyDescent="0.2">
      <c r="A206" s="48" t="s">
        <v>135</v>
      </c>
      <c r="B206" s="48" t="s">
        <v>201</v>
      </c>
      <c r="C206" s="48" t="s">
        <v>129</v>
      </c>
      <c r="D206" s="50">
        <v>0.83680325544941003</v>
      </c>
      <c r="E206" s="50">
        <v>15.108162750185899</v>
      </c>
      <c r="F206" s="50"/>
      <c r="G206" s="50"/>
      <c r="H206" s="50">
        <v>15.488879358203199</v>
      </c>
      <c r="I206" s="50"/>
      <c r="J206" s="50"/>
      <c r="K206" s="50">
        <v>3.1344885142737899</v>
      </c>
      <c r="L206" s="50"/>
      <c r="M206" s="50">
        <v>2.88331477828824</v>
      </c>
      <c r="N206" s="50">
        <v>1.7765897602659</v>
      </c>
      <c r="O206" s="50">
        <v>3.1296425909245702</v>
      </c>
      <c r="P206" s="50">
        <v>2.3604667672728601</v>
      </c>
    </row>
    <row r="207" spans="1:16" hidden="1" x14ac:dyDescent="0.2">
      <c r="A207" s="51" t="s">
        <v>135</v>
      </c>
      <c r="B207" s="51" t="s">
        <v>202</v>
      </c>
      <c r="C207" s="51" t="s">
        <v>124</v>
      </c>
      <c r="D207" s="52">
        <v>3376</v>
      </c>
      <c r="E207" s="53">
        <v>71.534360189573405</v>
      </c>
      <c r="F207" s="53"/>
      <c r="G207" s="53"/>
      <c r="H207" s="53">
        <v>28.465639810426499</v>
      </c>
      <c r="I207" s="53"/>
      <c r="J207" s="53"/>
      <c r="K207" s="53">
        <v>89.802289281997901</v>
      </c>
      <c r="L207" s="53"/>
      <c r="M207" s="53">
        <v>5.4110301768990601</v>
      </c>
      <c r="N207" s="53">
        <v>0</v>
      </c>
      <c r="O207" s="53">
        <v>4.78668054110301</v>
      </c>
      <c r="P207" s="53">
        <v>0</v>
      </c>
    </row>
    <row r="208" spans="1:16" hidden="1" x14ac:dyDescent="0.2">
      <c r="A208" s="54" t="s">
        <v>135</v>
      </c>
      <c r="B208" s="54" t="s">
        <v>202</v>
      </c>
      <c r="C208" s="54" t="s">
        <v>125</v>
      </c>
      <c r="D208" s="55">
        <v>224.53458583746001</v>
      </c>
      <c r="E208" s="56">
        <v>2.9926975344153202</v>
      </c>
      <c r="F208" s="56"/>
      <c r="G208" s="56"/>
      <c r="H208" s="56">
        <v>2.9926975344153202</v>
      </c>
      <c r="I208" s="56"/>
      <c r="J208" s="56"/>
      <c r="K208" s="56">
        <v>3.1770274980504798</v>
      </c>
      <c r="L208" s="56"/>
      <c r="M208" s="56">
        <v>2.0846353780969999</v>
      </c>
      <c r="N208" s="56">
        <v>0</v>
      </c>
      <c r="O208" s="56">
        <v>2.4569092407657598</v>
      </c>
      <c r="P208" s="56">
        <v>0</v>
      </c>
    </row>
    <row r="209" spans="1:16" hidden="1" x14ac:dyDescent="0.2">
      <c r="A209" s="54" t="s">
        <v>135</v>
      </c>
      <c r="B209" s="54" t="s">
        <v>202</v>
      </c>
      <c r="C209" s="54" t="s">
        <v>126</v>
      </c>
      <c r="D209" s="55">
        <v>3006.4488341751899</v>
      </c>
      <c r="E209" s="56">
        <v>66.364714463450298</v>
      </c>
      <c r="F209" s="56"/>
      <c r="G209" s="56"/>
      <c r="H209" s="56">
        <v>23.8055389397529</v>
      </c>
      <c r="I209" s="56"/>
      <c r="J209" s="56"/>
      <c r="K209" s="56">
        <v>83.262148157520201</v>
      </c>
      <c r="L209" s="56"/>
      <c r="M209" s="56">
        <v>2.8425821784144301</v>
      </c>
      <c r="N209" s="56">
        <v>0</v>
      </c>
      <c r="O209" s="56">
        <v>2.02774223951611</v>
      </c>
      <c r="P209" s="56">
        <v>0</v>
      </c>
    </row>
    <row r="210" spans="1:16" hidden="1" x14ac:dyDescent="0.2">
      <c r="A210" s="54" t="s">
        <v>135</v>
      </c>
      <c r="B210" s="54" t="s">
        <v>202</v>
      </c>
      <c r="C210" s="54" t="s">
        <v>127</v>
      </c>
      <c r="D210" s="55">
        <v>3745.5511658248101</v>
      </c>
      <c r="E210" s="56">
        <v>76.194461060246994</v>
      </c>
      <c r="F210" s="56"/>
      <c r="G210" s="56"/>
      <c r="H210" s="56">
        <v>33.635285536549603</v>
      </c>
      <c r="I210" s="56"/>
      <c r="J210" s="56"/>
      <c r="K210" s="56">
        <v>93.971952020440099</v>
      </c>
      <c r="L210" s="56"/>
      <c r="M210" s="56">
        <v>10.059932464973601</v>
      </c>
      <c r="N210" s="56">
        <v>0</v>
      </c>
      <c r="O210" s="56">
        <v>10.8824589708231</v>
      </c>
      <c r="P210" s="56">
        <v>0</v>
      </c>
    </row>
    <row r="211" spans="1:16" hidden="1" x14ac:dyDescent="0.2">
      <c r="A211" s="54" t="s">
        <v>135</v>
      </c>
      <c r="B211" s="54" t="s">
        <v>202</v>
      </c>
      <c r="C211" s="54" t="s">
        <v>128</v>
      </c>
      <c r="D211" s="56">
        <v>6.6509059785977698</v>
      </c>
      <c r="E211" s="56">
        <v>4.1835804870335904</v>
      </c>
      <c r="F211" s="56"/>
      <c r="G211" s="56"/>
      <c r="H211" s="56">
        <v>10.5133682374465</v>
      </c>
      <c r="I211" s="56"/>
      <c r="J211" s="56"/>
      <c r="K211" s="56">
        <v>3.5378023471917799</v>
      </c>
      <c r="L211" s="56"/>
      <c r="M211" s="56">
        <v>38.525665352908</v>
      </c>
      <c r="N211" s="56">
        <v>0</v>
      </c>
      <c r="O211" s="56">
        <v>51.3280387038239</v>
      </c>
      <c r="P211" s="56">
        <v>0</v>
      </c>
    </row>
    <row r="212" spans="1:16" hidden="1" x14ac:dyDescent="0.2">
      <c r="A212" s="54" t="s">
        <v>135</v>
      </c>
      <c r="B212" s="54" t="s">
        <v>202</v>
      </c>
      <c r="C212" s="54" t="s">
        <v>129</v>
      </c>
      <c r="D212" s="56">
        <v>1.50807904438762</v>
      </c>
      <c r="E212" s="56">
        <v>2.38334494041692</v>
      </c>
      <c r="F212" s="56"/>
      <c r="G212" s="56"/>
      <c r="H212" s="56">
        <v>2.38334494041692</v>
      </c>
      <c r="I212" s="56"/>
      <c r="J212" s="56"/>
      <c r="K212" s="56">
        <v>1.61967444736079</v>
      </c>
      <c r="L212" s="56"/>
      <c r="M212" s="56">
        <v>1.2477156870348101</v>
      </c>
      <c r="N212" s="56">
        <v>0</v>
      </c>
      <c r="O212" s="56">
        <v>1.94635455706029</v>
      </c>
      <c r="P212" s="56">
        <v>0</v>
      </c>
    </row>
    <row r="213" spans="1:16" hidden="1" x14ac:dyDescent="0.2">
      <c r="A213" s="45" t="s">
        <v>135</v>
      </c>
      <c r="B213" s="45" t="s">
        <v>123</v>
      </c>
      <c r="C213" s="45" t="s">
        <v>124</v>
      </c>
      <c r="D213" s="46">
        <v>561</v>
      </c>
      <c r="E213" s="47">
        <v>0</v>
      </c>
      <c r="F213" s="47"/>
      <c r="G213" s="47"/>
      <c r="H213" s="47">
        <v>100</v>
      </c>
      <c r="I213" s="47"/>
      <c r="J213" s="47"/>
      <c r="K213" s="47">
        <v>92.691622103386806</v>
      </c>
      <c r="L213" s="47"/>
      <c r="M213" s="47">
        <v>5.7040998217468797</v>
      </c>
      <c r="N213" s="47">
        <v>1.6042780748663099</v>
      </c>
      <c r="O213" s="47">
        <v>0</v>
      </c>
      <c r="P213" s="47">
        <v>0</v>
      </c>
    </row>
    <row r="214" spans="1:16" hidden="1" x14ac:dyDescent="0.2">
      <c r="A214" s="48" t="s">
        <v>135</v>
      </c>
      <c r="B214" s="48" t="s">
        <v>123</v>
      </c>
      <c r="C214" s="48" t="s">
        <v>125</v>
      </c>
      <c r="D214" s="49">
        <v>97.505724310189194</v>
      </c>
      <c r="E214" s="50">
        <v>0</v>
      </c>
      <c r="F214" s="50"/>
      <c r="G214" s="50"/>
      <c r="H214" s="50">
        <v>0</v>
      </c>
      <c r="I214" s="50"/>
      <c r="J214" s="50"/>
      <c r="K214" s="50">
        <v>3.0628629731906098</v>
      </c>
      <c r="L214" s="50"/>
      <c r="M214" s="50">
        <v>2.8034862148059099</v>
      </c>
      <c r="N214" s="50">
        <v>1.2111281868803301</v>
      </c>
      <c r="O214" s="50">
        <v>0</v>
      </c>
      <c r="P214" s="50">
        <v>0</v>
      </c>
    </row>
    <row r="215" spans="1:16" hidden="1" x14ac:dyDescent="0.2">
      <c r="A215" s="48" t="s">
        <v>135</v>
      </c>
      <c r="B215" s="48" t="s">
        <v>123</v>
      </c>
      <c r="C215" s="48" t="s">
        <v>126</v>
      </c>
      <c r="D215" s="49">
        <v>400.51980511586999</v>
      </c>
      <c r="E215" s="50">
        <v>0</v>
      </c>
      <c r="F215" s="50"/>
      <c r="G215" s="50"/>
      <c r="H215" s="50">
        <v>100</v>
      </c>
      <c r="I215" s="50"/>
      <c r="J215" s="50"/>
      <c r="K215" s="50">
        <v>85.765205325508504</v>
      </c>
      <c r="L215" s="50"/>
      <c r="M215" s="50">
        <v>2.5005985295406301</v>
      </c>
      <c r="N215" s="50">
        <v>0.45893536119805001</v>
      </c>
      <c r="O215" s="50">
        <v>0</v>
      </c>
      <c r="P215" s="50">
        <v>0</v>
      </c>
    </row>
    <row r="216" spans="1:16" hidden="1" x14ac:dyDescent="0.2">
      <c r="A216" s="48" t="s">
        <v>135</v>
      </c>
      <c r="B216" s="48" t="s">
        <v>123</v>
      </c>
      <c r="C216" s="48" t="s">
        <v>127</v>
      </c>
      <c r="D216" s="49">
        <v>721.48019488412899</v>
      </c>
      <c r="E216" s="50">
        <v>0</v>
      </c>
      <c r="F216" s="50"/>
      <c r="G216" s="50"/>
      <c r="H216" s="50">
        <v>100</v>
      </c>
      <c r="I216" s="50"/>
      <c r="J216" s="50"/>
      <c r="K216" s="50">
        <v>96.389633589370902</v>
      </c>
      <c r="L216" s="50"/>
      <c r="M216" s="50">
        <v>12.4860199963403</v>
      </c>
      <c r="N216" s="50">
        <v>5.45145549468418</v>
      </c>
      <c r="O216" s="50">
        <v>0</v>
      </c>
      <c r="P216" s="50">
        <v>0</v>
      </c>
    </row>
    <row r="217" spans="1:16" hidden="1" x14ac:dyDescent="0.2">
      <c r="A217" s="48" t="s">
        <v>135</v>
      </c>
      <c r="B217" s="48" t="s">
        <v>123</v>
      </c>
      <c r="C217" s="48" t="s">
        <v>128</v>
      </c>
      <c r="D217" s="50">
        <v>17.380699520532801</v>
      </c>
      <c r="E217" s="50">
        <v>0</v>
      </c>
      <c r="F217" s="50"/>
      <c r="G217" s="50"/>
      <c r="H217" s="50">
        <v>0</v>
      </c>
      <c r="I217" s="50"/>
      <c r="J217" s="50"/>
      <c r="K217" s="50">
        <v>3.3043579383844799</v>
      </c>
      <c r="L217" s="50"/>
      <c r="M217" s="50">
        <v>49.148617703316198</v>
      </c>
      <c r="N217" s="50">
        <v>75.493656982207398</v>
      </c>
      <c r="O217" s="50">
        <v>0</v>
      </c>
      <c r="P217" s="50">
        <v>0</v>
      </c>
    </row>
    <row r="218" spans="1:16" hidden="1" x14ac:dyDescent="0.2">
      <c r="A218" s="48" t="s">
        <v>135</v>
      </c>
      <c r="B218" s="48" t="s">
        <v>123</v>
      </c>
      <c r="C218" s="48" t="s">
        <v>129</v>
      </c>
      <c r="D218" s="50">
        <v>2.3520538427668898</v>
      </c>
      <c r="E218" s="50">
        <v>0</v>
      </c>
      <c r="F218" s="50"/>
      <c r="G218" s="50"/>
      <c r="H218" s="50">
        <v>0</v>
      </c>
      <c r="I218" s="50"/>
      <c r="J218" s="50"/>
      <c r="K218" s="50">
        <v>1.1879796747184299</v>
      </c>
      <c r="L218" s="50"/>
      <c r="M218" s="50">
        <v>1.25352290720697</v>
      </c>
      <c r="N218" s="50">
        <v>0.79714937780212003</v>
      </c>
      <c r="O218" s="50">
        <v>0</v>
      </c>
      <c r="P218" s="50">
        <v>0</v>
      </c>
    </row>
    <row r="219" spans="1:16" hidden="1" x14ac:dyDescent="0.2">
      <c r="A219" s="51" t="s">
        <v>136</v>
      </c>
      <c r="B219" s="51" t="s">
        <v>11</v>
      </c>
      <c r="C219" s="51" t="s">
        <v>124</v>
      </c>
      <c r="D219" s="52">
        <v>1217186</v>
      </c>
      <c r="E219" s="53">
        <v>77.661261302709704</v>
      </c>
      <c r="F219" s="53"/>
      <c r="G219" s="53"/>
      <c r="H219" s="53">
        <v>22.112479111655901</v>
      </c>
      <c r="I219" s="53"/>
      <c r="J219" s="53"/>
      <c r="K219" s="53">
        <v>51.797510681775897</v>
      </c>
      <c r="L219" s="53"/>
      <c r="M219" s="53">
        <v>35.903771131339397</v>
      </c>
      <c r="N219" s="53">
        <v>10.889466840052</v>
      </c>
      <c r="O219" s="53">
        <v>1.40925134683262</v>
      </c>
      <c r="P219" s="53">
        <v>0.22625958563439999</v>
      </c>
    </row>
    <row r="220" spans="1:16" hidden="1" x14ac:dyDescent="0.2">
      <c r="A220" s="54" t="s">
        <v>136</v>
      </c>
      <c r="B220" s="54" t="s">
        <v>11</v>
      </c>
      <c r="C220" s="54" t="s">
        <v>125</v>
      </c>
      <c r="D220" s="55">
        <v>11734.961297435701</v>
      </c>
      <c r="E220" s="56">
        <v>0.26344823960178998</v>
      </c>
      <c r="F220" s="56"/>
      <c r="G220" s="56"/>
      <c r="H220" s="56">
        <v>0.26473868949691998</v>
      </c>
      <c r="I220" s="56"/>
      <c r="J220" s="56"/>
      <c r="K220" s="56">
        <v>0.62886750755527998</v>
      </c>
      <c r="L220" s="56"/>
      <c r="M220" s="56">
        <v>0.57201550801073997</v>
      </c>
      <c r="N220" s="56">
        <v>0.27553909697237999</v>
      </c>
      <c r="O220" s="56">
        <v>0.12672245409305</v>
      </c>
      <c r="P220" s="56">
        <v>1.3599587774285E-2</v>
      </c>
    </row>
    <row r="221" spans="1:16" hidden="1" x14ac:dyDescent="0.2">
      <c r="A221" s="54" t="s">
        <v>136</v>
      </c>
      <c r="B221" s="54" t="s">
        <v>11</v>
      </c>
      <c r="C221" s="54" t="s">
        <v>126</v>
      </c>
      <c r="D221" s="55">
        <v>1197882.5947416299</v>
      </c>
      <c r="E221" s="56">
        <v>77.224910207900606</v>
      </c>
      <c r="F221" s="56"/>
      <c r="G221" s="56"/>
      <c r="H221" s="56">
        <v>21.680069761762098</v>
      </c>
      <c r="I221" s="56"/>
      <c r="J221" s="56"/>
      <c r="K221" s="56">
        <v>50.762404921960197</v>
      </c>
      <c r="L221" s="56"/>
      <c r="M221" s="56">
        <v>34.968331299166998</v>
      </c>
      <c r="N221" s="56">
        <v>10.444418167222899</v>
      </c>
      <c r="O221" s="56">
        <v>1.21529731206546</v>
      </c>
      <c r="P221" s="56">
        <v>0.20495711113057999</v>
      </c>
    </row>
    <row r="222" spans="1:16" hidden="1" x14ac:dyDescent="0.2">
      <c r="A222" s="54" t="s">
        <v>136</v>
      </c>
      <c r="B222" s="54" t="s">
        <v>11</v>
      </c>
      <c r="C222" s="54" t="s">
        <v>127</v>
      </c>
      <c r="D222" s="55">
        <v>1236489.4052583601</v>
      </c>
      <c r="E222" s="56">
        <v>78.091624014195901</v>
      </c>
      <c r="F222" s="56"/>
      <c r="G222" s="56"/>
      <c r="H222" s="56">
        <v>22.551029605367798</v>
      </c>
      <c r="I222" s="56"/>
      <c r="J222" s="56"/>
      <c r="K222" s="56">
        <v>52.8310759980981</v>
      </c>
      <c r="L222" s="56"/>
      <c r="M222" s="56">
        <v>36.850055169692602</v>
      </c>
      <c r="N222" s="56">
        <v>11.3510758771705</v>
      </c>
      <c r="O222" s="56">
        <v>1.63364736362499</v>
      </c>
      <c r="P222" s="56">
        <v>0.24977061802631001</v>
      </c>
    </row>
    <row r="223" spans="1:16" hidden="1" x14ac:dyDescent="0.2">
      <c r="A223" s="54" t="s">
        <v>136</v>
      </c>
      <c r="B223" s="54" t="s">
        <v>11</v>
      </c>
      <c r="C223" s="54" t="s">
        <v>128</v>
      </c>
      <c r="D223" s="56">
        <v>0.96410583899548996</v>
      </c>
      <c r="E223" s="56">
        <v>0.33922735116921998</v>
      </c>
      <c r="F223" s="56"/>
      <c r="G223" s="56"/>
      <c r="H223" s="56">
        <v>1.1972365837414101</v>
      </c>
      <c r="I223" s="56"/>
      <c r="J223" s="56"/>
      <c r="K223" s="56">
        <v>1.2140882820002701</v>
      </c>
      <c r="L223" s="56"/>
      <c r="M223" s="56">
        <v>1.59319060362283</v>
      </c>
      <c r="N223" s="56">
        <v>2.53032679211567</v>
      </c>
      <c r="O223" s="56">
        <v>8.9921825782087996</v>
      </c>
      <c r="P223" s="56">
        <v>6.0106128702363204</v>
      </c>
    </row>
    <row r="224" spans="1:16" hidden="1" x14ac:dyDescent="0.2">
      <c r="A224" s="54" t="s">
        <v>136</v>
      </c>
      <c r="B224" s="54" t="s">
        <v>11</v>
      </c>
      <c r="C224" s="54" t="s">
        <v>129</v>
      </c>
      <c r="D224" s="56">
        <v>2.0536557129142401</v>
      </c>
      <c r="E224" s="56">
        <v>15.9975670569505</v>
      </c>
      <c r="F224" s="56"/>
      <c r="G224" s="56"/>
      <c r="H224" s="56">
        <v>16.2725621238922</v>
      </c>
      <c r="I224" s="56"/>
      <c r="J224" s="56"/>
      <c r="K224" s="56">
        <v>12.431588301348</v>
      </c>
      <c r="L224" s="56"/>
      <c r="M224" s="56">
        <v>11.1591142438322</v>
      </c>
      <c r="N224" s="56">
        <v>6.1406941254566796</v>
      </c>
      <c r="O224" s="56">
        <v>9.0712928851055494</v>
      </c>
      <c r="P224" s="56">
        <v>3.2760813154054498</v>
      </c>
    </row>
    <row r="225" spans="1:16" hidden="1" x14ac:dyDescent="0.2">
      <c r="A225" s="45" t="s">
        <v>136</v>
      </c>
      <c r="B225" s="45" t="s">
        <v>200</v>
      </c>
      <c r="C225" s="45" t="s">
        <v>124</v>
      </c>
      <c r="D225" s="46">
        <v>632064</v>
      </c>
      <c r="E225" s="47">
        <v>73.420096699068395</v>
      </c>
      <c r="F225" s="47"/>
      <c r="G225" s="47"/>
      <c r="H225" s="47">
        <v>26.397959700283501</v>
      </c>
      <c r="I225" s="47"/>
      <c r="J225" s="47"/>
      <c r="K225" s="47">
        <v>31.8330017021072</v>
      </c>
      <c r="L225" s="47"/>
      <c r="M225" s="47">
        <v>51.596624553496497</v>
      </c>
      <c r="N225" s="47">
        <v>15.6078440773859</v>
      </c>
      <c r="O225" s="47">
        <v>0.96252966701027998</v>
      </c>
      <c r="P225" s="47">
        <v>0.18194360064803</v>
      </c>
    </row>
    <row r="226" spans="1:16" hidden="1" x14ac:dyDescent="0.2">
      <c r="A226" s="48" t="s">
        <v>136</v>
      </c>
      <c r="B226" s="48" t="s">
        <v>200</v>
      </c>
      <c r="C226" s="48" t="s">
        <v>125</v>
      </c>
      <c r="D226" s="49">
        <v>5476.89965056454</v>
      </c>
      <c r="E226" s="50">
        <v>0.30411875840826003</v>
      </c>
      <c r="F226" s="50"/>
      <c r="G226" s="50"/>
      <c r="H226" s="50">
        <v>0.30528061288426001</v>
      </c>
      <c r="I226" s="50"/>
      <c r="J226" s="50"/>
      <c r="K226" s="50">
        <v>0.47696139839071999</v>
      </c>
      <c r="L226" s="50"/>
      <c r="M226" s="50">
        <v>0.56165799333720001</v>
      </c>
      <c r="N226" s="50">
        <v>0.37323173445474001</v>
      </c>
      <c r="O226" s="50">
        <v>5.3630586678935298E-2</v>
      </c>
      <c r="P226" s="50">
        <v>1.51843966495505E-2</v>
      </c>
    </row>
    <row r="227" spans="1:16" hidden="1" x14ac:dyDescent="0.2">
      <c r="A227" s="48" t="s">
        <v>136</v>
      </c>
      <c r="B227" s="48" t="s">
        <v>200</v>
      </c>
      <c r="C227" s="48" t="s">
        <v>126</v>
      </c>
      <c r="D227" s="49">
        <v>623054.78294042905</v>
      </c>
      <c r="E227" s="50">
        <v>72.916843246094899</v>
      </c>
      <c r="F227" s="50"/>
      <c r="G227" s="50"/>
      <c r="H227" s="50">
        <v>25.8988612199241</v>
      </c>
      <c r="I227" s="50"/>
      <c r="J227" s="50"/>
      <c r="K227" s="50">
        <v>31.0536074272663</v>
      </c>
      <c r="L227" s="50"/>
      <c r="M227" s="50">
        <v>50.672259779986497</v>
      </c>
      <c r="N227" s="50">
        <v>15.003674748180901</v>
      </c>
      <c r="O227" s="50">
        <v>0.87819517777264999</v>
      </c>
      <c r="P227" s="50">
        <v>0.15860209476788001</v>
      </c>
    </row>
    <row r="228" spans="1:16" hidden="1" x14ac:dyDescent="0.2">
      <c r="A228" s="48" t="s">
        <v>136</v>
      </c>
      <c r="B228" s="48" t="s">
        <v>200</v>
      </c>
      <c r="C228" s="48" t="s">
        <v>127</v>
      </c>
      <c r="D228" s="49">
        <v>641073.21705957002</v>
      </c>
      <c r="E228" s="50">
        <v>73.917343819532505</v>
      </c>
      <c r="F228" s="50"/>
      <c r="G228" s="50"/>
      <c r="H228" s="50">
        <v>26.9031843658301</v>
      </c>
      <c r="I228" s="50"/>
      <c r="J228" s="50"/>
      <c r="K228" s="50">
        <v>32.6227017550356</v>
      </c>
      <c r="L228" s="50"/>
      <c r="M228" s="50">
        <v>52.519898113719897</v>
      </c>
      <c r="N228" s="50">
        <v>16.231696106151102</v>
      </c>
      <c r="O228" s="50">
        <v>1.05487674328736</v>
      </c>
      <c r="P228" s="50">
        <v>0.20871310013800001</v>
      </c>
    </row>
    <row r="229" spans="1:16" hidden="1" x14ac:dyDescent="0.2">
      <c r="A229" s="48" t="s">
        <v>136</v>
      </c>
      <c r="B229" s="48" t="s">
        <v>200</v>
      </c>
      <c r="C229" s="48" t="s">
        <v>128</v>
      </c>
      <c r="D229" s="50">
        <v>0.86651029809711</v>
      </c>
      <c r="E229" s="50">
        <v>0.41421732207022999</v>
      </c>
      <c r="F229" s="50"/>
      <c r="G229" s="50"/>
      <c r="H229" s="50">
        <v>1.1564553334816501</v>
      </c>
      <c r="I229" s="50"/>
      <c r="J229" s="50"/>
      <c r="K229" s="50">
        <v>1.4983236669105799</v>
      </c>
      <c r="L229" s="50"/>
      <c r="M229" s="50">
        <v>1.0885556917679</v>
      </c>
      <c r="N229" s="50">
        <v>2.3913087073666501</v>
      </c>
      <c r="O229" s="50">
        <v>5.5718372656000597</v>
      </c>
      <c r="P229" s="50">
        <v>8.3456612903491294</v>
      </c>
    </row>
    <row r="230" spans="1:16" hidden="1" x14ac:dyDescent="0.2">
      <c r="A230" s="48" t="s">
        <v>136</v>
      </c>
      <c r="B230" s="48" t="s">
        <v>200</v>
      </c>
      <c r="C230" s="48" t="s">
        <v>129</v>
      </c>
      <c r="D230" s="50">
        <v>0.45322851530546998</v>
      </c>
      <c r="E230" s="50">
        <v>9.8412123002146004</v>
      </c>
      <c r="F230" s="50"/>
      <c r="G230" s="50"/>
      <c r="H230" s="50">
        <v>9.9602162317374301</v>
      </c>
      <c r="I230" s="50"/>
      <c r="J230" s="50"/>
      <c r="K230" s="50">
        <v>5.1008011848261496</v>
      </c>
      <c r="L230" s="50"/>
      <c r="M230" s="50">
        <v>6.1456899118223101</v>
      </c>
      <c r="N230" s="50">
        <v>5.1455976188514301</v>
      </c>
      <c r="O230" s="50">
        <v>1.4680306665534999</v>
      </c>
      <c r="P230" s="50">
        <v>2.6362082663336399</v>
      </c>
    </row>
    <row r="231" spans="1:16" hidden="1" x14ac:dyDescent="0.2">
      <c r="A231" s="51" t="s">
        <v>136</v>
      </c>
      <c r="B231" s="51" t="s">
        <v>201</v>
      </c>
      <c r="C231" s="51" t="s">
        <v>124</v>
      </c>
      <c r="D231" s="52">
        <v>578281</v>
      </c>
      <c r="E231" s="53">
        <v>82.520781419413694</v>
      </c>
      <c r="F231" s="53"/>
      <c r="G231" s="53"/>
      <c r="H231" s="53">
        <v>17.210836946052101</v>
      </c>
      <c r="I231" s="53"/>
      <c r="J231" s="53"/>
      <c r="K231" s="53">
        <v>84.431360334381594</v>
      </c>
      <c r="L231" s="53"/>
      <c r="M231" s="53">
        <v>10.3921548926421</v>
      </c>
      <c r="N231" s="53">
        <v>3.0514332794116101</v>
      </c>
      <c r="O231" s="53">
        <v>2.1250514935645599</v>
      </c>
      <c r="P231" s="53">
        <v>0.26838163453406999</v>
      </c>
    </row>
    <row r="232" spans="1:16" hidden="1" x14ac:dyDescent="0.2">
      <c r="A232" s="54" t="s">
        <v>136</v>
      </c>
      <c r="B232" s="54" t="s">
        <v>201</v>
      </c>
      <c r="C232" s="54" t="s">
        <v>125</v>
      </c>
      <c r="D232" s="55">
        <v>9368.1569235580901</v>
      </c>
      <c r="E232" s="56">
        <v>0.40890957184488003</v>
      </c>
      <c r="F232" s="56"/>
      <c r="G232" s="56"/>
      <c r="H232" s="56">
        <v>0.41073700785369999</v>
      </c>
      <c r="I232" s="56"/>
      <c r="J232" s="56"/>
      <c r="K232" s="56">
        <v>0.63287364627256004</v>
      </c>
      <c r="L232" s="56"/>
      <c r="M232" s="56">
        <v>0.48477127857020003</v>
      </c>
      <c r="N232" s="56">
        <v>0.22049268336587</v>
      </c>
      <c r="O232" s="56">
        <v>0.31215583407917002</v>
      </c>
      <c r="P232" s="56">
        <v>2.25563180165833E-2</v>
      </c>
    </row>
    <row r="233" spans="1:16" hidden="1" x14ac:dyDescent="0.2">
      <c r="A233" s="54" t="s">
        <v>136</v>
      </c>
      <c r="B233" s="54" t="s">
        <v>201</v>
      </c>
      <c r="C233" s="54" t="s">
        <v>126</v>
      </c>
      <c r="D233" s="55">
        <v>562870.86569824105</v>
      </c>
      <c r="E233" s="56">
        <v>81.837914049894394</v>
      </c>
      <c r="F233" s="56"/>
      <c r="G233" s="56"/>
      <c r="H233" s="56">
        <v>16.545662458194901</v>
      </c>
      <c r="I233" s="56"/>
      <c r="J233" s="56"/>
      <c r="K233" s="56">
        <v>83.361675850321404</v>
      </c>
      <c r="L233" s="56"/>
      <c r="M233" s="56">
        <v>9.6213249468214901</v>
      </c>
      <c r="N233" s="56">
        <v>2.7088716117976901</v>
      </c>
      <c r="O233" s="56">
        <v>1.66790901607315</v>
      </c>
      <c r="P233" s="56">
        <v>0.23372251841069999</v>
      </c>
    </row>
    <row r="234" spans="1:16" hidden="1" x14ac:dyDescent="0.2">
      <c r="A234" s="54" t="s">
        <v>136</v>
      </c>
      <c r="B234" s="54" t="s">
        <v>201</v>
      </c>
      <c r="C234" s="54" t="s">
        <v>127</v>
      </c>
      <c r="D234" s="55">
        <v>593691.13430175802</v>
      </c>
      <c r="E234" s="56">
        <v>83.183249868550504</v>
      </c>
      <c r="F234" s="56"/>
      <c r="G234" s="56"/>
      <c r="H234" s="56">
        <v>17.897018203904999</v>
      </c>
      <c r="I234" s="56"/>
      <c r="J234" s="56"/>
      <c r="K234" s="56">
        <v>85.444282330586802</v>
      </c>
      <c r="L234" s="56"/>
      <c r="M234" s="56">
        <v>11.217076566843</v>
      </c>
      <c r="N234" s="56">
        <v>3.4357851872913399</v>
      </c>
      <c r="O234" s="56">
        <v>2.7040426477525998</v>
      </c>
      <c r="P234" s="56">
        <v>0.30816453516254999</v>
      </c>
    </row>
    <row r="235" spans="1:16" hidden="1" x14ac:dyDescent="0.2">
      <c r="A235" s="54" t="s">
        <v>136</v>
      </c>
      <c r="B235" s="54" t="s">
        <v>201</v>
      </c>
      <c r="C235" s="54" t="s">
        <v>128</v>
      </c>
      <c r="D235" s="56">
        <v>1.62000081682747</v>
      </c>
      <c r="E235" s="56">
        <v>0.49552314557782001</v>
      </c>
      <c r="F235" s="56"/>
      <c r="G235" s="56"/>
      <c r="H235" s="56">
        <v>2.3865022319435898</v>
      </c>
      <c r="I235" s="56"/>
      <c r="J235" s="56"/>
      <c r="K235" s="56">
        <v>0.74957177494964999</v>
      </c>
      <c r="L235" s="56"/>
      <c r="M235" s="56">
        <v>4.6647811120813296</v>
      </c>
      <c r="N235" s="56">
        <v>7.22587266952769</v>
      </c>
      <c r="O235" s="56">
        <v>14.689330353852499</v>
      </c>
      <c r="P235" s="56">
        <v>8.4045683884973101</v>
      </c>
    </row>
    <row r="236" spans="1:16" hidden="1" x14ac:dyDescent="0.2">
      <c r="A236" s="54" t="s">
        <v>136</v>
      </c>
      <c r="B236" s="54" t="s">
        <v>201</v>
      </c>
      <c r="C236" s="54" t="s">
        <v>129</v>
      </c>
      <c r="D236" s="56">
        <v>2.1313626961416401</v>
      </c>
      <c r="E236" s="56">
        <v>22.0230572843411</v>
      </c>
      <c r="F236" s="56"/>
      <c r="G236" s="56"/>
      <c r="H236" s="56">
        <v>22.4936839027575</v>
      </c>
      <c r="I236" s="56"/>
      <c r="J236" s="56"/>
      <c r="K236" s="56">
        <v>8.8432674801475901</v>
      </c>
      <c r="L236" s="56"/>
      <c r="M236" s="56">
        <v>7.3241176091621396</v>
      </c>
      <c r="N236" s="56">
        <v>4.7695377036230502</v>
      </c>
      <c r="O236" s="56">
        <v>13.596749597196199</v>
      </c>
      <c r="P236" s="56">
        <v>3.6112633307747002</v>
      </c>
    </row>
    <row r="237" spans="1:16" hidden="1" x14ac:dyDescent="0.2">
      <c r="A237" s="45" t="s">
        <v>136</v>
      </c>
      <c r="B237" s="45" t="s">
        <v>202</v>
      </c>
      <c r="C237" s="45" t="s">
        <v>124</v>
      </c>
      <c r="D237" s="46">
        <v>5931</v>
      </c>
      <c r="E237" s="47">
        <v>67.7457427078064</v>
      </c>
      <c r="F237" s="47"/>
      <c r="G237" s="47"/>
      <c r="H237" s="47">
        <v>31.3775080087674</v>
      </c>
      <c r="I237" s="47"/>
      <c r="J237" s="47"/>
      <c r="K237" s="47">
        <v>84.685652874798507</v>
      </c>
      <c r="L237" s="47"/>
      <c r="M237" s="47">
        <v>4.2450295540032199</v>
      </c>
      <c r="N237" s="47">
        <v>7.2004298764105297</v>
      </c>
      <c r="O237" s="47">
        <v>3.8688876947877402</v>
      </c>
      <c r="P237" s="47">
        <v>0.87674928342605996</v>
      </c>
    </row>
    <row r="238" spans="1:16" hidden="1" x14ac:dyDescent="0.2">
      <c r="A238" s="48" t="s">
        <v>136</v>
      </c>
      <c r="B238" s="48" t="s">
        <v>202</v>
      </c>
      <c r="C238" s="48" t="s">
        <v>125</v>
      </c>
      <c r="D238" s="49">
        <v>339.31847251027102</v>
      </c>
      <c r="E238" s="50">
        <v>2.5699129955308102</v>
      </c>
      <c r="F238" s="50"/>
      <c r="G238" s="50"/>
      <c r="H238" s="50">
        <v>2.6054859556184602</v>
      </c>
      <c r="I238" s="50"/>
      <c r="J238" s="50"/>
      <c r="K238" s="50">
        <v>2.7164361311977698</v>
      </c>
      <c r="L238" s="50"/>
      <c r="M238" s="50">
        <v>0.96859235783341002</v>
      </c>
      <c r="N238" s="50">
        <v>2.2896035264627002</v>
      </c>
      <c r="O238" s="50">
        <v>1.4797885869043399</v>
      </c>
      <c r="P238" s="50">
        <v>0.51434251107518003</v>
      </c>
    </row>
    <row r="239" spans="1:16" hidden="1" x14ac:dyDescent="0.2">
      <c r="A239" s="48" t="s">
        <v>136</v>
      </c>
      <c r="B239" s="48" t="s">
        <v>202</v>
      </c>
      <c r="C239" s="48" t="s">
        <v>126</v>
      </c>
      <c r="D239" s="49">
        <v>5372.8386375124001</v>
      </c>
      <c r="E239" s="50">
        <v>63.382160941517299</v>
      </c>
      <c r="F239" s="50"/>
      <c r="G239" s="50"/>
      <c r="H239" s="50">
        <v>27.257913912088</v>
      </c>
      <c r="I239" s="50"/>
      <c r="J239" s="50"/>
      <c r="K239" s="50">
        <v>79.666889727321006</v>
      </c>
      <c r="L239" s="50"/>
      <c r="M239" s="50">
        <v>2.9084803946205402</v>
      </c>
      <c r="N239" s="50">
        <v>4.2291178249960302</v>
      </c>
      <c r="O239" s="50">
        <v>2.0487250382583402</v>
      </c>
      <c r="P239" s="50">
        <v>0.33300309705282999</v>
      </c>
    </row>
    <row r="240" spans="1:16" hidden="1" x14ac:dyDescent="0.2">
      <c r="A240" s="48" t="s">
        <v>136</v>
      </c>
      <c r="B240" s="48" t="s">
        <v>202</v>
      </c>
      <c r="C240" s="48" t="s">
        <v>127</v>
      </c>
      <c r="D240" s="49">
        <v>6489.1613624875899</v>
      </c>
      <c r="E240" s="50">
        <v>71.820521117503603</v>
      </c>
      <c r="F240" s="50"/>
      <c r="G240" s="50"/>
      <c r="H240" s="50">
        <v>35.813182025233701</v>
      </c>
      <c r="I240" s="50"/>
      <c r="J240" s="50"/>
      <c r="K240" s="50">
        <v>88.642254494330203</v>
      </c>
      <c r="L240" s="50"/>
      <c r="M240" s="50">
        <v>6.1568226622272499</v>
      </c>
      <c r="N240" s="50">
        <v>11.9978130259456</v>
      </c>
      <c r="O240" s="50">
        <v>7.1874899105105499</v>
      </c>
      <c r="P240" s="50">
        <v>2.2879729712125001</v>
      </c>
    </row>
    <row r="241" spans="1:16" hidden="1" x14ac:dyDescent="0.2">
      <c r="A241" s="48" t="s">
        <v>136</v>
      </c>
      <c r="B241" s="48" t="s">
        <v>202</v>
      </c>
      <c r="C241" s="48" t="s">
        <v>128</v>
      </c>
      <c r="D241" s="50">
        <v>5.7211005312809204</v>
      </c>
      <c r="E241" s="50">
        <v>3.7934678886245101</v>
      </c>
      <c r="F241" s="50"/>
      <c r="G241" s="50"/>
      <c r="H241" s="50">
        <v>8.3036739402327395</v>
      </c>
      <c r="I241" s="50"/>
      <c r="J241" s="50"/>
      <c r="K241" s="50">
        <v>3.2076698224359399</v>
      </c>
      <c r="L241" s="50"/>
      <c r="M241" s="50">
        <v>22.817093391493501</v>
      </c>
      <c r="N241" s="50">
        <v>31.798150468261898</v>
      </c>
      <c r="O241" s="50">
        <v>38.2484244476247</v>
      </c>
      <c r="P241" s="50">
        <v>58.664719868979098</v>
      </c>
    </row>
    <row r="242" spans="1:16" hidden="1" x14ac:dyDescent="0.2">
      <c r="A242" s="48" t="s">
        <v>136</v>
      </c>
      <c r="B242" s="48" t="s">
        <v>202</v>
      </c>
      <c r="C242" s="48" t="s">
        <v>129</v>
      </c>
      <c r="D242" s="50">
        <v>3.4159556910655202</v>
      </c>
      <c r="E242" s="50">
        <v>5.8893204724547097</v>
      </c>
      <c r="F242" s="50"/>
      <c r="G242" s="50"/>
      <c r="H242" s="50">
        <v>6.1431333050996999</v>
      </c>
      <c r="I242" s="50"/>
      <c r="J242" s="50"/>
      <c r="K242" s="50">
        <v>3.087658932024</v>
      </c>
      <c r="L242" s="50"/>
      <c r="M242" s="50">
        <v>1.2525027358241401</v>
      </c>
      <c r="N242" s="50">
        <v>4.25750172460444</v>
      </c>
      <c r="O242" s="50">
        <v>3.1951254001049301</v>
      </c>
      <c r="P242" s="50">
        <v>5.93131906312043</v>
      </c>
    </row>
    <row r="243" spans="1:16" hidden="1" x14ac:dyDescent="0.2">
      <c r="A243" s="51" t="s">
        <v>136</v>
      </c>
      <c r="B243" s="51" t="s">
        <v>123</v>
      </c>
      <c r="C243" s="51" t="s">
        <v>124</v>
      </c>
      <c r="D243" s="52">
        <v>910</v>
      </c>
      <c r="E243" s="53">
        <v>0</v>
      </c>
      <c r="F243" s="53"/>
      <c r="G243" s="53"/>
      <c r="H243" s="53">
        <v>100</v>
      </c>
      <c r="I243" s="53"/>
      <c r="J243" s="53"/>
      <c r="K243" s="53">
        <v>75.934065934065899</v>
      </c>
      <c r="L243" s="53"/>
      <c r="M243" s="53">
        <v>13.5164835164835</v>
      </c>
      <c r="N243" s="53">
        <v>10.5494505494505</v>
      </c>
      <c r="O243" s="53">
        <v>0</v>
      </c>
      <c r="P243" s="53">
        <v>0</v>
      </c>
    </row>
    <row r="244" spans="1:16" hidden="1" x14ac:dyDescent="0.2">
      <c r="A244" s="54" t="s">
        <v>136</v>
      </c>
      <c r="B244" s="54" t="s">
        <v>123</v>
      </c>
      <c r="C244" s="54" t="s">
        <v>125</v>
      </c>
      <c r="D244" s="55">
        <v>85.532848282626603</v>
      </c>
      <c r="E244" s="56">
        <v>0</v>
      </c>
      <c r="F244" s="56"/>
      <c r="G244" s="56"/>
      <c r="H244" s="56">
        <v>0</v>
      </c>
      <c r="I244" s="56"/>
      <c r="J244" s="56"/>
      <c r="K244" s="56">
        <v>3.0917125249707502</v>
      </c>
      <c r="L244" s="56"/>
      <c r="M244" s="56">
        <v>2.2609011436294901</v>
      </c>
      <c r="N244" s="56">
        <v>2.1556420887378001</v>
      </c>
      <c r="O244" s="56">
        <v>0</v>
      </c>
      <c r="P244" s="56">
        <v>0</v>
      </c>
    </row>
    <row r="245" spans="1:16" hidden="1" x14ac:dyDescent="0.2">
      <c r="A245" s="54" t="s">
        <v>136</v>
      </c>
      <c r="B245" s="54" t="s">
        <v>123</v>
      </c>
      <c r="C245" s="54" t="s">
        <v>126</v>
      </c>
      <c r="D245" s="55">
        <v>769.30288209277899</v>
      </c>
      <c r="E245" s="56">
        <v>0</v>
      </c>
      <c r="F245" s="56"/>
      <c r="G245" s="56"/>
      <c r="H245" s="56">
        <v>100</v>
      </c>
      <c r="I245" s="56"/>
      <c r="J245" s="56"/>
      <c r="K245" s="56">
        <v>70.490404133564596</v>
      </c>
      <c r="L245" s="56"/>
      <c r="M245" s="56">
        <v>10.2090799865114</v>
      </c>
      <c r="N245" s="56">
        <v>7.4924982815279604</v>
      </c>
      <c r="O245" s="56">
        <v>0</v>
      </c>
      <c r="P245" s="56">
        <v>0</v>
      </c>
    </row>
    <row r="246" spans="1:16" hidden="1" x14ac:dyDescent="0.2">
      <c r="A246" s="54" t="s">
        <v>136</v>
      </c>
      <c r="B246" s="54" t="s">
        <v>123</v>
      </c>
      <c r="C246" s="54" t="s">
        <v>127</v>
      </c>
      <c r="D246" s="55">
        <v>1050.69711790722</v>
      </c>
      <c r="E246" s="56">
        <v>0</v>
      </c>
      <c r="F246" s="56"/>
      <c r="G246" s="56"/>
      <c r="H246" s="56">
        <v>100</v>
      </c>
      <c r="I246" s="56"/>
      <c r="J246" s="56"/>
      <c r="K246" s="56">
        <v>80.649199534348298</v>
      </c>
      <c r="L246" s="56"/>
      <c r="M246" s="56">
        <v>17.6843460915366</v>
      </c>
      <c r="N246" s="56">
        <v>14.6560430406112</v>
      </c>
      <c r="O246" s="56">
        <v>0</v>
      </c>
      <c r="P246" s="56">
        <v>0</v>
      </c>
    </row>
    <row r="247" spans="1:16" hidden="1" x14ac:dyDescent="0.2">
      <c r="A247" s="54" t="s">
        <v>136</v>
      </c>
      <c r="B247" s="54" t="s">
        <v>123</v>
      </c>
      <c r="C247" s="54" t="s">
        <v>128</v>
      </c>
      <c r="D247" s="56">
        <v>9.3992140969919298</v>
      </c>
      <c r="E247" s="56">
        <v>0</v>
      </c>
      <c r="F247" s="56"/>
      <c r="G247" s="56"/>
      <c r="H247" s="56">
        <v>0</v>
      </c>
      <c r="I247" s="56"/>
      <c r="J247" s="56"/>
      <c r="K247" s="56">
        <v>4.0715751052436797</v>
      </c>
      <c r="L247" s="56"/>
      <c r="M247" s="56">
        <v>16.726992200836101</v>
      </c>
      <c r="N247" s="56">
        <v>20.433690632827101</v>
      </c>
      <c r="O247" s="56">
        <v>0</v>
      </c>
      <c r="P247" s="56">
        <v>0</v>
      </c>
    </row>
    <row r="248" spans="1:16" hidden="1" x14ac:dyDescent="0.2">
      <c r="A248" s="54" t="s">
        <v>136</v>
      </c>
      <c r="B248" s="54" t="s">
        <v>123</v>
      </c>
      <c r="C248" s="54" t="s">
        <v>129</v>
      </c>
      <c r="D248" s="56">
        <v>2.1205878557011499</v>
      </c>
      <c r="E248" s="56">
        <v>0</v>
      </c>
      <c r="F248" s="56"/>
      <c r="G248" s="56"/>
      <c r="H248" s="56">
        <v>0</v>
      </c>
      <c r="I248" s="56"/>
      <c r="J248" s="56"/>
      <c r="K248" s="56">
        <v>1.3880097087996499</v>
      </c>
      <c r="L248" s="56"/>
      <c r="M248" s="56">
        <v>1.16037872783549</v>
      </c>
      <c r="N248" s="56">
        <v>1.30669469110767</v>
      </c>
      <c r="O248" s="56">
        <v>0</v>
      </c>
      <c r="P248" s="56">
        <v>0</v>
      </c>
    </row>
    <row r="249" spans="1:16" hidden="1" x14ac:dyDescent="0.2">
      <c r="A249" s="45" t="s">
        <v>137</v>
      </c>
      <c r="B249" s="45" t="s">
        <v>11</v>
      </c>
      <c r="C249" s="45" t="s">
        <v>124</v>
      </c>
      <c r="D249" s="46">
        <v>1006316</v>
      </c>
      <c r="E249" s="47">
        <v>97.568258876933299</v>
      </c>
      <c r="F249" s="47"/>
      <c r="G249" s="47"/>
      <c r="H249" s="47">
        <v>1.8290477345088401</v>
      </c>
      <c r="I249" s="47"/>
      <c r="J249" s="47"/>
      <c r="K249" s="47">
        <v>77.0944257307399</v>
      </c>
      <c r="L249" s="47"/>
      <c r="M249" s="47">
        <v>5.7970227099858702</v>
      </c>
      <c r="N249" s="47">
        <v>7.0900793219602303</v>
      </c>
      <c r="O249" s="47">
        <v>10.018472237313899</v>
      </c>
      <c r="P249" s="47">
        <v>0.60269338855786003</v>
      </c>
    </row>
    <row r="250" spans="1:16" hidden="1" x14ac:dyDescent="0.2">
      <c r="A250" s="48" t="s">
        <v>137</v>
      </c>
      <c r="B250" s="48" t="s">
        <v>11</v>
      </c>
      <c r="C250" s="48" t="s">
        <v>125</v>
      </c>
      <c r="D250" s="49">
        <v>17163.592414431201</v>
      </c>
      <c r="E250" s="50">
        <v>0.18947527500884001</v>
      </c>
      <c r="F250" s="50"/>
      <c r="G250" s="50"/>
      <c r="H250" s="50">
        <v>0.18576881020552</v>
      </c>
      <c r="I250" s="50"/>
      <c r="J250" s="50"/>
      <c r="K250" s="50">
        <v>2.3810010961964401</v>
      </c>
      <c r="L250" s="50"/>
      <c r="M250" s="50">
        <v>0.72538897182692996</v>
      </c>
      <c r="N250" s="50">
        <v>0.90261671937499999</v>
      </c>
      <c r="O250" s="50">
        <v>1.2651540500003899</v>
      </c>
      <c r="P250" s="50">
        <v>4.37882936709698E-2</v>
      </c>
    </row>
    <row r="251" spans="1:16" hidden="1" x14ac:dyDescent="0.2">
      <c r="A251" s="48" t="s">
        <v>137</v>
      </c>
      <c r="B251" s="48" t="s">
        <v>11</v>
      </c>
      <c r="C251" s="48" t="s">
        <v>126</v>
      </c>
      <c r="D251" s="49">
        <v>978081.91553940997</v>
      </c>
      <c r="E251" s="50">
        <v>97.236305896758495</v>
      </c>
      <c r="F251" s="50"/>
      <c r="G251" s="50"/>
      <c r="H251" s="50">
        <v>1.5472410879662</v>
      </c>
      <c r="I251" s="50"/>
      <c r="J251" s="50"/>
      <c r="K251" s="50">
        <v>72.9433404563582</v>
      </c>
      <c r="L251" s="50"/>
      <c r="M251" s="50">
        <v>4.7123443849043598</v>
      </c>
      <c r="N251" s="50">
        <v>5.7408661056202996</v>
      </c>
      <c r="O251" s="50">
        <v>8.1200841125436405</v>
      </c>
      <c r="P251" s="50">
        <v>0.53477743891387997</v>
      </c>
    </row>
    <row r="252" spans="1:16" hidden="1" x14ac:dyDescent="0.2">
      <c r="A252" s="48" t="s">
        <v>137</v>
      </c>
      <c r="B252" s="48" t="s">
        <v>11</v>
      </c>
      <c r="C252" s="48" t="s">
        <v>127</v>
      </c>
      <c r="D252" s="49">
        <v>1034550.08446059</v>
      </c>
      <c r="E252" s="50">
        <v>97.861217305862795</v>
      </c>
      <c r="F252" s="50"/>
      <c r="G252" s="50"/>
      <c r="H252" s="50">
        <v>2.1610545821497</v>
      </c>
      <c r="I252" s="50"/>
      <c r="J252" s="50"/>
      <c r="K252" s="50">
        <v>80.776483763196694</v>
      </c>
      <c r="L252" s="50"/>
      <c r="M252" s="50">
        <v>7.1127336765898903</v>
      </c>
      <c r="N252" s="50">
        <v>8.7270254156324505</v>
      </c>
      <c r="O252" s="50">
        <v>12.301262228333799</v>
      </c>
      <c r="P252" s="50">
        <v>0.67917566870537005</v>
      </c>
    </row>
    <row r="253" spans="1:16" hidden="1" x14ac:dyDescent="0.2">
      <c r="A253" s="48" t="s">
        <v>137</v>
      </c>
      <c r="B253" s="48" t="s">
        <v>11</v>
      </c>
      <c r="C253" s="48" t="s">
        <v>128</v>
      </c>
      <c r="D253" s="50">
        <v>1.7055867554954101</v>
      </c>
      <c r="E253" s="50">
        <v>0.19419765935132</v>
      </c>
      <c r="F253" s="50"/>
      <c r="G253" s="50"/>
      <c r="H253" s="50">
        <v>10.1565862224698</v>
      </c>
      <c r="I253" s="50"/>
      <c r="J253" s="50"/>
      <c r="K253" s="50">
        <v>3.0884218588154799</v>
      </c>
      <c r="L253" s="50"/>
      <c r="M253" s="50">
        <v>12.5131297239424</v>
      </c>
      <c r="N253" s="50">
        <v>12.730699874955</v>
      </c>
      <c r="O253" s="50">
        <v>12.6282133645917</v>
      </c>
      <c r="P253" s="50">
        <v>7.2654345480289599</v>
      </c>
    </row>
    <row r="254" spans="1:16" hidden="1" x14ac:dyDescent="0.2">
      <c r="A254" s="48" t="s">
        <v>137</v>
      </c>
      <c r="B254" s="48" t="s">
        <v>11</v>
      </c>
      <c r="C254" s="48" t="s">
        <v>129</v>
      </c>
      <c r="D254" s="50">
        <v>5.7742041097033301</v>
      </c>
      <c r="E254" s="50">
        <v>24.5422277730631</v>
      </c>
      <c r="F254" s="50"/>
      <c r="G254" s="50"/>
      <c r="H254" s="50">
        <v>31.1725507054981</v>
      </c>
      <c r="I254" s="50"/>
      <c r="J254" s="50"/>
      <c r="K254" s="50">
        <v>13.5766528554327</v>
      </c>
      <c r="L254" s="50"/>
      <c r="M254" s="50">
        <v>4.0748342873252401</v>
      </c>
      <c r="N254" s="50">
        <v>5.2303559960781199</v>
      </c>
      <c r="O254" s="50">
        <v>7.5087845571828797</v>
      </c>
      <c r="P254" s="50">
        <v>5.1913437229473498</v>
      </c>
    </row>
    <row r="255" spans="1:16" hidden="1" x14ac:dyDescent="0.2">
      <c r="A255" s="51" t="s">
        <v>137</v>
      </c>
      <c r="B255" s="51" t="s">
        <v>200</v>
      </c>
      <c r="C255" s="51" t="s">
        <v>124</v>
      </c>
      <c r="D255" s="52">
        <v>68964</v>
      </c>
      <c r="E255" s="53">
        <v>93.951916942172701</v>
      </c>
      <c r="F255" s="53"/>
      <c r="G255" s="53"/>
      <c r="H255" s="53">
        <v>5.6870251145525197</v>
      </c>
      <c r="I255" s="53"/>
      <c r="J255" s="53"/>
      <c r="K255" s="53">
        <v>39.061703212646599</v>
      </c>
      <c r="L255" s="53"/>
      <c r="M255" s="53">
        <v>20.627231004589401</v>
      </c>
      <c r="N255" s="53">
        <v>31.208567057623601</v>
      </c>
      <c r="O255" s="53">
        <v>9.1024987251402294</v>
      </c>
      <c r="P255" s="53">
        <v>0.36105794327474999</v>
      </c>
    </row>
    <row r="256" spans="1:16" hidden="1" x14ac:dyDescent="0.2">
      <c r="A256" s="54" t="s">
        <v>137</v>
      </c>
      <c r="B256" s="54" t="s">
        <v>200</v>
      </c>
      <c r="C256" s="54" t="s">
        <v>125</v>
      </c>
      <c r="D256" s="55">
        <v>955.73731501776103</v>
      </c>
      <c r="E256" s="56">
        <v>0.25070276330010999</v>
      </c>
      <c r="F256" s="56"/>
      <c r="G256" s="56"/>
      <c r="H256" s="56">
        <v>0.24941624346807001</v>
      </c>
      <c r="I256" s="56"/>
      <c r="J256" s="56"/>
      <c r="K256" s="56">
        <v>1.95630623243579</v>
      </c>
      <c r="L256" s="56"/>
      <c r="M256" s="56">
        <v>1.53626708416545</v>
      </c>
      <c r="N256" s="56">
        <v>1.9317332684520501</v>
      </c>
      <c r="O256" s="56">
        <v>1.30643350068784</v>
      </c>
      <c r="P256" s="56">
        <v>3.3269345910674701E-2</v>
      </c>
    </row>
    <row r="257" spans="1:16" hidden="1" x14ac:dyDescent="0.2">
      <c r="A257" s="54" t="s">
        <v>137</v>
      </c>
      <c r="B257" s="54" t="s">
        <v>200</v>
      </c>
      <c r="C257" s="54" t="s">
        <v>126</v>
      </c>
      <c r="D257" s="55">
        <v>67391.813512300505</v>
      </c>
      <c r="E257" s="56">
        <v>93.526115450139201</v>
      </c>
      <c r="F257" s="56"/>
      <c r="G257" s="56"/>
      <c r="H257" s="56">
        <v>5.2903745235354798</v>
      </c>
      <c r="I257" s="56"/>
      <c r="J257" s="56"/>
      <c r="K257" s="56">
        <v>35.893717390865604</v>
      </c>
      <c r="L257" s="56"/>
      <c r="M257" s="56">
        <v>18.213144731322899</v>
      </c>
      <c r="N257" s="56">
        <v>28.120887037950599</v>
      </c>
      <c r="O257" s="56">
        <v>7.16875900618464</v>
      </c>
      <c r="P257" s="56">
        <v>0.31026351830382998</v>
      </c>
    </row>
    <row r="258" spans="1:16" hidden="1" x14ac:dyDescent="0.2">
      <c r="A258" s="54" t="s">
        <v>137</v>
      </c>
      <c r="B258" s="54" t="s">
        <v>200</v>
      </c>
      <c r="C258" s="54" t="s">
        <v>127</v>
      </c>
      <c r="D258" s="55">
        <v>70536.186487699393</v>
      </c>
      <c r="E258" s="56">
        <v>94.3514039840191</v>
      </c>
      <c r="F258" s="56"/>
      <c r="G258" s="56"/>
      <c r="H258" s="56">
        <v>6.1114959042594297</v>
      </c>
      <c r="I258" s="56"/>
      <c r="J258" s="56"/>
      <c r="K258" s="56">
        <v>42.324691968310297</v>
      </c>
      <c r="L258" s="56"/>
      <c r="M258" s="56">
        <v>23.2702543980404</v>
      </c>
      <c r="N258" s="56">
        <v>34.472679805097997</v>
      </c>
      <c r="O258" s="56">
        <v>11.493275280287699</v>
      </c>
      <c r="P258" s="56">
        <v>0.42013307151118001</v>
      </c>
    </row>
    <row r="259" spans="1:16" hidden="1" x14ac:dyDescent="0.2">
      <c r="A259" s="54" t="s">
        <v>137</v>
      </c>
      <c r="B259" s="54" t="s">
        <v>200</v>
      </c>
      <c r="C259" s="54" t="s">
        <v>128</v>
      </c>
      <c r="D259" s="56">
        <v>1.3858495954668499</v>
      </c>
      <c r="E259" s="56">
        <v>0.26684156264147002</v>
      </c>
      <c r="F259" s="56"/>
      <c r="G259" s="56"/>
      <c r="H259" s="56">
        <v>4.3857067349649199</v>
      </c>
      <c r="I259" s="56"/>
      <c r="J259" s="56"/>
      <c r="K259" s="56">
        <v>5.0082461120190498</v>
      </c>
      <c r="L259" s="56"/>
      <c r="M259" s="56">
        <v>7.44776205698009</v>
      </c>
      <c r="N259" s="56">
        <v>6.1897531690105803</v>
      </c>
      <c r="O259" s="56">
        <v>14.3524711196014</v>
      </c>
      <c r="P259" s="56">
        <v>9.2144063107781893</v>
      </c>
    </row>
    <row r="260" spans="1:16" hidden="1" x14ac:dyDescent="0.2">
      <c r="A260" s="54" t="s">
        <v>137</v>
      </c>
      <c r="B260" s="54" t="s">
        <v>200</v>
      </c>
      <c r="C260" s="54" t="s">
        <v>129</v>
      </c>
      <c r="D260" s="56">
        <v>0.17824286967828001</v>
      </c>
      <c r="E260" s="56">
        <v>1.22946932943424</v>
      </c>
      <c r="F260" s="56"/>
      <c r="G260" s="56"/>
      <c r="H260" s="56">
        <v>1.2891864361132599</v>
      </c>
      <c r="I260" s="56"/>
      <c r="J260" s="56"/>
      <c r="K260" s="56">
        <v>1.44883205559041</v>
      </c>
      <c r="L260" s="56"/>
      <c r="M260" s="56">
        <v>1.29899310003876</v>
      </c>
      <c r="N260" s="56">
        <v>1.5662893356125001</v>
      </c>
      <c r="O260" s="56">
        <v>1.8588652212874699</v>
      </c>
      <c r="P260" s="56">
        <v>0.34198366578735001</v>
      </c>
    </row>
    <row r="261" spans="1:16" hidden="1" x14ac:dyDescent="0.2">
      <c r="A261" s="45" t="s">
        <v>137</v>
      </c>
      <c r="B261" s="45" t="s">
        <v>201</v>
      </c>
      <c r="C261" s="45" t="s">
        <v>124</v>
      </c>
      <c r="D261" s="46">
        <v>929729</v>
      </c>
      <c r="E261" s="47">
        <v>97.883791943673899</v>
      </c>
      <c r="F261" s="47"/>
      <c r="G261" s="47"/>
      <c r="H261" s="47">
        <v>1.49183256626393</v>
      </c>
      <c r="I261" s="47"/>
      <c r="J261" s="47"/>
      <c r="K261" s="47">
        <v>87.426099495313593</v>
      </c>
      <c r="L261" s="47"/>
      <c r="M261" s="47">
        <v>1.69430425378514</v>
      </c>
      <c r="N261" s="47">
        <v>0.28118240807498002</v>
      </c>
      <c r="O261" s="47">
        <v>10.598413842826201</v>
      </c>
      <c r="P261" s="47">
        <v>0.62437549006214998</v>
      </c>
    </row>
    <row r="262" spans="1:16" hidden="1" x14ac:dyDescent="0.2">
      <c r="A262" s="48" t="s">
        <v>137</v>
      </c>
      <c r="B262" s="48" t="s">
        <v>201</v>
      </c>
      <c r="C262" s="48" t="s">
        <v>125</v>
      </c>
      <c r="D262" s="49">
        <v>16937.922364470502</v>
      </c>
      <c r="E262" s="50">
        <v>0.20234056077922</v>
      </c>
      <c r="F262" s="50"/>
      <c r="G262" s="50"/>
      <c r="H262" s="50">
        <v>0.19816466974742</v>
      </c>
      <c r="I262" s="50"/>
      <c r="J262" s="50"/>
      <c r="K262" s="50">
        <v>1.94637781969158</v>
      </c>
      <c r="L262" s="50"/>
      <c r="M262" s="50">
        <v>0.52094635712793003</v>
      </c>
      <c r="N262" s="50">
        <v>0.11089730362981</v>
      </c>
      <c r="O262" s="50">
        <v>1.6828243951911199</v>
      </c>
      <c r="P262" s="50">
        <v>4.7296990486598203E-2</v>
      </c>
    </row>
    <row r="263" spans="1:16" hidden="1" x14ac:dyDescent="0.2">
      <c r="A263" s="48" t="s">
        <v>137</v>
      </c>
      <c r="B263" s="48" t="s">
        <v>201</v>
      </c>
      <c r="C263" s="48" t="s">
        <v>126</v>
      </c>
      <c r="D263" s="49">
        <v>901866.14244208601</v>
      </c>
      <c r="E263" s="50">
        <v>97.524035072410996</v>
      </c>
      <c r="F263" s="50"/>
      <c r="G263" s="50"/>
      <c r="H263" s="50">
        <v>1.1986047735021701</v>
      </c>
      <c r="I263" s="50"/>
      <c r="J263" s="50"/>
      <c r="K263" s="50">
        <v>83.858923100545496</v>
      </c>
      <c r="L263" s="50"/>
      <c r="M263" s="50">
        <v>1.0195474425847</v>
      </c>
      <c r="N263" s="50">
        <v>0.14685162659409001</v>
      </c>
      <c r="O263" s="50">
        <v>8.1305916510360401</v>
      </c>
      <c r="P263" s="50">
        <v>0.55119851563236999</v>
      </c>
    </row>
    <row r="264" spans="1:16" hidden="1" x14ac:dyDescent="0.2">
      <c r="A264" s="48" t="s">
        <v>137</v>
      </c>
      <c r="B264" s="48" t="s">
        <v>201</v>
      </c>
      <c r="C264" s="48" t="s">
        <v>127</v>
      </c>
      <c r="D264" s="49">
        <v>957591.85755791306</v>
      </c>
      <c r="E264" s="50">
        <v>98.192245212977099</v>
      </c>
      <c r="F264" s="50"/>
      <c r="G264" s="50"/>
      <c r="H264" s="50">
        <v>1.85544871751004</v>
      </c>
      <c r="I264" s="50"/>
      <c r="J264" s="50"/>
      <c r="K264" s="50">
        <v>90.296154709108905</v>
      </c>
      <c r="L264" s="50"/>
      <c r="M264" s="50">
        <v>2.8029824246448798</v>
      </c>
      <c r="N264" s="50">
        <v>0.53772895708569002</v>
      </c>
      <c r="O264" s="50">
        <v>13.7035475654501</v>
      </c>
      <c r="P264" s="50">
        <v>0.70719833615880001</v>
      </c>
    </row>
    <row r="265" spans="1:16" hidden="1" x14ac:dyDescent="0.2">
      <c r="A265" s="48" t="s">
        <v>137</v>
      </c>
      <c r="B265" s="48" t="s">
        <v>201</v>
      </c>
      <c r="C265" s="48" t="s">
        <v>128</v>
      </c>
      <c r="D265" s="50">
        <v>1.8218128470199899</v>
      </c>
      <c r="E265" s="50">
        <v>0.20671508199809999</v>
      </c>
      <c r="F265" s="50"/>
      <c r="G265" s="50"/>
      <c r="H265" s="50">
        <v>13.2833049920406</v>
      </c>
      <c r="I265" s="50"/>
      <c r="J265" s="50"/>
      <c r="K265" s="50">
        <v>2.2263120863534702</v>
      </c>
      <c r="L265" s="50"/>
      <c r="M265" s="50">
        <v>30.7469190355934</v>
      </c>
      <c r="N265" s="50">
        <v>39.439630803731802</v>
      </c>
      <c r="O265" s="50">
        <v>15.8780777968033</v>
      </c>
      <c r="P265" s="50">
        <v>7.5750876258595001</v>
      </c>
    </row>
    <row r="266" spans="1:16" hidden="1" x14ac:dyDescent="0.2">
      <c r="A266" s="48" t="s">
        <v>137</v>
      </c>
      <c r="B266" s="48" t="s">
        <v>201</v>
      </c>
      <c r="C266" s="48" t="s">
        <v>129</v>
      </c>
      <c r="D266" s="50">
        <v>4.1806403223565098</v>
      </c>
      <c r="E266" s="50">
        <v>29.617850331296601</v>
      </c>
      <c r="F266" s="50"/>
      <c r="G266" s="50"/>
      <c r="H266" s="50">
        <v>40.042106517548703</v>
      </c>
      <c r="I266" s="50"/>
      <c r="J266" s="50"/>
      <c r="K266" s="50">
        <v>10.9824162454687</v>
      </c>
      <c r="L266" s="50"/>
      <c r="M266" s="50">
        <v>5.1924300784703297</v>
      </c>
      <c r="N266" s="50">
        <v>1.39775622761583</v>
      </c>
      <c r="O266" s="50">
        <v>9.5245886667594508</v>
      </c>
      <c r="P266" s="50">
        <v>5.4025411272038104</v>
      </c>
    </row>
    <row r="267" spans="1:16" hidden="1" x14ac:dyDescent="0.2">
      <c r="A267" s="51" t="s">
        <v>137</v>
      </c>
      <c r="B267" s="51" t="s">
        <v>202</v>
      </c>
      <c r="C267" s="51" t="s">
        <v>124</v>
      </c>
      <c r="D267" s="52">
        <v>7549</v>
      </c>
      <c r="E267" s="53">
        <v>92.701020002649301</v>
      </c>
      <c r="F267" s="53"/>
      <c r="G267" s="53"/>
      <c r="H267" s="53">
        <v>7.1532653331567104</v>
      </c>
      <c r="I267" s="53"/>
      <c r="J267" s="53"/>
      <c r="K267" s="53">
        <v>85.370370370370296</v>
      </c>
      <c r="L267" s="53"/>
      <c r="M267" s="53">
        <v>4.2592592592592604</v>
      </c>
      <c r="N267" s="53">
        <v>7.2222222222222197</v>
      </c>
      <c r="O267" s="53">
        <v>3.1481481481481399</v>
      </c>
      <c r="P267" s="53">
        <v>0.14571466419393</v>
      </c>
    </row>
    <row r="268" spans="1:16" hidden="1" x14ac:dyDescent="0.2">
      <c r="A268" s="54" t="s">
        <v>137</v>
      </c>
      <c r="B268" s="54" t="s">
        <v>202</v>
      </c>
      <c r="C268" s="54" t="s">
        <v>125</v>
      </c>
      <c r="D268" s="55">
        <v>500.47057169521599</v>
      </c>
      <c r="E268" s="56">
        <v>1.5465151286646499</v>
      </c>
      <c r="F268" s="56"/>
      <c r="G268" s="56"/>
      <c r="H268" s="56">
        <v>1.5450021206834901</v>
      </c>
      <c r="I268" s="56"/>
      <c r="J268" s="56"/>
      <c r="K268" s="56">
        <v>6.7182452438436897</v>
      </c>
      <c r="L268" s="56"/>
      <c r="M268" s="56">
        <v>4.2034809997838698</v>
      </c>
      <c r="N268" s="56">
        <v>6.0294774931467998</v>
      </c>
      <c r="O268" s="56">
        <v>2.09071670292338</v>
      </c>
      <c r="P268" s="56">
        <v>7.4055545164840003E-2</v>
      </c>
    </row>
    <row r="269" spans="1:16" hidden="1" x14ac:dyDescent="0.2">
      <c r="A269" s="54" t="s">
        <v>137</v>
      </c>
      <c r="B269" s="54" t="s">
        <v>202</v>
      </c>
      <c r="C269" s="54" t="s">
        <v>126</v>
      </c>
      <c r="D269" s="55">
        <v>6725.72664031559</v>
      </c>
      <c r="E269" s="56">
        <v>89.712289261182406</v>
      </c>
      <c r="F269" s="56"/>
      <c r="G269" s="56"/>
      <c r="H269" s="56">
        <v>4.9923509104376196</v>
      </c>
      <c r="I269" s="56"/>
      <c r="J269" s="56"/>
      <c r="K269" s="56">
        <v>70.654179837937093</v>
      </c>
      <c r="L269" s="56"/>
      <c r="M269" s="56">
        <v>0.80896085253311001</v>
      </c>
      <c r="N269" s="56">
        <v>1.7395449479860801</v>
      </c>
      <c r="O269" s="56">
        <v>1.0406262938449899</v>
      </c>
      <c r="P269" s="56">
        <v>6.3132200200780003E-2</v>
      </c>
    </row>
    <row r="270" spans="1:16" hidden="1" x14ac:dyDescent="0.2">
      <c r="A270" s="54" t="s">
        <v>137</v>
      </c>
      <c r="B270" s="54" t="s">
        <v>202</v>
      </c>
      <c r="C270" s="54" t="s">
        <v>127</v>
      </c>
      <c r="D270" s="55">
        <v>8372.27335968441</v>
      </c>
      <c r="E270" s="56">
        <v>94.871119938551601</v>
      </c>
      <c r="F270" s="56"/>
      <c r="G270" s="56"/>
      <c r="H270" s="56">
        <v>10.149599063356099</v>
      </c>
      <c r="I270" s="56"/>
      <c r="J270" s="56"/>
      <c r="K270" s="56">
        <v>93.3964949047799</v>
      </c>
      <c r="L270" s="56"/>
      <c r="M270" s="56">
        <v>19.528236971494099</v>
      </c>
      <c r="N270" s="56">
        <v>25.5005673885147</v>
      </c>
      <c r="O270" s="56">
        <v>9.1301214676880704</v>
      </c>
      <c r="P270" s="56">
        <v>0.33595909644235999</v>
      </c>
    </row>
    <row r="271" spans="1:16" hidden="1" x14ac:dyDescent="0.2">
      <c r="A271" s="54" t="s">
        <v>137</v>
      </c>
      <c r="B271" s="54" t="s">
        <v>202</v>
      </c>
      <c r="C271" s="54" t="s">
        <v>128</v>
      </c>
      <c r="D271" s="56">
        <v>6.6296273903194702</v>
      </c>
      <c r="E271" s="56">
        <v>1.6682827531136699</v>
      </c>
      <c r="F271" s="56"/>
      <c r="G271" s="56"/>
      <c r="H271" s="56">
        <v>21.5985574241476</v>
      </c>
      <c r="I271" s="56"/>
      <c r="J271" s="56"/>
      <c r="K271" s="56">
        <v>7.8695280513570296</v>
      </c>
      <c r="L271" s="56"/>
      <c r="M271" s="56">
        <v>98.690423473186598</v>
      </c>
      <c r="N271" s="56">
        <v>83.485072982032705</v>
      </c>
      <c r="O271" s="56">
        <v>66.411001151684104</v>
      </c>
      <c r="P271" s="56">
        <v>50.822300949946303</v>
      </c>
    </row>
    <row r="272" spans="1:16" hidden="1" x14ac:dyDescent="0.2">
      <c r="A272" s="54" t="s">
        <v>137</v>
      </c>
      <c r="B272" s="54" t="s">
        <v>202</v>
      </c>
      <c r="C272" s="54" t="s">
        <v>129</v>
      </c>
      <c r="D272" s="56">
        <v>5.0224496639276603</v>
      </c>
      <c r="E272" s="56">
        <v>4.3008222251596697</v>
      </c>
      <c r="F272" s="56"/>
      <c r="G272" s="56"/>
      <c r="H272" s="56">
        <v>4.3729752832469098</v>
      </c>
      <c r="I272" s="56"/>
      <c r="J272" s="56"/>
      <c r="K272" s="56">
        <v>4.4837690714948399</v>
      </c>
      <c r="L272" s="56"/>
      <c r="M272" s="56">
        <v>5.3760010541883299</v>
      </c>
      <c r="N272" s="56">
        <v>6.73157316945505</v>
      </c>
      <c r="O272" s="56">
        <v>1.77868611330975</v>
      </c>
      <c r="P272" s="56">
        <v>0.45860103567657001</v>
      </c>
    </row>
    <row r="273" spans="1:16" hidden="1" x14ac:dyDescent="0.2">
      <c r="A273" s="45" t="s">
        <v>137</v>
      </c>
      <c r="B273" s="45" t="s">
        <v>123</v>
      </c>
      <c r="C273" s="45" t="s">
        <v>124</v>
      </c>
      <c r="D273" s="46">
        <v>74</v>
      </c>
      <c r="E273" s="47">
        <v>0</v>
      </c>
      <c r="F273" s="47"/>
      <c r="G273" s="47"/>
      <c r="H273" s="47">
        <v>100</v>
      </c>
      <c r="I273" s="47"/>
      <c r="J273" s="47"/>
      <c r="K273" s="47">
        <v>95.945945945945894</v>
      </c>
      <c r="L273" s="47"/>
      <c r="M273" s="47">
        <v>0</v>
      </c>
      <c r="N273" s="47">
        <v>4.0540540540540499</v>
      </c>
      <c r="O273" s="47">
        <v>0</v>
      </c>
      <c r="P273" s="47">
        <v>0</v>
      </c>
    </row>
    <row r="274" spans="1:16" hidden="1" x14ac:dyDescent="0.2">
      <c r="A274" s="48" t="s">
        <v>137</v>
      </c>
      <c r="B274" s="48" t="s">
        <v>123</v>
      </c>
      <c r="C274" s="48" t="s">
        <v>125</v>
      </c>
      <c r="D274" s="49">
        <v>31.503353625772998</v>
      </c>
      <c r="E274" s="50">
        <v>0</v>
      </c>
      <c r="F274" s="50"/>
      <c r="G274" s="50"/>
      <c r="H274" s="50">
        <v>0</v>
      </c>
      <c r="I274" s="50"/>
      <c r="J274" s="50"/>
      <c r="K274" s="50">
        <v>4.2326582061005302</v>
      </c>
      <c r="L274" s="50"/>
      <c r="M274" s="50">
        <v>0</v>
      </c>
      <c r="N274" s="50">
        <v>4.2326582061005302</v>
      </c>
      <c r="O274" s="50">
        <v>0</v>
      </c>
      <c r="P274" s="50">
        <v>0</v>
      </c>
    </row>
    <row r="275" spans="1:16" hidden="1" x14ac:dyDescent="0.2">
      <c r="A275" s="48" t="s">
        <v>137</v>
      </c>
      <c r="B275" s="48" t="s">
        <v>123</v>
      </c>
      <c r="C275" s="48" t="s">
        <v>126</v>
      </c>
      <c r="D275" s="49">
        <v>22.177029284728899</v>
      </c>
      <c r="E275" s="50">
        <v>0</v>
      </c>
      <c r="F275" s="50"/>
      <c r="G275" s="50"/>
      <c r="H275" s="50">
        <v>100</v>
      </c>
      <c r="I275" s="50"/>
      <c r="J275" s="50"/>
      <c r="K275" s="50">
        <v>79.788991343577493</v>
      </c>
      <c r="L275" s="50"/>
      <c r="M275" s="50">
        <v>0</v>
      </c>
      <c r="N275" s="50">
        <v>0.69989118433939002</v>
      </c>
      <c r="O275" s="50">
        <v>0</v>
      </c>
      <c r="P275" s="50">
        <v>0</v>
      </c>
    </row>
    <row r="276" spans="1:16" hidden="1" x14ac:dyDescent="0.2">
      <c r="A276" s="48" t="s">
        <v>137</v>
      </c>
      <c r="B276" s="48" t="s">
        <v>123</v>
      </c>
      <c r="C276" s="48" t="s">
        <v>127</v>
      </c>
      <c r="D276" s="49">
        <v>125.822970715271</v>
      </c>
      <c r="E276" s="50">
        <v>0</v>
      </c>
      <c r="F276" s="50"/>
      <c r="G276" s="50"/>
      <c r="H276" s="50">
        <v>100</v>
      </c>
      <c r="I276" s="50"/>
      <c r="J276" s="50"/>
      <c r="K276" s="50">
        <v>99.300108815660593</v>
      </c>
      <c r="L276" s="50"/>
      <c r="M276" s="50">
        <v>0</v>
      </c>
      <c r="N276" s="50">
        <v>20.211008656422401</v>
      </c>
      <c r="O276" s="50">
        <v>0</v>
      </c>
      <c r="P276" s="50">
        <v>0</v>
      </c>
    </row>
    <row r="277" spans="1:16" hidden="1" x14ac:dyDescent="0.2">
      <c r="A277" s="48" t="s">
        <v>137</v>
      </c>
      <c r="B277" s="48" t="s">
        <v>123</v>
      </c>
      <c r="C277" s="48" t="s">
        <v>128</v>
      </c>
      <c r="D277" s="50">
        <v>42.572099494287897</v>
      </c>
      <c r="E277" s="50">
        <v>0</v>
      </c>
      <c r="F277" s="50"/>
      <c r="G277" s="50"/>
      <c r="H277" s="50">
        <v>0</v>
      </c>
      <c r="I277" s="50"/>
      <c r="J277" s="50"/>
      <c r="K277" s="50">
        <v>4.4115029190343602</v>
      </c>
      <c r="L277" s="50"/>
      <c r="M277" s="50">
        <v>0</v>
      </c>
      <c r="N277" s="50">
        <v>104.40556908381301</v>
      </c>
      <c r="O277" s="50">
        <v>0</v>
      </c>
      <c r="P277" s="50">
        <v>0</v>
      </c>
    </row>
    <row r="278" spans="1:16" hidden="1" x14ac:dyDescent="0.2">
      <c r="A278" s="48" t="s">
        <v>137</v>
      </c>
      <c r="B278" s="48" t="s">
        <v>123</v>
      </c>
      <c r="C278" s="48" t="s">
        <v>129</v>
      </c>
      <c r="D278" s="50">
        <v>2.7443290370234101</v>
      </c>
      <c r="E278" s="50">
        <v>0</v>
      </c>
      <c r="F278" s="50"/>
      <c r="G278" s="50"/>
      <c r="H278" s="50">
        <v>0</v>
      </c>
      <c r="I278" s="50"/>
      <c r="J278" s="50"/>
      <c r="K278" s="50">
        <v>0.78310540782120996</v>
      </c>
      <c r="L278" s="50"/>
      <c r="M278" s="50">
        <v>0</v>
      </c>
      <c r="N278" s="50">
        <v>0.78310540782120996</v>
      </c>
      <c r="O278" s="50">
        <v>0</v>
      </c>
      <c r="P278" s="50">
        <v>0</v>
      </c>
    </row>
    <row r="279" spans="1:16" hidden="1" x14ac:dyDescent="0.2">
      <c r="A279" s="51" t="s">
        <v>138</v>
      </c>
      <c r="B279" s="51" t="s">
        <v>11</v>
      </c>
      <c r="C279" s="51" t="s">
        <v>124</v>
      </c>
      <c r="D279" s="52">
        <v>2553735</v>
      </c>
      <c r="E279" s="53">
        <v>94.504911433645205</v>
      </c>
      <c r="F279" s="53"/>
      <c r="G279" s="53"/>
      <c r="H279" s="53">
        <v>4.4291988009719097</v>
      </c>
      <c r="I279" s="53"/>
      <c r="J279" s="53"/>
      <c r="K279" s="53">
        <v>88.116877376005604</v>
      </c>
      <c r="L279" s="53"/>
      <c r="M279" s="53">
        <v>2.9113252585978202</v>
      </c>
      <c r="N279" s="53">
        <v>2.1289010697550999</v>
      </c>
      <c r="O279" s="53">
        <v>6.8428962956414097</v>
      </c>
      <c r="P279" s="53">
        <v>1.0658897653828601</v>
      </c>
    </row>
    <row r="280" spans="1:16" hidden="1" x14ac:dyDescent="0.2">
      <c r="A280" s="54" t="s">
        <v>138</v>
      </c>
      <c r="B280" s="54" t="s">
        <v>11</v>
      </c>
      <c r="C280" s="54" t="s">
        <v>125</v>
      </c>
      <c r="D280" s="55">
        <v>39178.3801219491</v>
      </c>
      <c r="E280" s="56">
        <v>0.20403570843416</v>
      </c>
      <c r="F280" s="56"/>
      <c r="G280" s="56"/>
      <c r="H280" s="56">
        <v>0.19917624769191999</v>
      </c>
      <c r="I280" s="56"/>
      <c r="J280" s="56"/>
      <c r="K280" s="56">
        <v>0.80451850696507998</v>
      </c>
      <c r="L280" s="56"/>
      <c r="M280" s="56">
        <v>0.32135368271886999</v>
      </c>
      <c r="N280" s="56">
        <v>0.44854797080040998</v>
      </c>
      <c r="O280" s="56">
        <v>0.55559206145563</v>
      </c>
      <c r="P280" s="56">
        <v>4.8889653925024201E-2</v>
      </c>
    </row>
    <row r="281" spans="1:16" hidden="1" x14ac:dyDescent="0.2">
      <c r="A281" s="54" t="s">
        <v>138</v>
      </c>
      <c r="B281" s="54" t="s">
        <v>11</v>
      </c>
      <c r="C281" s="54" t="s">
        <v>126</v>
      </c>
      <c r="D281" s="55">
        <v>2489273.7770043998</v>
      </c>
      <c r="E281" s="56">
        <v>94.159385701408397</v>
      </c>
      <c r="F281" s="56"/>
      <c r="G281" s="56"/>
      <c r="H281" s="56">
        <v>4.1128090316473802</v>
      </c>
      <c r="I281" s="56"/>
      <c r="J281" s="56"/>
      <c r="K281" s="56">
        <v>86.727472132233203</v>
      </c>
      <c r="L281" s="56"/>
      <c r="M281" s="56">
        <v>2.4264987779935598</v>
      </c>
      <c r="N281" s="56">
        <v>1.5032364400327101</v>
      </c>
      <c r="O281" s="56">
        <v>5.9830737769806301</v>
      </c>
      <c r="P281" s="56">
        <v>0.98838106893583999</v>
      </c>
    </row>
    <row r="282" spans="1:16" hidden="1" x14ac:dyDescent="0.2">
      <c r="A282" s="54" t="s">
        <v>138</v>
      </c>
      <c r="B282" s="54" t="s">
        <v>11</v>
      </c>
      <c r="C282" s="54" t="s">
        <v>127</v>
      </c>
      <c r="D282" s="55">
        <v>2618196.22299559</v>
      </c>
      <c r="E282" s="56">
        <v>94.831118269441205</v>
      </c>
      <c r="F282" s="56"/>
      <c r="G282" s="56"/>
      <c r="H282" s="56">
        <v>4.76871732015581</v>
      </c>
      <c r="I282" s="56"/>
      <c r="J282" s="56"/>
      <c r="K282" s="56">
        <v>89.378648402947903</v>
      </c>
      <c r="L282" s="56"/>
      <c r="M282" s="56">
        <v>3.4895580479361699</v>
      </c>
      <c r="N282" s="56">
        <v>3.0070245838186098</v>
      </c>
      <c r="O282" s="56">
        <v>7.81601077725752</v>
      </c>
      <c r="P282" s="56">
        <v>1.1494061214311999</v>
      </c>
    </row>
    <row r="283" spans="1:16" hidden="1" x14ac:dyDescent="0.2">
      <c r="A283" s="54" t="s">
        <v>138</v>
      </c>
      <c r="B283" s="54" t="s">
        <v>11</v>
      </c>
      <c r="C283" s="54" t="s">
        <v>128</v>
      </c>
      <c r="D283" s="56">
        <v>1.5341599704726201</v>
      </c>
      <c r="E283" s="56">
        <v>0.21589958166081</v>
      </c>
      <c r="F283" s="56"/>
      <c r="G283" s="56"/>
      <c r="H283" s="56">
        <v>4.4968911227966597</v>
      </c>
      <c r="I283" s="56"/>
      <c r="J283" s="56"/>
      <c r="K283" s="56">
        <v>0.91301295611293998</v>
      </c>
      <c r="L283" s="56"/>
      <c r="M283" s="56">
        <v>11.038054980969299</v>
      </c>
      <c r="N283" s="56">
        <v>21.069460538718701</v>
      </c>
      <c r="O283" s="56">
        <v>8.1192529807811802</v>
      </c>
      <c r="P283" s="56">
        <v>4.5867457886194503</v>
      </c>
    </row>
    <row r="284" spans="1:16" hidden="1" x14ac:dyDescent="0.2">
      <c r="A284" s="54" t="s">
        <v>138</v>
      </c>
      <c r="B284" s="54" t="s">
        <v>11</v>
      </c>
      <c r="C284" s="54" t="s">
        <v>129</v>
      </c>
      <c r="D284" s="56">
        <v>0.74786777311949004</v>
      </c>
      <c r="E284" s="56">
        <v>12.573034817548001</v>
      </c>
      <c r="F284" s="56"/>
      <c r="G284" s="56"/>
      <c r="H284" s="56">
        <v>14.698787990896999</v>
      </c>
      <c r="I284" s="56"/>
      <c r="J284" s="56"/>
      <c r="K284" s="56">
        <v>5.3029687580256999</v>
      </c>
      <c r="L284" s="56"/>
      <c r="M284" s="56">
        <v>3.1343242953400501</v>
      </c>
      <c r="N284" s="56">
        <v>8.28408441034464</v>
      </c>
      <c r="O284" s="56">
        <v>4.1542515951884296</v>
      </c>
      <c r="P284" s="56">
        <v>3.5549411469107199</v>
      </c>
    </row>
    <row r="285" spans="1:16" hidden="1" x14ac:dyDescent="0.2">
      <c r="A285" s="45" t="s">
        <v>138</v>
      </c>
      <c r="B285" s="45" t="s">
        <v>200</v>
      </c>
      <c r="C285" s="45" t="s">
        <v>124</v>
      </c>
      <c r="D285" s="46">
        <v>9117</v>
      </c>
      <c r="E285" s="47">
        <v>78.457826039267303</v>
      </c>
      <c r="F285" s="47"/>
      <c r="G285" s="47"/>
      <c r="H285" s="47">
        <v>21.004716463748998</v>
      </c>
      <c r="I285" s="47"/>
      <c r="J285" s="47"/>
      <c r="K285" s="47">
        <v>41.096605744125299</v>
      </c>
      <c r="L285" s="47"/>
      <c r="M285" s="47">
        <v>15.0391644908616</v>
      </c>
      <c r="N285" s="47">
        <v>42.4020887728459</v>
      </c>
      <c r="O285" s="47">
        <v>1.4621409921671</v>
      </c>
      <c r="P285" s="47">
        <v>0.53745749698364997</v>
      </c>
    </row>
    <row r="286" spans="1:16" hidden="1" x14ac:dyDescent="0.2">
      <c r="A286" s="48" t="s">
        <v>138</v>
      </c>
      <c r="B286" s="48" t="s">
        <v>200</v>
      </c>
      <c r="C286" s="48" t="s">
        <v>125</v>
      </c>
      <c r="D286" s="49">
        <v>608.66809260804098</v>
      </c>
      <c r="E286" s="50">
        <v>2.5711351372492701</v>
      </c>
      <c r="F286" s="50"/>
      <c r="G286" s="50"/>
      <c r="H286" s="50">
        <v>2.5707062224364901</v>
      </c>
      <c r="I286" s="50"/>
      <c r="J286" s="50"/>
      <c r="K286" s="50">
        <v>6.0978687115433798</v>
      </c>
      <c r="L286" s="50"/>
      <c r="M286" s="50">
        <v>3.24923892338315</v>
      </c>
      <c r="N286" s="50">
        <v>7.7450731539342597</v>
      </c>
      <c r="O286" s="50">
        <v>0.60035706758898</v>
      </c>
      <c r="P286" s="50">
        <v>0.22790512123288001</v>
      </c>
    </row>
    <row r="287" spans="1:16" hidden="1" x14ac:dyDescent="0.2">
      <c r="A287" s="48" t="s">
        <v>138</v>
      </c>
      <c r="B287" s="48" t="s">
        <v>200</v>
      </c>
      <c r="C287" s="48" t="s">
        <v>126</v>
      </c>
      <c r="D287" s="49">
        <v>8115.5423203873697</v>
      </c>
      <c r="E287" s="50">
        <v>73.928472470043005</v>
      </c>
      <c r="F287" s="50"/>
      <c r="G287" s="50"/>
      <c r="H287" s="50">
        <v>17.085908922407199</v>
      </c>
      <c r="I287" s="50"/>
      <c r="J287" s="50"/>
      <c r="K287" s="50">
        <v>31.548021187708699</v>
      </c>
      <c r="L287" s="50"/>
      <c r="M287" s="50">
        <v>10.4319897603164</v>
      </c>
      <c r="N287" s="50">
        <v>30.400469021266101</v>
      </c>
      <c r="O287" s="50">
        <v>0.74176595124190003</v>
      </c>
      <c r="P287" s="50">
        <v>0.26722836878107997</v>
      </c>
    </row>
    <row r="288" spans="1:16" hidden="1" x14ac:dyDescent="0.2">
      <c r="A288" s="48" t="s">
        <v>138</v>
      </c>
      <c r="B288" s="48" t="s">
        <v>200</v>
      </c>
      <c r="C288" s="48" t="s">
        <v>127</v>
      </c>
      <c r="D288" s="49">
        <v>10118.4576796126</v>
      </c>
      <c r="E288" s="50">
        <v>82.387764254202196</v>
      </c>
      <c r="F288" s="50"/>
      <c r="G288" s="50"/>
      <c r="H288" s="50">
        <v>25.545417830931399</v>
      </c>
      <c r="I288" s="50"/>
      <c r="J288" s="50"/>
      <c r="K288" s="50">
        <v>51.366540235494497</v>
      </c>
      <c r="L288" s="50"/>
      <c r="M288" s="50">
        <v>21.199461500929999</v>
      </c>
      <c r="N288" s="50">
        <v>55.372243348109002</v>
      </c>
      <c r="O288" s="50">
        <v>2.8619452059004198</v>
      </c>
      <c r="P288" s="50">
        <v>1.07799654390322</v>
      </c>
    </row>
    <row r="289" spans="1:16" hidden="1" x14ac:dyDescent="0.2">
      <c r="A289" s="48" t="s">
        <v>138</v>
      </c>
      <c r="B289" s="48" t="s">
        <v>200</v>
      </c>
      <c r="C289" s="48" t="s">
        <v>128</v>
      </c>
      <c r="D289" s="50">
        <v>6.6761883581007098</v>
      </c>
      <c r="E289" s="50">
        <v>3.2770919958481199</v>
      </c>
      <c r="F289" s="50"/>
      <c r="G289" s="50"/>
      <c r="H289" s="50">
        <v>12.2387094673386</v>
      </c>
      <c r="I289" s="50"/>
      <c r="J289" s="50"/>
      <c r="K289" s="50">
        <v>14.8378889232599</v>
      </c>
      <c r="L289" s="50"/>
      <c r="M289" s="50">
        <v>21.605182424578899</v>
      </c>
      <c r="N289" s="50">
        <v>18.265782130275898</v>
      </c>
      <c r="O289" s="50">
        <v>41.060135158318403</v>
      </c>
      <c r="P289" s="50">
        <v>42.4043059240852</v>
      </c>
    </row>
    <row r="290" spans="1:16" hidden="1" x14ac:dyDescent="0.2">
      <c r="A290" s="48" t="s">
        <v>138</v>
      </c>
      <c r="B290" s="48" t="s">
        <v>200</v>
      </c>
      <c r="C290" s="48" t="s">
        <v>129</v>
      </c>
      <c r="D290" s="50">
        <v>0.54518403516312997</v>
      </c>
      <c r="E290" s="50">
        <v>2.19006481406814</v>
      </c>
      <c r="F290" s="50"/>
      <c r="G290" s="50"/>
      <c r="H290" s="50">
        <v>2.2300770662699301</v>
      </c>
      <c r="I290" s="50"/>
      <c r="J290" s="50"/>
      <c r="K290" s="50">
        <v>2.2310757083618</v>
      </c>
      <c r="L290" s="50"/>
      <c r="M290" s="50">
        <v>1.20012160427451</v>
      </c>
      <c r="N290" s="50">
        <v>3.5674796703101102</v>
      </c>
      <c r="O290" s="50">
        <v>0.36335515344316999</v>
      </c>
      <c r="P290" s="50">
        <v>0.54404828596856003</v>
      </c>
    </row>
    <row r="291" spans="1:16" hidden="1" x14ac:dyDescent="0.2">
      <c r="A291" s="51" t="s">
        <v>138</v>
      </c>
      <c r="B291" s="51" t="s">
        <v>201</v>
      </c>
      <c r="C291" s="51" t="s">
        <v>124</v>
      </c>
      <c r="D291" s="52">
        <v>2524579</v>
      </c>
      <c r="E291" s="53">
        <v>94.675508272864505</v>
      </c>
      <c r="F291" s="53"/>
      <c r="G291" s="53"/>
      <c r="H291" s="53">
        <v>4.2598785777747503</v>
      </c>
      <c r="I291" s="53"/>
      <c r="J291" s="53"/>
      <c r="K291" s="53">
        <v>88.939410845793304</v>
      </c>
      <c r="L291" s="53"/>
      <c r="M291" s="53">
        <v>2.67797366659227</v>
      </c>
      <c r="N291" s="53">
        <v>1.3603734285501701</v>
      </c>
      <c r="O291" s="53">
        <v>7.0222420590641903</v>
      </c>
      <c r="P291" s="53">
        <v>1.06461314936074</v>
      </c>
    </row>
    <row r="292" spans="1:16" hidden="1" x14ac:dyDescent="0.2">
      <c r="A292" s="54" t="s">
        <v>138</v>
      </c>
      <c r="B292" s="54" t="s">
        <v>201</v>
      </c>
      <c r="C292" s="54" t="s">
        <v>125</v>
      </c>
      <c r="D292" s="55">
        <v>38842.328681265899</v>
      </c>
      <c r="E292" s="56">
        <v>0.20202015669743001</v>
      </c>
      <c r="F292" s="56"/>
      <c r="G292" s="56"/>
      <c r="H292" s="56">
        <v>0.19692486919724</v>
      </c>
      <c r="I292" s="56"/>
      <c r="J292" s="56"/>
      <c r="K292" s="56">
        <v>0.79660437290234998</v>
      </c>
      <c r="L292" s="56"/>
      <c r="M292" s="56">
        <v>0.31699412195870003</v>
      </c>
      <c r="N292" s="56">
        <v>0.40024329999786001</v>
      </c>
      <c r="O292" s="56">
        <v>0.58151089539865997</v>
      </c>
      <c r="P292" s="56">
        <v>4.9208700866888201E-2</v>
      </c>
    </row>
    <row r="293" spans="1:16" hidden="1" x14ac:dyDescent="0.2">
      <c r="A293" s="54" t="s">
        <v>138</v>
      </c>
      <c r="B293" s="54" t="s">
        <v>201</v>
      </c>
      <c r="C293" s="54" t="s">
        <v>126</v>
      </c>
      <c r="D293" s="55">
        <v>2460670.6913104202</v>
      </c>
      <c r="E293" s="56">
        <v>94.333158324278003</v>
      </c>
      <c r="F293" s="56"/>
      <c r="G293" s="56"/>
      <c r="H293" s="56">
        <v>3.94739229335282</v>
      </c>
      <c r="I293" s="56"/>
      <c r="J293" s="56"/>
      <c r="K293" s="56">
        <v>87.558513345558495</v>
      </c>
      <c r="L293" s="56"/>
      <c r="M293" s="56">
        <v>2.2027859786400099</v>
      </c>
      <c r="N293" s="56">
        <v>0.83700295532447</v>
      </c>
      <c r="O293" s="56">
        <v>6.1232855251369402</v>
      </c>
      <c r="P293" s="56">
        <v>0.98662093577341003</v>
      </c>
    </row>
    <row r="294" spans="1:16" hidden="1" x14ac:dyDescent="0.2">
      <c r="A294" s="54" t="s">
        <v>138</v>
      </c>
      <c r="B294" s="54" t="s">
        <v>201</v>
      </c>
      <c r="C294" s="54" t="s">
        <v>127</v>
      </c>
      <c r="D294" s="55">
        <v>2588487.3086895701</v>
      </c>
      <c r="E294" s="56">
        <v>94.998272509189505</v>
      </c>
      <c r="F294" s="56"/>
      <c r="G294" s="56"/>
      <c r="H294" s="56">
        <v>4.5959184975423604</v>
      </c>
      <c r="I294" s="56"/>
      <c r="J294" s="56"/>
      <c r="K294" s="56">
        <v>90.184222784030894</v>
      </c>
      <c r="L294" s="56"/>
      <c r="M294" s="56">
        <v>3.25226050361896</v>
      </c>
      <c r="N294" s="56">
        <v>2.2037300092371601</v>
      </c>
      <c r="O294" s="56">
        <v>8.0418684024494098</v>
      </c>
      <c r="P294" s="56">
        <v>1.1486991077804101</v>
      </c>
    </row>
    <row r="295" spans="1:16" hidden="1" x14ac:dyDescent="0.2">
      <c r="A295" s="54" t="s">
        <v>138</v>
      </c>
      <c r="B295" s="54" t="s">
        <v>201</v>
      </c>
      <c r="C295" s="54" t="s">
        <v>128</v>
      </c>
      <c r="D295" s="56">
        <v>1.5385665761010401</v>
      </c>
      <c r="E295" s="56">
        <v>0.21338164471765</v>
      </c>
      <c r="F295" s="56"/>
      <c r="G295" s="56"/>
      <c r="H295" s="56">
        <v>4.6227812742051704</v>
      </c>
      <c r="I295" s="56"/>
      <c r="J295" s="56"/>
      <c r="K295" s="56">
        <v>0.89567084527188001</v>
      </c>
      <c r="L295" s="56"/>
      <c r="M295" s="56">
        <v>11.837088837474701</v>
      </c>
      <c r="N295" s="56">
        <v>29.421575840718301</v>
      </c>
      <c r="O295" s="56">
        <v>8.2809861936909392</v>
      </c>
      <c r="P295" s="56">
        <v>4.6222142659458898</v>
      </c>
    </row>
    <row r="296" spans="1:16" hidden="1" x14ac:dyDescent="0.2">
      <c r="A296" s="54" t="s">
        <v>138</v>
      </c>
      <c r="B296" s="54" t="s">
        <v>201</v>
      </c>
      <c r="C296" s="54" t="s">
        <v>129</v>
      </c>
      <c r="D296" s="56">
        <v>0.67304046697561004</v>
      </c>
      <c r="E296" s="56">
        <v>12.552885734726599</v>
      </c>
      <c r="F296" s="56"/>
      <c r="G296" s="56"/>
      <c r="H296" s="56">
        <v>14.7427977394715</v>
      </c>
      <c r="I296" s="56"/>
      <c r="J296" s="56"/>
      <c r="K296" s="56">
        <v>5.2618045756049403</v>
      </c>
      <c r="L296" s="56"/>
      <c r="M296" s="56">
        <v>3.1448998837042499</v>
      </c>
      <c r="N296" s="56">
        <v>9.7377906244709802</v>
      </c>
      <c r="O296" s="56">
        <v>4.22457182680904</v>
      </c>
      <c r="P296" s="56">
        <v>3.5645957686365302</v>
      </c>
    </row>
    <row r="297" spans="1:16" hidden="1" x14ac:dyDescent="0.2">
      <c r="A297" s="45" t="s">
        <v>138</v>
      </c>
      <c r="B297" s="45" t="s">
        <v>202</v>
      </c>
      <c r="C297" s="45" t="s">
        <v>124</v>
      </c>
      <c r="D297" s="46">
        <v>18913</v>
      </c>
      <c r="E297" s="47">
        <v>85.094908264156899</v>
      </c>
      <c r="F297" s="47"/>
      <c r="G297" s="47"/>
      <c r="H297" s="47">
        <v>13.3506054036905</v>
      </c>
      <c r="I297" s="47"/>
      <c r="J297" s="47"/>
      <c r="K297" s="47">
        <v>85.346534653465298</v>
      </c>
      <c r="L297" s="47"/>
      <c r="M297" s="47">
        <v>4.8712871287128703</v>
      </c>
      <c r="N297" s="47">
        <v>3.4455445544554402</v>
      </c>
      <c r="O297" s="47">
        <v>6.3366336633663298</v>
      </c>
      <c r="P297" s="47">
        <v>1.55448633215248</v>
      </c>
    </row>
    <row r="298" spans="1:16" hidden="1" x14ac:dyDescent="0.2">
      <c r="A298" s="48" t="s">
        <v>138</v>
      </c>
      <c r="B298" s="48" t="s">
        <v>202</v>
      </c>
      <c r="C298" s="48" t="s">
        <v>125</v>
      </c>
      <c r="D298" s="49">
        <v>1103.91344533044</v>
      </c>
      <c r="E298" s="50">
        <v>1.56945726276813</v>
      </c>
      <c r="F298" s="50"/>
      <c r="G298" s="50"/>
      <c r="H298" s="50">
        <v>1.5122892323144099</v>
      </c>
      <c r="I298" s="50"/>
      <c r="J298" s="50"/>
      <c r="K298" s="50">
        <v>3.6756854231059202</v>
      </c>
      <c r="L298" s="50"/>
      <c r="M298" s="50">
        <v>2.2319732304680899</v>
      </c>
      <c r="N298" s="50">
        <v>2.1845775139523802</v>
      </c>
      <c r="O298" s="50">
        <v>2.1772687516353502</v>
      </c>
      <c r="P298" s="50">
        <v>0.4063814825264</v>
      </c>
    </row>
    <row r="299" spans="1:16" hidden="1" x14ac:dyDescent="0.2">
      <c r="A299" s="48" t="s">
        <v>138</v>
      </c>
      <c r="B299" s="48" t="s">
        <v>202</v>
      </c>
      <c r="C299" s="48" t="s">
        <v>126</v>
      </c>
      <c r="D299" s="49">
        <v>17096.702068697501</v>
      </c>
      <c r="E299" s="50">
        <v>82.3242356766049</v>
      </c>
      <c r="F299" s="50"/>
      <c r="G299" s="50"/>
      <c r="H299" s="50">
        <v>11.0524140664682</v>
      </c>
      <c r="I299" s="50"/>
      <c r="J299" s="50"/>
      <c r="K299" s="50">
        <v>78.215160107925499</v>
      </c>
      <c r="L299" s="50"/>
      <c r="M299" s="50">
        <v>2.2649537424102801</v>
      </c>
      <c r="N299" s="50">
        <v>1.19627221711864</v>
      </c>
      <c r="O299" s="50">
        <v>3.5666909834531402</v>
      </c>
      <c r="P299" s="50">
        <v>1.0097892710308001</v>
      </c>
    </row>
    <row r="300" spans="1:16" hidden="1" x14ac:dyDescent="0.2">
      <c r="A300" s="48" t="s">
        <v>138</v>
      </c>
      <c r="B300" s="48" t="s">
        <v>202</v>
      </c>
      <c r="C300" s="48" t="s">
        <v>127</v>
      </c>
      <c r="D300" s="49">
        <v>20729.297931302401</v>
      </c>
      <c r="E300" s="50">
        <v>87.497236927614097</v>
      </c>
      <c r="F300" s="50"/>
      <c r="G300" s="50"/>
      <c r="H300" s="50">
        <v>16.040494266584201</v>
      </c>
      <c r="I300" s="50"/>
      <c r="J300" s="50"/>
      <c r="K300" s="50">
        <v>90.429082158178701</v>
      </c>
      <c r="L300" s="50"/>
      <c r="M300" s="50">
        <v>10.1648610572266</v>
      </c>
      <c r="N300" s="50">
        <v>9.5166299855835792</v>
      </c>
      <c r="O300" s="50">
        <v>11.012101630551401</v>
      </c>
      <c r="P300" s="50">
        <v>2.3859202226030298</v>
      </c>
    </row>
    <row r="301" spans="1:16" hidden="1" x14ac:dyDescent="0.2">
      <c r="A301" s="48" t="s">
        <v>138</v>
      </c>
      <c r="B301" s="48" t="s">
        <v>202</v>
      </c>
      <c r="C301" s="48" t="s">
        <v>128</v>
      </c>
      <c r="D301" s="50">
        <v>5.8367971518555697</v>
      </c>
      <c r="E301" s="50">
        <v>1.8443609550598701</v>
      </c>
      <c r="F301" s="50"/>
      <c r="G301" s="50"/>
      <c r="H301" s="50">
        <v>11.327495544856401</v>
      </c>
      <c r="I301" s="50"/>
      <c r="J301" s="50"/>
      <c r="K301" s="50">
        <v>4.3067775839176097</v>
      </c>
      <c r="L301" s="50"/>
      <c r="M301" s="50">
        <v>45.8189626579831</v>
      </c>
      <c r="N301" s="50">
        <v>63.402968077353698</v>
      </c>
      <c r="O301" s="50">
        <v>34.3600224867454</v>
      </c>
      <c r="P301" s="50">
        <v>26.142493125925</v>
      </c>
    </row>
    <row r="302" spans="1:16" hidden="1" x14ac:dyDescent="0.2">
      <c r="A302" s="48" t="s">
        <v>138</v>
      </c>
      <c r="B302" s="48" t="s">
        <v>202</v>
      </c>
      <c r="C302" s="48" t="s">
        <v>129</v>
      </c>
      <c r="D302" s="50">
        <v>1.3952422030918701</v>
      </c>
      <c r="E302" s="50">
        <v>2.2558082879390402</v>
      </c>
      <c r="F302" s="50"/>
      <c r="G302" s="50"/>
      <c r="H302" s="50">
        <v>2.29638475328602</v>
      </c>
      <c r="I302" s="50"/>
      <c r="J302" s="50"/>
      <c r="K302" s="50">
        <v>2.0689380471756502</v>
      </c>
      <c r="L302" s="50"/>
      <c r="M302" s="50">
        <v>2.0588260815571702</v>
      </c>
      <c r="N302" s="50">
        <v>2.7472727416771301</v>
      </c>
      <c r="O302" s="50">
        <v>1.52965244154653</v>
      </c>
      <c r="P302" s="50">
        <v>1.25350598228261</v>
      </c>
    </row>
    <row r="303" spans="1:16" hidden="1" x14ac:dyDescent="0.2">
      <c r="A303" s="51" t="s">
        <v>138</v>
      </c>
      <c r="B303" s="51" t="s">
        <v>123</v>
      </c>
      <c r="C303" s="51" t="s">
        <v>124</v>
      </c>
      <c r="D303" s="52">
        <v>1126</v>
      </c>
      <c r="E303" s="53">
        <v>0</v>
      </c>
      <c r="F303" s="53"/>
      <c r="G303" s="53"/>
      <c r="H303" s="53">
        <v>100</v>
      </c>
      <c r="I303" s="53"/>
      <c r="J303" s="53"/>
      <c r="K303" s="53">
        <v>95.737122557726394</v>
      </c>
      <c r="L303" s="53"/>
      <c r="M303" s="53">
        <v>0.17761989342806001</v>
      </c>
      <c r="N303" s="53">
        <v>4.0852575488454699</v>
      </c>
      <c r="O303" s="53">
        <v>0</v>
      </c>
      <c r="P303" s="53">
        <v>0</v>
      </c>
    </row>
    <row r="304" spans="1:16" hidden="1" x14ac:dyDescent="0.2">
      <c r="A304" s="54" t="s">
        <v>138</v>
      </c>
      <c r="B304" s="54" t="s">
        <v>123</v>
      </c>
      <c r="C304" s="54" t="s">
        <v>125</v>
      </c>
      <c r="D304" s="55">
        <v>165.262896431933</v>
      </c>
      <c r="E304" s="56">
        <v>0</v>
      </c>
      <c r="F304" s="56"/>
      <c r="G304" s="56"/>
      <c r="H304" s="56">
        <v>0</v>
      </c>
      <c r="I304" s="56"/>
      <c r="J304" s="56"/>
      <c r="K304" s="56">
        <v>2.9610669524072901</v>
      </c>
      <c r="L304" s="56"/>
      <c r="M304" s="56">
        <v>0.17932452751569</v>
      </c>
      <c r="N304" s="56">
        <v>2.9568894807391701</v>
      </c>
      <c r="O304" s="56">
        <v>0</v>
      </c>
      <c r="P304" s="56">
        <v>0</v>
      </c>
    </row>
    <row r="305" spans="1:16" hidden="1" x14ac:dyDescent="0.2">
      <c r="A305" s="54" t="s">
        <v>138</v>
      </c>
      <c r="B305" s="54" t="s">
        <v>123</v>
      </c>
      <c r="C305" s="54" t="s">
        <v>126</v>
      </c>
      <c r="D305" s="55">
        <v>854.08859410121295</v>
      </c>
      <c r="E305" s="56">
        <v>0</v>
      </c>
      <c r="F305" s="56"/>
      <c r="G305" s="56"/>
      <c r="H305" s="56">
        <v>100</v>
      </c>
      <c r="I305" s="56"/>
      <c r="J305" s="56"/>
      <c r="K305" s="56">
        <v>87.184400989347495</v>
      </c>
      <c r="L305" s="56"/>
      <c r="M305" s="56">
        <v>3.3658404240994401E-2</v>
      </c>
      <c r="N305" s="56">
        <v>1.21495683743909</v>
      </c>
      <c r="O305" s="56">
        <v>0</v>
      </c>
      <c r="P305" s="56">
        <v>0</v>
      </c>
    </row>
    <row r="306" spans="1:16" hidden="1" x14ac:dyDescent="0.2">
      <c r="A306" s="54" t="s">
        <v>138</v>
      </c>
      <c r="B306" s="54" t="s">
        <v>123</v>
      </c>
      <c r="C306" s="54" t="s">
        <v>127</v>
      </c>
      <c r="D306" s="55">
        <v>1397.91140589878</v>
      </c>
      <c r="E306" s="56">
        <v>0</v>
      </c>
      <c r="F306" s="56"/>
      <c r="G306" s="56"/>
      <c r="H306" s="56">
        <v>100</v>
      </c>
      <c r="I306" s="56"/>
      <c r="J306" s="56"/>
      <c r="K306" s="56">
        <v>98.669158741775703</v>
      </c>
      <c r="L306" s="56"/>
      <c r="M306" s="56">
        <v>0.93158579325267998</v>
      </c>
      <c r="N306" s="56">
        <v>12.8541975520266</v>
      </c>
      <c r="O306" s="56">
        <v>0</v>
      </c>
      <c r="P306" s="56">
        <v>0</v>
      </c>
    </row>
    <row r="307" spans="1:16" hidden="1" x14ac:dyDescent="0.2">
      <c r="A307" s="54" t="s">
        <v>138</v>
      </c>
      <c r="B307" s="54" t="s">
        <v>123</v>
      </c>
      <c r="C307" s="54" t="s">
        <v>128</v>
      </c>
      <c r="D307" s="56">
        <v>14.676989025926501</v>
      </c>
      <c r="E307" s="56">
        <v>0</v>
      </c>
      <c r="F307" s="56"/>
      <c r="G307" s="56"/>
      <c r="H307" s="56">
        <v>0</v>
      </c>
      <c r="I307" s="56"/>
      <c r="J307" s="56"/>
      <c r="K307" s="56">
        <v>3.0929140894347</v>
      </c>
      <c r="L307" s="56"/>
      <c r="M307" s="56">
        <v>100.959708991338</v>
      </c>
      <c r="N307" s="56">
        <v>72.379512072006804</v>
      </c>
      <c r="O307" s="56">
        <v>0</v>
      </c>
      <c r="P307" s="56">
        <v>0</v>
      </c>
    </row>
    <row r="308" spans="1:16" hidden="1" x14ac:dyDescent="0.2">
      <c r="A308" s="54" t="s">
        <v>138</v>
      </c>
      <c r="B308" s="54" t="s">
        <v>123</v>
      </c>
      <c r="C308" s="54" t="s">
        <v>129</v>
      </c>
      <c r="D308" s="56">
        <v>0.94903369261250003</v>
      </c>
      <c r="E308" s="56">
        <v>0</v>
      </c>
      <c r="F308" s="56"/>
      <c r="G308" s="56"/>
      <c r="H308" s="56">
        <v>0</v>
      </c>
      <c r="I308" s="56"/>
      <c r="J308" s="56"/>
      <c r="K308" s="56">
        <v>1.8347939242813001</v>
      </c>
      <c r="L308" s="56"/>
      <c r="M308" s="56">
        <v>0.15489375938798999</v>
      </c>
      <c r="N308" s="56">
        <v>1.90563374342569</v>
      </c>
      <c r="O308" s="56">
        <v>0</v>
      </c>
      <c r="P308" s="56">
        <v>0</v>
      </c>
    </row>
    <row r="309" spans="1:16" hidden="1" x14ac:dyDescent="0.2">
      <c r="A309" s="45" t="s">
        <v>139</v>
      </c>
      <c r="B309" s="45" t="s">
        <v>11</v>
      </c>
      <c r="C309" s="45" t="s">
        <v>124</v>
      </c>
      <c r="D309" s="46">
        <v>451099</v>
      </c>
      <c r="E309" s="47">
        <v>97.020166304957399</v>
      </c>
      <c r="F309" s="47"/>
      <c r="G309" s="47"/>
      <c r="H309" s="47">
        <v>2.5127521896523799</v>
      </c>
      <c r="I309" s="47"/>
      <c r="J309" s="47"/>
      <c r="K309" s="47">
        <v>62.161446846052002</v>
      </c>
      <c r="L309" s="47"/>
      <c r="M309" s="47">
        <v>17.282752536391701</v>
      </c>
      <c r="N309" s="47">
        <v>10.8160564622849</v>
      </c>
      <c r="O309" s="47">
        <v>9.7397441552712802</v>
      </c>
      <c r="P309" s="47">
        <v>0.46708150539016002</v>
      </c>
    </row>
    <row r="310" spans="1:16" hidden="1" x14ac:dyDescent="0.2">
      <c r="A310" s="48" t="s">
        <v>139</v>
      </c>
      <c r="B310" s="48" t="s">
        <v>11</v>
      </c>
      <c r="C310" s="48" t="s">
        <v>125</v>
      </c>
      <c r="D310" s="49">
        <v>8063.7106530140099</v>
      </c>
      <c r="E310" s="50">
        <v>0.15812469295802001</v>
      </c>
      <c r="F310" s="50"/>
      <c r="G310" s="50"/>
      <c r="H310" s="50">
        <v>0.15153803966654</v>
      </c>
      <c r="I310" s="50"/>
      <c r="J310" s="50"/>
      <c r="K310" s="50">
        <v>2.19789724868567</v>
      </c>
      <c r="L310" s="50"/>
      <c r="M310" s="50">
        <v>1.19757527754185</v>
      </c>
      <c r="N310" s="50">
        <v>0.95377724452761004</v>
      </c>
      <c r="O310" s="50">
        <v>1.3758674979809</v>
      </c>
      <c r="P310" s="50">
        <v>5.0592081500733299E-2</v>
      </c>
    </row>
    <row r="311" spans="1:16" hidden="1" x14ac:dyDescent="0.2">
      <c r="A311" s="48" t="s">
        <v>139</v>
      </c>
      <c r="B311" s="48" t="s">
        <v>11</v>
      </c>
      <c r="C311" s="48" t="s">
        <v>126</v>
      </c>
      <c r="D311" s="49">
        <v>437833.38872530899</v>
      </c>
      <c r="E311" s="50">
        <v>96.748734741418701</v>
      </c>
      <c r="F311" s="50"/>
      <c r="G311" s="50"/>
      <c r="H311" s="50">
        <v>2.2751449268633501</v>
      </c>
      <c r="I311" s="50"/>
      <c r="J311" s="50"/>
      <c r="K311" s="50">
        <v>58.482499048279799</v>
      </c>
      <c r="L311" s="50"/>
      <c r="M311" s="50">
        <v>15.399660881892499</v>
      </c>
      <c r="N311" s="50">
        <v>9.3434425457547405</v>
      </c>
      <c r="O311" s="50">
        <v>7.6982712154585604</v>
      </c>
      <c r="P311" s="50">
        <v>0.39081876988858999</v>
      </c>
    </row>
    <row r="312" spans="1:16" hidden="1" x14ac:dyDescent="0.2">
      <c r="A312" s="48" t="s">
        <v>139</v>
      </c>
      <c r="B312" s="48" t="s">
        <v>11</v>
      </c>
      <c r="C312" s="48" t="s">
        <v>127</v>
      </c>
      <c r="D312" s="49">
        <v>464364.61127469002</v>
      </c>
      <c r="E312" s="50">
        <v>97.269576949091004</v>
      </c>
      <c r="F312" s="50"/>
      <c r="G312" s="50"/>
      <c r="H312" s="50">
        <v>2.77446972126979</v>
      </c>
      <c r="I312" s="50"/>
      <c r="J312" s="50"/>
      <c r="K312" s="50">
        <v>65.705563194842696</v>
      </c>
      <c r="L312" s="50"/>
      <c r="M312" s="50">
        <v>19.343461769164101</v>
      </c>
      <c r="N312" s="50">
        <v>12.4887944556011</v>
      </c>
      <c r="O312" s="50">
        <v>12.2507336904699</v>
      </c>
      <c r="P312" s="50">
        <v>0.55814244485862996</v>
      </c>
    </row>
    <row r="313" spans="1:16" hidden="1" x14ac:dyDescent="0.2">
      <c r="A313" s="48" t="s">
        <v>139</v>
      </c>
      <c r="B313" s="48" t="s">
        <v>11</v>
      </c>
      <c r="C313" s="48" t="s">
        <v>128</v>
      </c>
      <c r="D313" s="50">
        <v>1.78757005735193</v>
      </c>
      <c r="E313" s="50">
        <v>0.16298126356636999</v>
      </c>
      <c r="F313" s="50"/>
      <c r="G313" s="50"/>
      <c r="H313" s="50">
        <v>6.0307594314545101</v>
      </c>
      <c r="I313" s="50"/>
      <c r="J313" s="50"/>
      <c r="K313" s="50">
        <v>3.5357884351195099</v>
      </c>
      <c r="L313" s="50"/>
      <c r="M313" s="50">
        <v>6.9293087141076803</v>
      </c>
      <c r="N313" s="50">
        <v>8.8181607395762693</v>
      </c>
      <c r="O313" s="50">
        <v>14.1263207333455</v>
      </c>
      <c r="P313" s="50">
        <v>10.8315317384429</v>
      </c>
    </row>
    <row r="314" spans="1:16" hidden="1" x14ac:dyDescent="0.2">
      <c r="A314" s="48" t="s">
        <v>139</v>
      </c>
      <c r="B314" s="48" t="s">
        <v>11</v>
      </c>
      <c r="C314" s="48" t="s">
        <v>129</v>
      </c>
      <c r="D314" s="50">
        <v>5.9923134957922501</v>
      </c>
      <c r="E314" s="50">
        <v>8.1831236364343791</v>
      </c>
      <c r="F314" s="50"/>
      <c r="G314" s="50"/>
      <c r="H314" s="50">
        <v>8.8699183793098904</v>
      </c>
      <c r="I314" s="50"/>
      <c r="J314" s="50"/>
      <c r="K314" s="50">
        <v>6.9398059407464299</v>
      </c>
      <c r="L314" s="50"/>
      <c r="M314" s="50">
        <v>3.3898840999757498</v>
      </c>
      <c r="N314" s="50">
        <v>3.18659218995756</v>
      </c>
      <c r="O314" s="50">
        <v>7.2760773214037302</v>
      </c>
      <c r="P314" s="50">
        <v>5.2093009701038797</v>
      </c>
    </row>
    <row r="315" spans="1:16" hidden="1" x14ac:dyDescent="0.2">
      <c r="A315" s="51" t="s">
        <v>139</v>
      </c>
      <c r="B315" s="51" t="s">
        <v>200</v>
      </c>
      <c r="C315" s="51" t="s">
        <v>124</v>
      </c>
      <c r="D315" s="52">
        <v>60280</v>
      </c>
      <c r="E315" s="53">
        <v>93.792302587923004</v>
      </c>
      <c r="F315" s="53"/>
      <c r="G315" s="53"/>
      <c r="H315" s="53">
        <v>5.91572660915726</v>
      </c>
      <c r="I315" s="53"/>
      <c r="J315" s="53"/>
      <c r="K315" s="53">
        <v>27.3415591699383</v>
      </c>
      <c r="L315" s="53"/>
      <c r="M315" s="53">
        <v>35.642176107683603</v>
      </c>
      <c r="N315" s="53">
        <v>31.660123387549</v>
      </c>
      <c r="O315" s="53">
        <v>5.3561413348289397</v>
      </c>
      <c r="P315" s="53">
        <v>0.29197080291970001</v>
      </c>
    </row>
    <row r="316" spans="1:16" hidden="1" x14ac:dyDescent="0.2">
      <c r="A316" s="54" t="s">
        <v>139</v>
      </c>
      <c r="B316" s="54" t="s">
        <v>200</v>
      </c>
      <c r="C316" s="54" t="s">
        <v>125</v>
      </c>
      <c r="D316" s="55">
        <v>1013.1931255369</v>
      </c>
      <c r="E316" s="56">
        <v>0.27668836428436</v>
      </c>
      <c r="F316" s="56"/>
      <c r="G316" s="56"/>
      <c r="H316" s="56">
        <v>0.27379133992586002</v>
      </c>
      <c r="I316" s="56"/>
      <c r="J316" s="56"/>
      <c r="K316" s="56">
        <v>2.1824099542177202</v>
      </c>
      <c r="L316" s="56"/>
      <c r="M316" s="56">
        <v>1.9005863758917201</v>
      </c>
      <c r="N316" s="56">
        <v>2.07252947731563</v>
      </c>
      <c r="O316" s="56">
        <v>1.11678287030141</v>
      </c>
      <c r="P316" s="56">
        <v>4.0029042942028401E-2</v>
      </c>
    </row>
    <row r="317" spans="1:16" hidden="1" x14ac:dyDescent="0.2">
      <c r="A317" s="54" t="s">
        <v>139</v>
      </c>
      <c r="B317" s="54" t="s">
        <v>200</v>
      </c>
      <c r="C317" s="54" t="s">
        <v>126</v>
      </c>
      <c r="D317" s="55">
        <v>58613.1958786818</v>
      </c>
      <c r="E317" s="56">
        <v>93.321234947727305</v>
      </c>
      <c r="F317" s="56"/>
      <c r="G317" s="56"/>
      <c r="H317" s="56">
        <v>5.4810567248004798</v>
      </c>
      <c r="I317" s="56"/>
      <c r="J317" s="56"/>
      <c r="K317" s="56">
        <v>23.899971420870401</v>
      </c>
      <c r="L317" s="56"/>
      <c r="M317" s="56">
        <v>32.578790221284301</v>
      </c>
      <c r="N317" s="56">
        <v>28.351530187135499</v>
      </c>
      <c r="O317" s="56">
        <v>3.7888971420150499</v>
      </c>
      <c r="P317" s="56">
        <v>0.23300088592271001</v>
      </c>
    </row>
    <row r="318" spans="1:16" hidden="1" x14ac:dyDescent="0.2">
      <c r="A318" s="54" t="s">
        <v>139</v>
      </c>
      <c r="B318" s="54" t="s">
        <v>200</v>
      </c>
      <c r="C318" s="54" t="s">
        <v>127</v>
      </c>
      <c r="D318" s="55">
        <v>61946.804121318099</v>
      </c>
      <c r="E318" s="56">
        <v>94.232198342004395</v>
      </c>
      <c r="F318" s="56"/>
      <c r="G318" s="56"/>
      <c r="H318" s="56">
        <v>6.3825398535792699</v>
      </c>
      <c r="I318" s="56"/>
      <c r="J318" s="56"/>
      <c r="K318" s="56">
        <v>31.076355324843501</v>
      </c>
      <c r="L318" s="56"/>
      <c r="M318" s="56">
        <v>38.827724803128497</v>
      </c>
      <c r="N318" s="56">
        <v>35.1653220705198</v>
      </c>
      <c r="O318" s="56">
        <v>7.5209854876379296</v>
      </c>
      <c r="P318" s="56">
        <v>0.36581062267415998</v>
      </c>
    </row>
    <row r="319" spans="1:16" hidden="1" x14ac:dyDescent="0.2">
      <c r="A319" s="54" t="s">
        <v>139</v>
      </c>
      <c r="B319" s="54" t="s">
        <v>200</v>
      </c>
      <c r="C319" s="54" t="s">
        <v>128</v>
      </c>
      <c r="D319" s="56">
        <v>1.68081142258942</v>
      </c>
      <c r="E319" s="56">
        <v>0.29500114257776</v>
      </c>
      <c r="F319" s="56"/>
      <c r="G319" s="56"/>
      <c r="H319" s="56">
        <v>4.6281946076082097</v>
      </c>
      <c r="I319" s="56"/>
      <c r="J319" s="56"/>
      <c r="K319" s="56">
        <v>7.9820245094773501</v>
      </c>
      <c r="L319" s="56"/>
      <c r="M319" s="56">
        <v>5.3324083528165902</v>
      </c>
      <c r="N319" s="56">
        <v>6.5461825651971202</v>
      </c>
      <c r="O319" s="56">
        <v>20.850511599449501</v>
      </c>
      <c r="P319" s="56">
        <v>13.709947207644699</v>
      </c>
    </row>
    <row r="320" spans="1:16" hidden="1" x14ac:dyDescent="0.2">
      <c r="A320" s="54" t="s">
        <v>139</v>
      </c>
      <c r="B320" s="54" t="s">
        <v>200</v>
      </c>
      <c r="C320" s="54" t="s">
        <v>129</v>
      </c>
      <c r="D320" s="56">
        <v>0.39585257308241001</v>
      </c>
      <c r="E320" s="56">
        <v>1.6624905969236401</v>
      </c>
      <c r="F320" s="56"/>
      <c r="G320" s="56"/>
      <c r="H320" s="56">
        <v>1.7029011043215301</v>
      </c>
      <c r="I320" s="56"/>
      <c r="J320" s="56"/>
      <c r="K320" s="56">
        <v>2.5486565955788798</v>
      </c>
      <c r="L320" s="56"/>
      <c r="M320" s="56">
        <v>1.67400853108377</v>
      </c>
      <c r="N320" s="56">
        <v>2.1103896343848301</v>
      </c>
      <c r="O320" s="56">
        <v>2.6154175118474599</v>
      </c>
      <c r="P320" s="56">
        <v>0.69591468358738995</v>
      </c>
    </row>
    <row r="321" spans="1:16" hidden="1" x14ac:dyDescent="0.2">
      <c r="A321" s="45" t="s">
        <v>139</v>
      </c>
      <c r="B321" s="45" t="s">
        <v>201</v>
      </c>
      <c r="C321" s="45" t="s">
        <v>124</v>
      </c>
      <c r="D321" s="46">
        <v>387295</v>
      </c>
      <c r="E321" s="47">
        <v>97.583495784866798</v>
      </c>
      <c r="F321" s="47"/>
      <c r="G321" s="47"/>
      <c r="H321" s="47">
        <v>1.9251474973857099</v>
      </c>
      <c r="I321" s="47"/>
      <c r="J321" s="47"/>
      <c r="K321" s="47">
        <v>77.803111587982798</v>
      </c>
      <c r="L321" s="47"/>
      <c r="M321" s="47">
        <v>9.0262875536480607</v>
      </c>
      <c r="N321" s="47">
        <v>1.23390557939914</v>
      </c>
      <c r="O321" s="47">
        <v>11.9366952789699</v>
      </c>
      <c r="P321" s="47">
        <v>0.49135671774744999</v>
      </c>
    </row>
    <row r="322" spans="1:16" hidden="1" x14ac:dyDescent="0.2">
      <c r="A322" s="48" t="s">
        <v>139</v>
      </c>
      <c r="B322" s="48" t="s">
        <v>201</v>
      </c>
      <c r="C322" s="48" t="s">
        <v>125</v>
      </c>
      <c r="D322" s="49">
        <v>7860.1086437509603</v>
      </c>
      <c r="E322" s="50">
        <v>0.17230635150800999</v>
      </c>
      <c r="F322" s="50"/>
      <c r="G322" s="50"/>
      <c r="H322" s="50">
        <v>0.16404564385154</v>
      </c>
      <c r="I322" s="50"/>
      <c r="J322" s="50"/>
      <c r="K322" s="50">
        <v>2.26588336877741</v>
      </c>
      <c r="L322" s="50"/>
      <c r="M322" s="50">
        <v>1.0875109434493899</v>
      </c>
      <c r="N322" s="50">
        <v>0.31810273411176998</v>
      </c>
      <c r="O322" s="50">
        <v>1.93942644064077</v>
      </c>
      <c r="P322" s="50">
        <v>5.75109537596541E-2</v>
      </c>
    </row>
    <row r="323" spans="1:16" hidden="1" x14ac:dyDescent="0.2">
      <c r="A323" s="48" t="s">
        <v>139</v>
      </c>
      <c r="B323" s="48" t="s">
        <v>201</v>
      </c>
      <c r="C323" s="48" t="s">
        <v>126</v>
      </c>
      <c r="D323" s="49">
        <v>374364.334412953</v>
      </c>
      <c r="E323" s="50">
        <v>97.283220736859406</v>
      </c>
      <c r="F323" s="50"/>
      <c r="G323" s="50"/>
      <c r="H323" s="50">
        <v>1.6730294409055799</v>
      </c>
      <c r="I323" s="50"/>
      <c r="J323" s="50"/>
      <c r="K323" s="50">
        <v>73.851882652917894</v>
      </c>
      <c r="L323" s="50"/>
      <c r="M323" s="50">
        <v>7.3890877727703002</v>
      </c>
      <c r="N323" s="50">
        <v>0.80645680491910998</v>
      </c>
      <c r="O323" s="50">
        <v>9.0949226682482092</v>
      </c>
      <c r="P323" s="50">
        <v>0.40526181651956</v>
      </c>
    </row>
    <row r="324" spans="1:16" hidden="1" x14ac:dyDescent="0.2">
      <c r="A324" s="48" t="s">
        <v>139</v>
      </c>
      <c r="B324" s="48" t="s">
        <v>201</v>
      </c>
      <c r="C324" s="48" t="s">
        <v>127</v>
      </c>
      <c r="D324" s="49">
        <v>400225.665587047</v>
      </c>
      <c r="E324" s="50">
        <v>97.851315624469805</v>
      </c>
      <c r="F324" s="50"/>
      <c r="G324" s="50"/>
      <c r="H324" s="50">
        <v>2.2144029831772198</v>
      </c>
      <c r="I324" s="50"/>
      <c r="J324" s="50"/>
      <c r="K324" s="50">
        <v>81.308387843257407</v>
      </c>
      <c r="L324" s="50"/>
      <c r="M324" s="50">
        <v>10.983220644087901</v>
      </c>
      <c r="N324" s="50">
        <v>1.88361408994802</v>
      </c>
      <c r="O324" s="50">
        <v>15.514855576087299</v>
      </c>
      <c r="P324" s="50">
        <v>0.59563246357777999</v>
      </c>
    </row>
    <row r="325" spans="1:16" hidden="1" x14ac:dyDescent="0.2">
      <c r="A325" s="48" t="s">
        <v>139</v>
      </c>
      <c r="B325" s="48" t="s">
        <v>201</v>
      </c>
      <c r="C325" s="48" t="s">
        <v>128</v>
      </c>
      <c r="D325" s="50">
        <v>2.0294887989132202</v>
      </c>
      <c r="E325" s="50">
        <v>0.17657325157511999</v>
      </c>
      <c r="F325" s="50"/>
      <c r="G325" s="50"/>
      <c r="H325" s="50">
        <v>8.5211987172052499</v>
      </c>
      <c r="I325" s="50"/>
      <c r="J325" s="50"/>
      <c r="K325" s="50">
        <v>2.9123300116539101</v>
      </c>
      <c r="L325" s="50"/>
      <c r="M325" s="50">
        <v>12.048263884634</v>
      </c>
      <c r="N325" s="50">
        <v>25.780152016710701</v>
      </c>
      <c r="O325" s="50">
        <v>16.247599484738799</v>
      </c>
      <c r="P325" s="50">
        <v>11.7045217216738</v>
      </c>
    </row>
    <row r="326" spans="1:16" hidden="1" x14ac:dyDescent="0.2">
      <c r="A326" s="48" t="s">
        <v>139</v>
      </c>
      <c r="B326" s="48" t="s">
        <v>201</v>
      </c>
      <c r="C326" s="48" t="s">
        <v>129</v>
      </c>
      <c r="D326" s="50">
        <v>3.18767927814124</v>
      </c>
      <c r="E326" s="50">
        <v>10.2278048722762</v>
      </c>
      <c r="F326" s="50"/>
      <c r="G326" s="50"/>
      <c r="H326" s="50">
        <v>11.578479253972899</v>
      </c>
      <c r="I326" s="50"/>
      <c r="J326" s="50"/>
      <c r="K326" s="50">
        <v>6.6078261047091296</v>
      </c>
      <c r="L326" s="50"/>
      <c r="M326" s="50">
        <v>3.20121435592656</v>
      </c>
      <c r="N326" s="50">
        <v>1.8455149259857699</v>
      </c>
      <c r="O326" s="50">
        <v>7.9531670509117003</v>
      </c>
      <c r="P326" s="50">
        <v>5.4952471116086796</v>
      </c>
    </row>
    <row r="327" spans="1:16" hidden="1" x14ac:dyDescent="0.2">
      <c r="A327" s="51" t="s">
        <v>139</v>
      </c>
      <c r="B327" s="51" t="s">
        <v>202</v>
      </c>
      <c r="C327" s="51" t="s">
        <v>124</v>
      </c>
      <c r="D327" s="52">
        <v>3485</v>
      </c>
      <c r="E327" s="53">
        <v>91.334289813486293</v>
      </c>
      <c r="F327" s="53"/>
      <c r="G327" s="53"/>
      <c r="H327" s="53">
        <v>7.8622668579626902</v>
      </c>
      <c r="I327" s="53"/>
      <c r="J327" s="53"/>
      <c r="K327" s="53">
        <v>85.401459854014604</v>
      </c>
      <c r="L327" s="53"/>
      <c r="M327" s="53">
        <v>4.7445255474452503</v>
      </c>
      <c r="N327" s="53">
        <v>1.4598540145985399</v>
      </c>
      <c r="O327" s="53">
        <v>8.3941605839416003</v>
      </c>
      <c r="P327" s="53">
        <v>0.80344332855093004</v>
      </c>
    </row>
    <row r="328" spans="1:16" hidden="1" x14ac:dyDescent="0.2">
      <c r="A328" s="54" t="s">
        <v>139</v>
      </c>
      <c r="B328" s="54" t="s">
        <v>202</v>
      </c>
      <c r="C328" s="54" t="s">
        <v>125</v>
      </c>
      <c r="D328" s="55">
        <v>295.06674710512902</v>
      </c>
      <c r="E328" s="56">
        <v>1.8139015238845699</v>
      </c>
      <c r="F328" s="56"/>
      <c r="G328" s="56"/>
      <c r="H328" s="56">
        <v>1.68916369352177</v>
      </c>
      <c r="I328" s="56"/>
      <c r="J328" s="56"/>
      <c r="K328" s="56">
        <v>7.0546931417890404</v>
      </c>
      <c r="L328" s="56"/>
      <c r="M328" s="56">
        <v>2.49682983551308</v>
      </c>
      <c r="N328" s="56">
        <v>1.47186896486096</v>
      </c>
      <c r="O328" s="56">
        <v>6.6064802212031104</v>
      </c>
      <c r="P328" s="56">
        <v>0.69184762099257002</v>
      </c>
    </row>
    <row r="329" spans="1:16" hidden="1" x14ac:dyDescent="0.2">
      <c r="A329" s="54" t="s">
        <v>139</v>
      </c>
      <c r="B329" s="54" t="s">
        <v>202</v>
      </c>
      <c r="C329" s="54" t="s">
        <v>126</v>
      </c>
      <c r="D329" s="55">
        <v>2999.58566215778</v>
      </c>
      <c r="E329" s="56">
        <v>87.848159858701095</v>
      </c>
      <c r="F329" s="56"/>
      <c r="G329" s="56"/>
      <c r="H329" s="56">
        <v>5.4950229520971199</v>
      </c>
      <c r="I329" s="56"/>
      <c r="J329" s="56"/>
      <c r="K329" s="56">
        <v>69.7437176721333</v>
      </c>
      <c r="L329" s="56"/>
      <c r="M329" s="56">
        <v>1.9668781126949699</v>
      </c>
      <c r="N329" s="56">
        <v>0.27425410382401</v>
      </c>
      <c r="O329" s="56">
        <v>2.1795665887213</v>
      </c>
      <c r="P329" s="56">
        <v>0.19382557557612001</v>
      </c>
    </row>
    <row r="330" spans="1:16" hidden="1" x14ac:dyDescent="0.2">
      <c r="A330" s="54" t="s">
        <v>139</v>
      </c>
      <c r="B330" s="54" t="s">
        <v>202</v>
      </c>
      <c r="C330" s="54" t="s">
        <v>127</v>
      </c>
      <c r="D330" s="55">
        <v>3970.41433784221</v>
      </c>
      <c r="E330" s="56">
        <v>93.889876379089401</v>
      </c>
      <c r="F330" s="56"/>
      <c r="G330" s="56"/>
      <c r="H330" s="56">
        <v>11.1292188402126</v>
      </c>
      <c r="I330" s="56"/>
      <c r="J330" s="56"/>
      <c r="K330" s="56">
        <v>93.689432645540506</v>
      </c>
      <c r="L330" s="56"/>
      <c r="M330" s="56">
        <v>11.004473121720601</v>
      </c>
      <c r="N330" s="56">
        <v>7.3909464950521802</v>
      </c>
      <c r="O330" s="56">
        <v>27.370408142955998</v>
      </c>
      <c r="P330" s="56">
        <v>3.2676488096613401</v>
      </c>
    </row>
    <row r="331" spans="1:16" hidden="1" x14ac:dyDescent="0.2">
      <c r="A331" s="54" t="s">
        <v>139</v>
      </c>
      <c r="B331" s="54" t="s">
        <v>202</v>
      </c>
      <c r="C331" s="54" t="s">
        <v>128</v>
      </c>
      <c r="D331" s="56">
        <v>8.4667646228157594</v>
      </c>
      <c r="E331" s="56">
        <v>1.9860027680608601</v>
      </c>
      <c r="F331" s="56"/>
      <c r="G331" s="56"/>
      <c r="H331" s="56">
        <v>21.484436028917401</v>
      </c>
      <c r="I331" s="56"/>
      <c r="J331" s="56"/>
      <c r="K331" s="56">
        <v>8.2606235933769092</v>
      </c>
      <c r="L331" s="56"/>
      <c r="M331" s="56">
        <v>52.625490379275703</v>
      </c>
      <c r="N331" s="56">
        <v>100.823024092976</v>
      </c>
      <c r="O331" s="56">
        <v>78.703286113463093</v>
      </c>
      <c r="P331" s="56">
        <v>86.110319969968899</v>
      </c>
    </row>
    <row r="332" spans="1:16" hidden="1" x14ac:dyDescent="0.2">
      <c r="A332" s="54" t="s">
        <v>139</v>
      </c>
      <c r="B332" s="54" t="s">
        <v>202</v>
      </c>
      <c r="C332" s="54" t="s">
        <v>129</v>
      </c>
      <c r="D332" s="56">
        <v>4.5950433073239401</v>
      </c>
      <c r="E332" s="56">
        <v>3.0387437355812499</v>
      </c>
      <c r="F332" s="56"/>
      <c r="G332" s="56"/>
      <c r="H332" s="56">
        <v>2.8791404749877501</v>
      </c>
      <c r="I332" s="56"/>
      <c r="J332" s="56"/>
      <c r="K332" s="56">
        <v>3.2606093005610899</v>
      </c>
      <c r="L332" s="56"/>
      <c r="M332" s="56">
        <v>1.12671061671397</v>
      </c>
      <c r="N332" s="56">
        <v>1.2300786945631199</v>
      </c>
      <c r="O332" s="56">
        <v>4.63614570472149</v>
      </c>
      <c r="P332" s="56">
        <v>4.3900931946947601</v>
      </c>
    </row>
    <row r="333" spans="1:16" hidden="1" x14ac:dyDescent="0.2">
      <c r="A333" s="45" t="s">
        <v>139</v>
      </c>
      <c r="B333" s="45" t="s">
        <v>123</v>
      </c>
      <c r="C333" s="45" t="s">
        <v>124</v>
      </c>
      <c r="D333" s="46">
        <v>39</v>
      </c>
      <c r="E333" s="47">
        <v>0</v>
      </c>
      <c r="F333" s="47"/>
      <c r="G333" s="47"/>
      <c r="H333" s="47">
        <v>100</v>
      </c>
      <c r="I333" s="47"/>
      <c r="J333" s="47"/>
      <c r="K333" s="47">
        <v>92.307692307692307</v>
      </c>
      <c r="L333" s="47"/>
      <c r="M333" s="47">
        <v>5.1282051282051198</v>
      </c>
      <c r="N333" s="47">
        <v>2.5641025641025599</v>
      </c>
      <c r="O333" s="47">
        <v>0</v>
      </c>
      <c r="P333" s="47">
        <v>0</v>
      </c>
    </row>
    <row r="334" spans="1:16" hidden="1" x14ac:dyDescent="0.2">
      <c r="A334" s="48" t="s">
        <v>139</v>
      </c>
      <c r="B334" s="48" t="s">
        <v>123</v>
      </c>
      <c r="C334" s="48" t="s">
        <v>125</v>
      </c>
      <c r="D334" s="49">
        <v>16.410061911541501</v>
      </c>
      <c r="E334" s="50">
        <v>0</v>
      </c>
      <c r="F334" s="50"/>
      <c r="G334" s="50"/>
      <c r="H334" s="50">
        <v>0</v>
      </c>
      <c r="I334" s="50"/>
      <c r="J334" s="50"/>
      <c r="K334" s="50">
        <v>5.1835648720344603</v>
      </c>
      <c r="L334" s="50"/>
      <c r="M334" s="50">
        <v>4.0284556263142504</v>
      </c>
      <c r="N334" s="50">
        <v>2.71771523227644</v>
      </c>
      <c r="O334" s="50">
        <v>0</v>
      </c>
      <c r="P334" s="50">
        <v>0</v>
      </c>
    </row>
    <row r="335" spans="1:16" hidden="1" x14ac:dyDescent="0.2">
      <c r="A335" s="48" t="s">
        <v>139</v>
      </c>
      <c r="B335" s="48" t="s">
        <v>123</v>
      </c>
      <c r="C335" s="48" t="s">
        <v>126</v>
      </c>
      <c r="D335" s="49">
        <v>12.0038053596647</v>
      </c>
      <c r="E335" s="50">
        <v>0</v>
      </c>
      <c r="F335" s="50"/>
      <c r="G335" s="50"/>
      <c r="H335" s="50">
        <v>100</v>
      </c>
      <c r="I335" s="50"/>
      <c r="J335" s="50"/>
      <c r="K335" s="50">
        <v>78.302680872306695</v>
      </c>
      <c r="L335" s="50"/>
      <c r="M335" s="50">
        <v>1.3646033382381699</v>
      </c>
      <c r="N335" s="50">
        <v>0.43728316162587999</v>
      </c>
      <c r="O335" s="50">
        <v>0</v>
      </c>
      <c r="P335" s="50">
        <v>0</v>
      </c>
    </row>
    <row r="336" spans="1:16" hidden="1" x14ac:dyDescent="0.2">
      <c r="A336" s="48" t="s">
        <v>139</v>
      </c>
      <c r="B336" s="48" t="s">
        <v>123</v>
      </c>
      <c r="C336" s="48" t="s">
        <v>127</v>
      </c>
      <c r="D336" s="49">
        <v>65.996194640335204</v>
      </c>
      <c r="E336" s="50">
        <v>0</v>
      </c>
      <c r="F336" s="50"/>
      <c r="G336" s="50"/>
      <c r="H336" s="50">
        <v>100</v>
      </c>
      <c r="I336" s="50"/>
      <c r="J336" s="50"/>
      <c r="K336" s="50">
        <v>97.555116802709406</v>
      </c>
      <c r="L336" s="50"/>
      <c r="M336" s="50">
        <v>17.436887517020601</v>
      </c>
      <c r="N336" s="50">
        <v>13.620078114293101</v>
      </c>
      <c r="O336" s="50">
        <v>0</v>
      </c>
      <c r="P336" s="50">
        <v>0</v>
      </c>
    </row>
    <row r="337" spans="1:16" hidden="1" x14ac:dyDescent="0.2">
      <c r="A337" s="48" t="s">
        <v>139</v>
      </c>
      <c r="B337" s="48" t="s">
        <v>123</v>
      </c>
      <c r="C337" s="48" t="s">
        <v>128</v>
      </c>
      <c r="D337" s="50">
        <v>42.077081824465502</v>
      </c>
      <c r="E337" s="50">
        <v>0</v>
      </c>
      <c r="F337" s="50"/>
      <c r="G337" s="50"/>
      <c r="H337" s="50">
        <v>0</v>
      </c>
      <c r="I337" s="50"/>
      <c r="J337" s="50"/>
      <c r="K337" s="50">
        <v>5.6155286113706699</v>
      </c>
      <c r="L337" s="50"/>
      <c r="M337" s="50">
        <v>78.554884713127805</v>
      </c>
      <c r="N337" s="50">
        <v>105.990894058781</v>
      </c>
      <c r="O337" s="50">
        <v>0</v>
      </c>
      <c r="P337" s="50">
        <v>0</v>
      </c>
    </row>
    <row r="338" spans="1:16" hidden="1" x14ac:dyDescent="0.2">
      <c r="A338" s="48" t="s">
        <v>139</v>
      </c>
      <c r="B338" s="48" t="s">
        <v>123</v>
      </c>
      <c r="C338" s="48" t="s">
        <v>129</v>
      </c>
      <c r="D338" s="50">
        <v>1.7360318340293399</v>
      </c>
      <c r="E338" s="50">
        <v>0</v>
      </c>
      <c r="F338" s="50"/>
      <c r="G338" s="50"/>
      <c r="H338" s="50">
        <v>0</v>
      </c>
      <c r="I338" s="50"/>
      <c r="J338" s="50"/>
      <c r="K338" s="50">
        <v>0.43994036324823999</v>
      </c>
      <c r="L338" s="50"/>
      <c r="M338" s="50">
        <v>0.38779833231767002</v>
      </c>
      <c r="N338" s="50">
        <v>0.34370416015569</v>
      </c>
      <c r="O338" s="50">
        <v>0</v>
      </c>
      <c r="P338" s="50">
        <v>0</v>
      </c>
    </row>
    <row r="339" spans="1:16" hidden="1" x14ac:dyDescent="0.2">
      <c r="A339" s="51" t="s">
        <v>140</v>
      </c>
      <c r="B339" s="51" t="s">
        <v>11</v>
      </c>
      <c r="C339" s="51" t="s">
        <v>124</v>
      </c>
      <c r="D339" s="52">
        <v>1423064</v>
      </c>
      <c r="E339" s="53">
        <v>87.867024954605</v>
      </c>
      <c r="F339" s="53"/>
      <c r="G339" s="53"/>
      <c r="H339" s="53">
        <v>11.509320733290901</v>
      </c>
      <c r="I339" s="53"/>
      <c r="J339" s="53"/>
      <c r="K339" s="53">
        <v>71.084043105290405</v>
      </c>
      <c r="L339" s="53"/>
      <c r="M339" s="53">
        <v>21.829227340721001</v>
      </c>
      <c r="N339" s="53">
        <v>4.74829807369417</v>
      </c>
      <c r="O339" s="53">
        <v>2.3384314802942798</v>
      </c>
      <c r="P339" s="53">
        <v>0.62365431210402</v>
      </c>
    </row>
    <row r="340" spans="1:16" hidden="1" x14ac:dyDescent="0.2">
      <c r="A340" s="54" t="s">
        <v>140</v>
      </c>
      <c r="B340" s="54" t="s">
        <v>11</v>
      </c>
      <c r="C340" s="54" t="s">
        <v>125</v>
      </c>
      <c r="D340" s="55">
        <v>22027.6457959615</v>
      </c>
      <c r="E340" s="56">
        <v>0.64457488899615001</v>
      </c>
      <c r="F340" s="56"/>
      <c r="G340" s="56"/>
      <c r="H340" s="56">
        <v>0.64381509424187</v>
      </c>
      <c r="I340" s="56"/>
      <c r="J340" s="56"/>
      <c r="K340" s="56">
        <v>1.8246657102368899</v>
      </c>
      <c r="L340" s="56"/>
      <c r="M340" s="56">
        <v>1.4454604068371499</v>
      </c>
      <c r="N340" s="56">
        <v>0.35991073743349</v>
      </c>
      <c r="O340" s="56">
        <v>0.22143741793444999</v>
      </c>
      <c r="P340" s="56">
        <v>5.2169229402684501E-2</v>
      </c>
    </row>
    <row r="341" spans="1:16" hidden="1" x14ac:dyDescent="0.2">
      <c r="A341" s="54" t="s">
        <v>140</v>
      </c>
      <c r="B341" s="54" t="s">
        <v>11</v>
      </c>
      <c r="C341" s="54" t="s">
        <v>126</v>
      </c>
      <c r="D341" s="55">
        <v>1386827.2578539299</v>
      </c>
      <c r="E341" s="56">
        <v>86.766105044687706</v>
      </c>
      <c r="F341" s="56"/>
      <c r="G341" s="56"/>
      <c r="H341" s="56">
        <v>10.4918507284391</v>
      </c>
      <c r="I341" s="56"/>
      <c r="J341" s="56"/>
      <c r="K341" s="56">
        <v>67.992436535943895</v>
      </c>
      <c r="L341" s="56"/>
      <c r="M341" s="56">
        <v>19.544574466805301</v>
      </c>
      <c r="N341" s="56">
        <v>4.1900494272088702</v>
      </c>
      <c r="O341" s="56">
        <v>2.0005337605975702</v>
      </c>
      <c r="P341" s="56">
        <v>0.54344523246256005</v>
      </c>
    </row>
    <row r="342" spans="1:16" hidden="1" x14ac:dyDescent="0.2">
      <c r="A342" s="54" t="s">
        <v>140</v>
      </c>
      <c r="B342" s="54" t="s">
        <v>11</v>
      </c>
      <c r="C342" s="54" t="s">
        <v>127</v>
      </c>
      <c r="D342" s="55">
        <v>1459300.7421460601</v>
      </c>
      <c r="E342" s="56">
        <v>88.888089025757296</v>
      </c>
      <c r="F342" s="56"/>
      <c r="G342" s="56"/>
      <c r="H342" s="56">
        <v>12.6115594589946</v>
      </c>
      <c r="I342" s="56"/>
      <c r="J342" s="56"/>
      <c r="K342" s="56">
        <v>73.9912602961912</v>
      </c>
      <c r="L342" s="56"/>
      <c r="M342" s="56">
        <v>24.300281300780998</v>
      </c>
      <c r="N342" s="56">
        <v>5.37674936916323</v>
      </c>
      <c r="O342" s="56">
        <v>2.7318104714909199</v>
      </c>
      <c r="P342" s="56">
        <v>0.71561656454797995</v>
      </c>
    </row>
    <row r="343" spans="1:16" hidden="1" x14ac:dyDescent="0.2">
      <c r="A343" s="54" t="s">
        <v>140</v>
      </c>
      <c r="B343" s="54" t="s">
        <v>11</v>
      </c>
      <c r="C343" s="54" t="s">
        <v>128</v>
      </c>
      <c r="D343" s="56">
        <v>1.54790268012974</v>
      </c>
      <c r="E343" s="56">
        <v>0.73357996282354998</v>
      </c>
      <c r="F343" s="56"/>
      <c r="G343" s="56"/>
      <c r="H343" s="56">
        <v>5.5938583098099599</v>
      </c>
      <c r="I343" s="56"/>
      <c r="J343" s="56"/>
      <c r="K343" s="56">
        <v>2.5669132347103201</v>
      </c>
      <c r="L343" s="56"/>
      <c r="M343" s="56">
        <v>6.6216746212576298</v>
      </c>
      <c r="N343" s="56">
        <v>7.5797839951838597</v>
      </c>
      <c r="O343" s="56">
        <v>9.4694849860040105</v>
      </c>
      <c r="P343" s="56">
        <v>8.3650875797973896</v>
      </c>
    </row>
    <row r="344" spans="1:16" hidden="1" x14ac:dyDescent="0.2">
      <c r="A344" s="54" t="s">
        <v>140</v>
      </c>
      <c r="B344" s="54" t="s">
        <v>11</v>
      </c>
      <c r="C344" s="54" t="s">
        <v>129</v>
      </c>
      <c r="D344" s="56">
        <v>3.9314499344021701</v>
      </c>
      <c r="E344" s="56">
        <v>68.323115241206594</v>
      </c>
      <c r="F344" s="56"/>
      <c r="G344" s="56"/>
      <c r="H344" s="56">
        <v>71.349216584208904</v>
      </c>
      <c r="I344" s="56"/>
      <c r="J344" s="56"/>
      <c r="K344" s="56">
        <v>31.851419847391199</v>
      </c>
      <c r="L344" s="56"/>
      <c r="M344" s="56">
        <v>24.076951477347102</v>
      </c>
      <c r="N344" s="56">
        <v>5.6318457857978501</v>
      </c>
      <c r="O344" s="56">
        <v>4.2220710648094197</v>
      </c>
      <c r="P344" s="56">
        <v>7.6986754731456299</v>
      </c>
    </row>
    <row r="345" spans="1:16" hidden="1" x14ac:dyDescent="0.2">
      <c r="A345" s="45" t="s">
        <v>140</v>
      </c>
      <c r="B345" s="45" t="s">
        <v>200</v>
      </c>
      <c r="C345" s="45" t="s">
        <v>124</v>
      </c>
      <c r="D345" s="46">
        <v>138667</v>
      </c>
      <c r="E345" s="47">
        <v>74.147417914860696</v>
      </c>
      <c r="F345" s="47"/>
      <c r="G345" s="47"/>
      <c r="H345" s="47">
        <v>25.434313859822399</v>
      </c>
      <c r="I345" s="47"/>
      <c r="J345" s="47"/>
      <c r="K345" s="47">
        <v>20.369162720802901</v>
      </c>
      <c r="L345" s="47"/>
      <c r="M345" s="47">
        <v>60.157645524398198</v>
      </c>
      <c r="N345" s="47">
        <v>17.545152967194898</v>
      </c>
      <c r="O345" s="47">
        <v>1.9280387876038401</v>
      </c>
      <c r="P345" s="47">
        <v>0.41826822531676</v>
      </c>
    </row>
    <row r="346" spans="1:16" hidden="1" x14ac:dyDescent="0.2">
      <c r="A346" s="48" t="s">
        <v>140</v>
      </c>
      <c r="B346" s="48" t="s">
        <v>200</v>
      </c>
      <c r="C346" s="48" t="s">
        <v>125</v>
      </c>
      <c r="D346" s="49">
        <v>3116.1284397895301</v>
      </c>
      <c r="E346" s="50">
        <v>0.58857359734141002</v>
      </c>
      <c r="F346" s="50"/>
      <c r="G346" s="50"/>
      <c r="H346" s="50">
        <v>0.58792028173472</v>
      </c>
      <c r="I346" s="50"/>
      <c r="J346" s="50"/>
      <c r="K346" s="50">
        <v>0.77705674296241001</v>
      </c>
      <c r="L346" s="50"/>
      <c r="M346" s="50">
        <v>1.13804843941933</v>
      </c>
      <c r="N346" s="50">
        <v>0.81704761952279004</v>
      </c>
      <c r="O346" s="50">
        <v>0.33391843442580998</v>
      </c>
      <c r="P346" s="50">
        <v>8.2257731340500004E-2</v>
      </c>
    </row>
    <row r="347" spans="1:16" hidden="1" x14ac:dyDescent="0.2">
      <c r="A347" s="48" t="s">
        <v>140</v>
      </c>
      <c r="B347" s="48" t="s">
        <v>200</v>
      </c>
      <c r="C347" s="48" t="s">
        <v>126</v>
      </c>
      <c r="D347" s="49">
        <v>133540.789790674</v>
      </c>
      <c r="E347" s="50">
        <v>73.167436069975295</v>
      </c>
      <c r="F347" s="50"/>
      <c r="G347" s="50"/>
      <c r="H347" s="50">
        <v>24.479321992477399</v>
      </c>
      <c r="I347" s="50"/>
      <c r="J347" s="50"/>
      <c r="K347" s="50">
        <v>19.120568750518</v>
      </c>
      <c r="L347" s="50"/>
      <c r="M347" s="50">
        <v>58.271340807107201</v>
      </c>
      <c r="N347" s="50">
        <v>16.241219947788501</v>
      </c>
      <c r="O347" s="50">
        <v>1.44895793386062</v>
      </c>
      <c r="P347" s="50">
        <v>0.30259752070475998</v>
      </c>
    </row>
    <row r="348" spans="1:16" hidden="1" x14ac:dyDescent="0.2">
      <c r="A348" s="48" t="s">
        <v>140</v>
      </c>
      <c r="B348" s="48" t="s">
        <v>200</v>
      </c>
      <c r="C348" s="48" t="s">
        <v>127</v>
      </c>
      <c r="D348" s="49">
        <v>143793.21020932501</v>
      </c>
      <c r="E348" s="50">
        <v>75.1037871301466</v>
      </c>
      <c r="F348" s="50"/>
      <c r="G348" s="50"/>
      <c r="H348" s="50">
        <v>26.413531563546002</v>
      </c>
      <c r="I348" s="50"/>
      <c r="J348" s="50"/>
      <c r="K348" s="50">
        <v>21.6774382143346</v>
      </c>
      <c r="L348" s="50"/>
      <c r="M348" s="50">
        <v>62.014266252218903</v>
      </c>
      <c r="N348" s="50">
        <v>18.930112783067699</v>
      </c>
      <c r="O348" s="50">
        <v>2.5614050946340901</v>
      </c>
      <c r="P348" s="50">
        <v>0.57789882753153998</v>
      </c>
    </row>
    <row r="349" spans="1:16" hidden="1" x14ac:dyDescent="0.2">
      <c r="A349" s="48" t="s">
        <v>140</v>
      </c>
      <c r="B349" s="48" t="s">
        <v>200</v>
      </c>
      <c r="C349" s="48" t="s">
        <v>128</v>
      </c>
      <c r="D349" s="50">
        <v>2.2472026075342599</v>
      </c>
      <c r="E349" s="50">
        <v>0.79378839330216</v>
      </c>
      <c r="F349" s="50"/>
      <c r="G349" s="50"/>
      <c r="H349" s="50">
        <v>2.3115240496557701</v>
      </c>
      <c r="I349" s="50"/>
      <c r="J349" s="50"/>
      <c r="K349" s="50">
        <v>3.8148683557268201</v>
      </c>
      <c r="L349" s="50"/>
      <c r="M349" s="50">
        <v>1.8917768963510599</v>
      </c>
      <c r="N349" s="50">
        <v>4.6568281339607802</v>
      </c>
      <c r="O349" s="50">
        <v>17.319072446711999</v>
      </c>
      <c r="P349" s="50">
        <v>19.666263503093599</v>
      </c>
    </row>
    <row r="350" spans="1:16" hidden="1" x14ac:dyDescent="0.2">
      <c r="A350" s="48" t="s">
        <v>140</v>
      </c>
      <c r="B350" s="48" t="s">
        <v>200</v>
      </c>
      <c r="C350" s="48" t="s">
        <v>129</v>
      </c>
      <c r="D350" s="50">
        <v>0.93523294633942</v>
      </c>
      <c r="E350" s="50">
        <v>3.0871974312538901</v>
      </c>
      <c r="F350" s="50"/>
      <c r="G350" s="50"/>
      <c r="H350" s="50">
        <v>3.1134410666350698</v>
      </c>
      <c r="I350" s="50"/>
      <c r="J350" s="50"/>
      <c r="K350" s="50">
        <v>1.57631095444869</v>
      </c>
      <c r="L350" s="50"/>
      <c r="M350" s="50">
        <v>2.2881081939432502</v>
      </c>
      <c r="N350" s="50">
        <v>1.9539447315543701</v>
      </c>
      <c r="O350" s="50">
        <v>2.4969569269046099</v>
      </c>
      <c r="P350" s="50">
        <v>2.7751196721046099</v>
      </c>
    </row>
    <row r="351" spans="1:16" hidden="1" x14ac:dyDescent="0.2">
      <c r="A351" s="51" t="s">
        <v>140</v>
      </c>
      <c r="B351" s="51" t="s">
        <v>201</v>
      </c>
      <c r="C351" s="51" t="s">
        <v>124</v>
      </c>
      <c r="D351" s="52">
        <v>1274287</v>
      </c>
      <c r="E351" s="53">
        <v>89.476311066502305</v>
      </c>
      <c r="F351" s="53"/>
      <c r="G351" s="53"/>
      <c r="H351" s="53">
        <v>9.8745416064042093</v>
      </c>
      <c r="I351" s="53"/>
      <c r="J351" s="53"/>
      <c r="K351" s="53">
        <v>85.074306604148404</v>
      </c>
      <c r="L351" s="53"/>
      <c r="M351" s="53">
        <v>11.3033457839942</v>
      </c>
      <c r="N351" s="53">
        <v>1.19526345068743</v>
      </c>
      <c r="O351" s="53">
        <v>2.4270841611698302</v>
      </c>
      <c r="P351" s="53">
        <v>0.64914732709349998</v>
      </c>
    </row>
    <row r="352" spans="1:16" hidden="1" x14ac:dyDescent="0.2">
      <c r="A352" s="54" t="s">
        <v>140</v>
      </c>
      <c r="B352" s="54" t="s">
        <v>201</v>
      </c>
      <c r="C352" s="54" t="s">
        <v>125</v>
      </c>
      <c r="D352" s="55">
        <v>21366.335277942999</v>
      </c>
      <c r="E352" s="56">
        <v>0.72506740592872998</v>
      </c>
      <c r="F352" s="56"/>
      <c r="G352" s="56"/>
      <c r="H352" s="56">
        <v>0.72436527920295002</v>
      </c>
      <c r="I352" s="56"/>
      <c r="J352" s="56"/>
      <c r="K352" s="56">
        <v>1.2429073343818799</v>
      </c>
      <c r="L352" s="56"/>
      <c r="M352" s="56">
        <v>1.00747546846611</v>
      </c>
      <c r="N352" s="56">
        <v>0.15917072972672</v>
      </c>
      <c r="O352" s="56">
        <v>0.25930094243147001</v>
      </c>
      <c r="P352" s="56">
        <v>5.6941895238845901E-2</v>
      </c>
    </row>
    <row r="353" spans="1:16" hidden="1" x14ac:dyDescent="0.2">
      <c r="A353" s="54" t="s">
        <v>140</v>
      </c>
      <c r="B353" s="54" t="s">
        <v>201</v>
      </c>
      <c r="C353" s="54" t="s">
        <v>126</v>
      </c>
      <c r="D353" s="55">
        <v>1239138.15162805</v>
      </c>
      <c r="E353" s="56">
        <v>88.222512504471496</v>
      </c>
      <c r="F353" s="56"/>
      <c r="G353" s="56"/>
      <c r="H353" s="56">
        <v>8.7452779900538395</v>
      </c>
      <c r="I353" s="56"/>
      <c r="J353" s="56"/>
      <c r="K353" s="56">
        <v>82.9120400512315</v>
      </c>
      <c r="L353" s="56"/>
      <c r="M353" s="56">
        <v>9.7488525895261091</v>
      </c>
      <c r="N353" s="56">
        <v>0.95983947279770998</v>
      </c>
      <c r="O353" s="56">
        <v>2.0351350048724202</v>
      </c>
      <c r="P353" s="56">
        <v>0.56188302507652998</v>
      </c>
    </row>
    <row r="354" spans="1:16" hidden="1" x14ac:dyDescent="0.2">
      <c r="A354" s="54" t="s">
        <v>140</v>
      </c>
      <c r="B354" s="54" t="s">
        <v>201</v>
      </c>
      <c r="C354" s="54" t="s">
        <v>127</v>
      </c>
      <c r="D354" s="55">
        <v>1309435.84837194</v>
      </c>
      <c r="E354" s="56">
        <v>90.610839015463995</v>
      </c>
      <c r="F354" s="56"/>
      <c r="G354" s="56"/>
      <c r="H354" s="56">
        <v>11.1318371503259</v>
      </c>
      <c r="I354" s="56"/>
      <c r="J354" s="56"/>
      <c r="K354" s="56">
        <v>87.005845885325101</v>
      </c>
      <c r="L354" s="56"/>
      <c r="M354" s="56">
        <v>13.0698135150834</v>
      </c>
      <c r="N354" s="56">
        <v>1.48756359033463</v>
      </c>
      <c r="O354" s="56">
        <v>2.8922906587652899</v>
      </c>
      <c r="P354" s="56">
        <v>0.74986217480186002</v>
      </c>
    </row>
    <row r="355" spans="1:16" hidden="1" x14ac:dyDescent="0.2">
      <c r="A355" s="54" t="s">
        <v>140</v>
      </c>
      <c r="B355" s="54" t="s">
        <v>201</v>
      </c>
      <c r="C355" s="54" t="s">
        <v>128</v>
      </c>
      <c r="D355" s="56">
        <v>1.6767286551572</v>
      </c>
      <c r="E355" s="56">
        <v>0.81034566276412001</v>
      </c>
      <c r="F355" s="56"/>
      <c r="G355" s="56"/>
      <c r="H355" s="56">
        <v>7.33568511912656</v>
      </c>
      <c r="I355" s="56"/>
      <c r="J355" s="56"/>
      <c r="K355" s="56">
        <v>1.4609667524710299</v>
      </c>
      <c r="L355" s="56"/>
      <c r="M355" s="56">
        <v>8.9130730645497902</v>
      </c>
      <c r="N355" s="56">
        <v>13.3167905063259</v>
      </c>
      <c r="O355" s="56">
        <v>10.6836403360027</v>
      </c>
      <c r="P355" s="56">
        <v>8.7717984596498102</v>
      </c>
    </row>
    <row r="356" spans="1:16" hidden="1" x14ac:dyDescent="0.2">
      <c r="A356" s="54" t="s">
        <v>140</v>
      </c>
      <c r="B356" s="54" t="s">
        <v>201</v>
      </c>
      <c r="C356" s="54" t="s">
        <v>129</v>
      </c>
      <c r="D356" s="56">
        <v>2.4611065121564399</v>
      </c>
      <c r="E356" s="56">
        <v>87.647116759208799</v>
      </c>
      <c r="F356" s="56"/>
      <c r="G356" s="56"/>
      <c r="H356" s="56">
        <v>92.556678625739707</v>
      </c>
      <c r="I356" s="56"/>
      <c r="J356" s="56"/>
      <c r="K356" s="56">
        <v>18.379195801951699</v>
      </c>
      <c r="L356" s="56"/>
      <c r="M356" s="56">
        <v>15.2945479717065</v>
      </c>
      <c r="N356" s="56">
        <v>3.2409098264718699</v>
      </c>
      <c r="O356" s="56">
        <v>4.2891971418031796</v>
      </c>
      <c r="P356" s="56">
        <v>7.8923421741913202</v>
      </c>
    </row>
    <row r="357" spans="1:16" hidden="1" x14ac:dyDescent="0.2">
      <c r="A357" s="45" t="s">
        <v>140</v>
      </c>
      <c r="B357" s="45" t="s">
        <v>202</v>
      </c>
      <c r="C357" s="45" t="s">
        <v>124</v>
      </c>
      <c r="D357" s="46">
        <v>9291</v>
      </c>
      <c r="E357" s="47">
        <v>79.657733290280902</v>
      </c>
      <c r="F357" s="47"/>
      <c r="G357" s="47"/>
      <c r="H357" s="47">
        <v>20.094715315897101</v>
      </c>
      <c r="I357" s="47"/>
      <c r="J357" s="47"/>
      <c r="K357" s="47">
        <v>87.0380289234065</v>
      </c>
      <c r="L357" s="47"/>
      <c r="M357" s="47">
        <v>4.2849491162292397</v>
      </c>
      <c r="N357" s="47">
        <v>3.53508302088912</v>
      </c>
      <c r="O357" s="47">
        <v>5.1419389394750903</v>
      </c>
      <c r="P357" s="47">
        <v>0.24755139382197</v>
      </c>
    </row>
    <row r="358" spans="1:16" hidden="1" x14ac:dyDescent="0.2">
      <c r="A358" s="48" t="s">
        <v>140</v>
      </c>
      <c r="B358" s="48" t="s">
        <v>202</v>
      </c>
      <c r="C358" s="48" t="s">
        <v>125</v>
      </c>
      <c r="D358" s="49">
        <v>657.44094553505101</v>
      </c>
      <c r="E358" s="50">
        <v>2.0999696962737699</v>
      </c>
      <c r="F358" s="50"/>
      <c r="G358" s="50"/>
      <c r="H358" s="50">
        <v>2.0952997760785301</v>
      </c>
      <c r="I358" s="50"/>
      <c r="J358" s="50"/>
      <c r="K358" s="50">
        <v>3.4193226848514202</v>
      </c>
      <c r="L358" s="50"/>
      <c r="M358" s="50">
        <v>1.59360079420187</v>
      </c>
      <c r="N358" s="50">
        <v>1.7972403408727999</v>
      </c>
      <c r="O358" s="50">
        <v>2.2806111548207899</v>
      </c>
      <c r="P358" s="50">
        <v>0.16177412031159999</v>
      </c>
    </row>
    <row r="359" spans="1:16" hidden="1" x14ac:dyDescent="0.2">
      <c r="A359" s="48" t="s">
        <v>140</v>
      </c>
      <c r="B359" s="48" t="s">
        <v>202</v>
      </c>
      <c r="C359" s="48" t="s">
        <v>126</v>
      </c>
      <c r="D359" s="49">
        <v>8209.4718948047594</v>
      </c>
      <c r="E359" s="50">
        <v>75.984835661375101</v>
      </c>
      <c r="F359" s="50"/>
      <c r="G359" s="50"/>
      <c r="H359" s="50">
        <v>16.8673966873125</v>
      </c>
      <c r="I359" s="50"/>
      <c r="J359" s="50"/>
      <c r="K359" s="50">
        <v>80.308692520974205</v>
      </c>
      <c r="L359" s="50"/>
      <c r="M359" s="50">
        <v>2.3078335771524601</v>
      </c>
      <c r="N359" s="50">
        <v>1.5164665878207</v>
      </c>
      <c r="O359" s="50">
        <v>2.4501956623106298</v>
      </c>
      <c r="P359" s="50">
        <v>8.4398050964569996E-2</v>
      </c>
    </row>
    <row r="360" spans="1:16" hidden="1" x14ac:dyDescent="0.2">
      <c r="A360" s="48" t="s">
        <v>140</v>
      </c>
      <c r="B360" s="48" t="s">
        <v>202</v>
      </c>
      <c r="C360" s="48" t="s">
        <v>127</v>
      </c>
      <c r="D360" s="49">
        <v>10372.528105195201</v>
      </c>
      <c r="E360" s="50">
        <v>82.895345326844804</v>
      </c>
      <c r="F360" s="50"/>
      <c r="G360" s="50"/>
      <c r="H360" s="50">
        <v>23.763023421012701</v>
      </c>
      <c r="I360" s="50"/>
      <c r="J360" s="50"/>
      <c r="K360" s="50">
        <v>91.705199188585198</v>
      </c>
      <c r="L360" s="50"/>
      <c r="M360" s="50">
        <v>7.82026677973868</v>
      </c>
      <c r="N360" s="50">
        <v>8.0218730145514296</v>
      </c>
      <c r="O360" s="50">
        <v>10.4733002670645</v>
      </c>
      <c r="P360" s="50">
        <v>0.72381833273403995</v>
      </c>
    </row>
    <row r="361" spans="1:16" hidden="1" x14ac:dyDescent="0.2">
      <c r="A361" s="48" t="s">
        <v>140</v>
      </c>
      <c r="B361" s="48" t="s">
        <v>202</v>
      </c>
      <c r="C361" s="48" t="s">
        <v>128</v>
      </c>
      <c r="D361" s="50">
        <v>7.0761053227322304</v>
      </c>
      <c r="E361" s="50">
        <v>2.6362408388163199</v>
      </c>
      <c r="F361" s="50"/>
      <c r="G361" s="50"/>
      <c r="H361" s="50">
        <v>10.427118489312001</v>
      </c>
      <c r="I361" s="50"/>
      <c r="J361" s="50"/>
      <c r="K361" s="50">
        <v>3.9285387400723701</v>
      </c>
      <c r="L361" s="50"/>
      <c r="M361" s="50">
        <v>37.1906585346863</v>
      </c>
      <c r="N361" s="50">
        <v>50.840116915295802</v>
      </c>
      <c r="O361" s="50">
        <v>44.353135688025198</v>
      </c>
      <c r="P361" s="50">
        <v>65.3497109484845</v>
      </c>
    </row>
    <row r="362" spans="1:16" hidden="1" x14ac:dyDescent="0.2">
      <c r="A362" s="48" t="s">
        <v>140</v>
      </c>
      <c r="B362" s="48" t="s">
        <v>202</v>
      </c>
      <c r="C362" s="48" t="s">
        <v>129</v>
      </c>
      <c r="D362" s="50">
        <v>3.5351488974588299</v>
      </c>
      <c r="E362" s="50">
        <v>3.1149488281234401</v>
      </c>
      <c r="F362" s="50"/>
      <c r="G362" s="50"/>
      <c r="H362" s="50">
        <v>3.1295876664298801</v>
      </c>
      <c r="I362" s="50"/>
      <c r="J362" s="50"/>
      <c r="K362" s="50">
        <v>2.3229621744841902</v>
      </c>
      <c r="L362" s="50"/>
      <c r="M362" s="50">
        <v>1.3879545019059201</v>
      </c>
      <c r="N362" s="50">
        <v>2.1231729006881599</v>
      </c>
      <c r="O362" s="50">
        <v>2.3902503392218502</v>
      </c>
      <c r="P362" s="50">
        <v>1.2130572624991001</v>
      </c>
    </row>
    <row r="363" spans="1:16" hidden="1" x14ac:dyDescent="0.2">
      <c r="A363" s="51" t="s">
        <v>140</v>
      </c>
      <c r="B363" s="51" t="s">
        <v>123</v>
      </c>
      <c r="C363" s="51" t="s">
        <v>124</v>
      </c>
      <c r="D363" s="52">
        <v>819</v>
      </c>
      <c r="E363" s="53">
        <v>0</v>
      </c>
      <c r="F363" s="53"/>
      <c r="G363" s="53"/>
      <c r="H363" s="53">
        <v>100</v>
      </c>
      <c r="I363" s="53"/>
      <c r="J363" s="53"/>
      <c r="K363" s="53">
        <v>69.230769230769198</v>
      </c>
      <c r="L363" s="53"/>
      <c r="M363" s="53">
        <v>28.449328449328402</v>
      </c>
      <c r="N363" s="53">
        <v>2.3199023199023201</v>
      </c>
      <c r="O363" s="53">
        <v>0</v>
      </c>
      <c r="P363" s="53">
        <v>0</v>
      </c>
    </row>
    <row r="364" spans="1:16" hidden="1" x14ac:dyDescent="0.2">
      <c r="A364" s="54" t="s">
        <v>140</v>
      </c>
      <c r="B364" s="54" t="s">
        <v>123</v>
      </c>
      <c r="C364" s="54" t="s">
        <v>125</v>
      </c>
      <c r="D364" s="55">
        <v>115.944159311519</v>
      </c>
      <c r="E364" s="56">
        <v>0</v>
      </c>
      <c r="F364" s="56"/>
      <c r="G364" s="56"/>
      <c r="H364" s="56">
        <v>0</v>
      </c>
      <c r="I364" s="56"/>
      <c r="J364" s="56"/>
      <c r="K364" s="56">
        <v>7.3682985250675701</v>
      </c>
      <c r="L364" s="56"/>
      <c r="M364" s="56">
        <v>7.4222134209781903</v>
      </c>
      <c r="N364" s="56">
        <v>1.50140428732419</v>
      </c>
      <c r="O364" s="56">
        <v>0</v>
      </c>
      <c r="P364" s="56">
        <v>0</v>
      </c>
    </row>
    <row r="365" spans="1:16" hidden="1" x14ac:dyDescent="0.2">
      <c r="A365" s="54" t="s">
        <v>140</v>
      </c>
      <c r="B365" s="54" t="s">
        <v>123</v>
      </c>
      <c r="C365" s="54" t="s">
        <v>126</v>
      </c>
      <c r="D365" s="55">
        <v>628.26520050163697</v>
      </c>
      <c r="E365" s="56">
        <v>0</v>
      </c>
      <c r="F365" s="56"/>
      <c r="G365" s="56"/>
      <c r="H365" s="56">
        <v>100</v>
      </c>
      <c r="I365" s="56"/>
      <c r="J365" s="56"/>
      <c r="K365" s="56">
        <v>56.017214662101203</v>
      </c>
      <c r="L365" s="56"/>
      <c r="M365" s="56">
        <v>17.914404053364301</v>
      </c>
      <c r="N365" s="56">
        <v>0.79217019134861999</v>
      </c>
      <c r="O365" s="56">
        <v>0</v>
      </c>
      <c r="P365" s="56">
        <v>0</v>
      </c>
    </row>
    <row r="366" spans="1:16" hidden="1" x14ac:dyDescent="0.2">
      <c r="A366" s="54" t="s">
        <v>140</v>
      </c>
      <c r="B366" s="54" t="s">
        <v>123</v>
      </c>
      <c r="C366" s="54" t="s">
        <v>127</v>
      </c>
      <c r="D366" s="55">
        <v>1009.73479949836</v>
      </c>
      <c r="E366" s="56">
        <v>0</v>
      </c>
      <c r="F366" s="56"/>
      <c r="G366" s="56"/>
      <c r="H366" s="56">
        <v>100</v>
      </c>
      <c r="I366" s="56"/>
      <c r="J366" s="56"/>
      <c r="K366" s="56">
        <v>79.899095195553599</v>
      </c>
      <c r="L366" s="56"/>
      <c r="M366" s="56">
        <v>42.008969399421197</v>
      </c>
      <c r="N366" s="56">
        <v>6.5979793634718797</v>
      </c>
      <c r="O366" s="56">
        <v>0</v>
      </c>
      <c r="P366" s="56">
        <v>0</v>
      </c>
    </row>
    <row r="367" spans="1:16" hidden="1" x14ac:dyDescent="0.2">
      <c r="A367" s="54" t="s">
        <v>140</v>
      </c>
      <c r="B367" s="54" t="s">
        <v>123</v>
      </c>
      <c r="C367" s="54" t="s">
        <v>128</v>
      </c>
      <c r="D367" s="56">
        <v>14.156796008732501</v>
      </c>
      <c r="E367" s="56">
        <v>0</v>
      </c>
      <c r="F367" s="56"/>
      <c r="G367" s="56"/>
      <c r="H367" s="56">
        <v>0</v>
      </c>
      <c r="I367" s="56"/>
      <c r="J367" s="56"/>
      <c r="K367" s="56">
        <v>10.643097869542</v>
      </c>
      <c r="L367" s="56"/>
      <c r="M367" s="56">
        <v>26.089239449704401</v>
      </c>
      <c r="N367" s="56">
        <v>64.718426911500899</v>
      </c>
      <c r="O367" s="56">
        <v>0</v>
      </c>
      <c r="P367" s="56">
        <v>0</v>
      </c>
    </row>
    <row r="368" spans="1:16" hidden="1" x14ac:dyDescent="0.2">
      <c r="A368" s="54" t="s">
        <v>140</v>
      </c>
      <c r="B368" s="54" t="s">
        <v>123</v>
      </c>
      <c r="C368" s="54" t="s">
        <v>129</v>
      </c>
      <c r="D368" s="56">
        <v>2.0280260498011402</v>
      </c>
      <c r="E368" s="56">
        <v>0</v>
      </c>
      <c r="F368" s="56"/>
      <c r="G368" s="56"/>
      <c r="H368" s="56">
        <v>0</v>
      </c>
      <c r="I368" s="56"/>
      <c r="J368" s="56"/>
      <c r="K368" s="56">
        <v>2.5061108219981301</v>
      </c>
      <c r="L368" s="56"/>
      <c r="M368" s="56">
        <v>2.6611097417776599</v>
      </c>
      <c r="N368" s="56">
        <v>0.97814031961063996</v>
      </c>
      <c r="O368" s="56">
        <v>0</v>
      </c>
      <c r="P368" s="56">
        <v>0</v>
      </c>
    </row>
    <row r="369" spans="1:16" hidden="1" x14ac:dyDescent="0.2">
      <c r="A369" s="45" t="s">
        <v>141</v>
      </c>
      <c r="B369" s="45" t="s">
        <v>11</v>
      </c>
      <c r="C369" s="45" t="s">
        <v>124</v>
      </c>
      <c r="D369" s="46">
        <v>870634</v>
      </c>
      <c r="E369" s="47">
        <v>66.414245251161802</v>
      </c>
      <c r="F369" s="47"/>
      <c r="G369" s="47"/>
      <c r="H369" s="47">
        <v>33.334443635327801</v>
      </c>
      <c r="I369" s="47"/>
      <c r="J369" s="47"/>
      <c r="K369" s="47">
        <v>48.260808142760098</v>
      </c>
      <c r="L369" s="47"/>
      <c r="M369" s="47">
        <v>38.601961953132196</v>
      </c>
      <c r="N369" s="47">
        <v>11.9598512857443</v>
      </c>
      <c r="O369" s="47">
        <v>1.17737861836324</v>
      </c>
      <c r="P369" s="47">
        <v>0.25131111351037999</v>
      </c>
    </row>
    <row r="370" spans="1:16" hidden="1" x14ac:dyDescent="0.2">
      <c r="A370" s="48" t="s">
        <v>141</v>
      </c>
      <c r="B370" s="48" t="s">
        <v>11</v>
      </c>
      <c r="C370" s="48" t="s">
        <v>125</v>
      </c>
      <c r="D370" s="49">
        <v>10166.388401591101</v>
      </c>
      <c r="E370" s="50">
        <v>0.38924070335513999</v>
      </c>
      <c r="F370" s="50"/>
      <c r="G370" s="50"/>
      <c r="H370" s="50">
        <v>0.39037642690331997</v>
      </c>
      <c r="I370" s="50"/>
      <c r="J370" s="50"/>
      <c r="K370" s="50">
        <v>0.56815713056204997</v>
      </c>
      <c r="L370" s="50"/>
      <c r="M370" s="50">
        <v>0.52732957244647005</v>
      </c>
      <c r="N370" s="50">
        <v>0.28195729977097</v>
      </c>
      <c r="O370" s="50">
        <v>0.11460891286107</v>
      </c>
      <c r="P370" s="50">
        <v>2.5981012822534701E-2</v>
      </c>
    </row>
    <row r="371" spans="1:16" hidden="1" x14ac:dyDescent="0.2">
      <c r="A371" s="48" t="s">
        <v>141</v>
      </c>
      <c r="B371" s="48" t="s">
        <v>11</v>
      </c>
      <c r="C371" s="48" t="s">
        <v>126</v>
      </c>
      <c r="D371" s="49">
        <v>853910.57913773204</v>
      </c>
      <c r="E371" s="50">
        <v>65.7709685414044</v>
      </c>
      <c r="F371" s="50"/>
      <c r="G371" s="50"/>
      <c r="H371" s="50">
        <v>32.695407401840001</v>
      </c>
      <c r="I371" s="50"/>
      <c r="J371" s="50"/>
      <c r="K371" s="50">
        <v>47.326913960698199</v>
      </c>
      <c r="L371" s="50"/>
      <c r="M371" s="50">
        <v>37.7382113158843</v>
      </c>
      <c r="N371" s="50">
        <v>11.503751514811899</v>
      </c>
      <c r="O371" s="50">
        <v>1.00302296290194</v>
      </c>
      <c r="P371" s="50">
        <v>0.21200226640278</v>
      </c>
    </row>
    <row r="372" spans="1:16" hidden="1" x14ac:dyDescent="0.2">
      <c r="A372" s="48" t="s">
        <v>141</v>
      </c>
      <c r="B372" s="48" t="s">
        <v>11</v>
      </c>
      <c r="C372" s="48" t="s">
        <v>127</v>
      </c>
      <c r="D372" s="49">
        <v>887357.42086226703</v>
      </c>
      <c r="E372" s="50">
        <v>67.051488897348406</v>
      </c>
      <c r="F372" s="50"/>
      <c r="G372" s="50"/>
      <c r="H372" s="50">
        <v>33.979664143049099</v>
      </c>
      <c r="I372" s="50"/>
      <c r="J372" s="50"/>
      <c r="K372" s="50">
        <v>49.195918858010501</v>
      </c>
      <c r="L372" s="50"/>
      <c r="M372" s="50">
        <v>39.472948549061201</v>
      </c>
      <c r="N372" s="50">
        <v>12.4314941989442</v>
      </c>
      <c r="O372" s="50">
        <v>1.38161955992561</v>
      </c>
      <c r="P372" s="50">
        <v>0.29788673566501001</v>
      </c>
    </row>
    <row r="373" spans="1:16" hidden="1" x14ac:dyDescent="0.2">
      <c r="A373" s="48" t="s">
        <v>141</v>
      </c>
      <c r="B373" s="48" t="s">
        <v>11</v>
      </c>
      <c r="C373" s="48" t="s">
        <v>128</v>
      </c>
      <c r="D373" s="50">
        <v>1.16769944679293</v>
      </c>
      <c r="E373" s="50">
        <v>0.58608014272108</v>
      </c>
      <c r="F373" s="50"/>
      <c r="G373" s="50"/>
      <c r="H373" s="50">
        <v>1.17109027279401</v>
      </c>
      <c r="I373" s="50"/>
      <c r="J373" s="50"/>
      <c r="K373" s="50">
        <v>1.17726402111086</v>
      </c>
      <c r="L373" s="50"/>
      <c r="M373" s="50">
        <v>1.3660693544196401</v>
      </c>
      <c r="N373" s="50">
        <v>2.35753182070968</v>
      </c>
      <c r="O373" s="50">
        <v>9.7342444540401996</v>
      </c>
      <c r="P373" s="50">
        <v>10.3381869825112</v>
      </c>
    </row>
    <row r="374" spans="1:16" hidden="1" x14ac:dyDescent="0.2">
      <c r="A374" s="48" t="s">
        <v>141</v>
      </c>
      <c r="B374" s="48" t="s">
        <v>11</v>
      </c>
      <c r="C374" s="48" t="s">
        <v>129</v>
      </c>
      <c r="D374" s="50">
        <v>2.9382707540553299</v>
      </c>
      <c r="E374" s="50">
        <v>18.387234751533398</v>
      </c>
      <c r="F374" s="50"/>
      <c r="G374" s="50"/>
      <c r="H374" s="50">
        <v>18.563878950133599</v>
      </c>
      <c r="I374" s="50"/>
      <c r="J374" s="50"/>
      <c r="K374" s="50">
        <v>13.3356127491548</v>
      </c>
      <c r="L374" s="50"/>
      <c r="M374" s="50">
        <v>12.1029340168879</v>
      </c>
      <c r="N374" s="50">
        <v>7.78843898629089</v>
      </c>
      <c r="O374" s="50">
        <v>11.645403874782801</v>
      </c>
      <c r="P374" s="50">
        <v>7.2893623868336999</v>
      </c>
    </row>
    <row r="375" spans="1:16" hidden="1" x14ac:dyDescent="0.2">
      <c r="A375" s="51" t="s">
        <v>141</v>
      </c>
      <c r="B375" s="51" t="s">
        <v>200</v>
      </c>
      <c r="C375" s="51" t="s">
        <v>124</v>
      </c>
      <c r="D375" s="52">
        <v>397396</v>
      </c>
      <c r="E375" s="53">
        <v>51.7755588883632</v>
      </c>
      <c r="F375" s="53"/>
      <c r="G375" s="53"/>
      <c r="H375" s="53">
        <v>48.1066744506738</v>
      </c>
      <c r="I375" s="53"/>
      <c r="J375" s="53"/>
      <c r="K375" s="53">
        <v>30.392208145459101</v>
      </c>
      <c r="L375" s="53"/>
      <c r="M375" s="53">
        <v>52.633726343540403</v>
      </c>
      <c r="N375" s="53">
        <v>16.151777961438199</v>
      </c>
      <c r="O375" s="53">
        <v>0.82228754956216998</v>
      </c>
      <c r="P375" s="53">
        <v>0.11776666096286</v>
      </c>
    </row>
    <row r="376" spans="1:16" hidden="1" x14ac:dyDescent="0.2">
      <c r="A376" s="54" t="s">
        <v>141</v>
      </c>
      <c r="B376" s="54" t="s">
        <v>200</v>
      </c>
      <c r="C376" s="54" t="s">
        <v>125</v>
      </c>
      <c r="D376" s="55">
        <v>4884.9479593033002</v>
      </c>
      <c r="E376" s="56">
        <v>0.46802604085767002</v>
      </c>
      <c r="F376" s="56"/>
      <c r="G376" s="56"/>
      <c r="H376" s="56">
        <v>0.46819961413485001</v>
      </c>
      <c r="I376" s="56"/>
      <c r="J376" s="56"/>
      <c r="K376" s="56">
        <v>0.47626140564675001</v>
      </c>
      <c r="L376" s="56"/>
      <c r="M376" s="56">
        <v>0.52313334556238</v>
      </c>
      <c r="N376" s="56">
        <v>0.33972138418226999</v>
      </c>
      <c r="O376" s="56">
        <v>0.10332984741217</v>
      </c>
      <c r="P376" s="56">
        <v>1.9929555009787499E-2</v>
      </c>
    </row>
    <row r="377" spans="1:16" hidden="1" x14ac:dyDescent="0.2">
      <c r="A377" s="54" t="s">
        <v>141</v>
      </c>
      <c r="B377" s="54" t="s">
        <v>200</v>
      </c>
      <c r="C377" s="54" t="s">
        <v>126</v>
      </c>
      <c r="D377" s="55">
        <v>389360.39901893598</v>
      </c>
      <c r="E377" s="56">
        <v>51.005308638845399</v>
      </c>
      <c r="F377" s="56"/>
      <c r="G377" s="56"/>
      <c r="H377" s="56">
        <v>47.3370099698855</v>
      </c>
      <c r="I377" s="56"/>
      <c r="J377" s="56"/>
      <c r="K377" s="56">
        <v>29.614500313217299</v>
      </c>
      <c r="L377" s="56"/>
      <c r="M377" s="56">
        <v>51.772481245881202</v>
      </c>
      <c r="N377" s="56">
        <v>15.600715585803901</v>
      </c>
      <c r="O377" s="56">
        <v>0.66861810549178002</v>
      </c>
      <c r="P377" s="56">
        <v>8.9146964006740007E-2</v>
      </c>
    </row>
    <row r="378" spans="1:16" hidden="1" x14ac:dyDescent="0.2">
      <c r="A378" s="54" t="s">
        <v>141</v>
      </c>
      <c r="B378" s="54" t="s">
        <v>200</v>
      </c>
      <c r="C378" s="54" t="s">
        <v>127</v>
      </c>
      <c r="D378" s="55">
        <v>405431.60098106402</v>
      </c>
      <c r="E378" s="56">
        <v>52.544966266569901</v>
      </c>
      <c r="F378" s="56"/>
      <c r="G378" s="56"/>
      <c r="H378" s="56">
        <v>48.8772385298264</v>
      </c>
      <c r="I378" s="56"/>
      <c r="J378" s="56"/>
      <c r="K378" s="56">
        <v>31.181291674889199</v>
      </c>
      <c r="L378" s="56"/>
      <c r="M378" s="56">
        <v>53.4934071007537</v>
      </c>
      <c r="N378" s="56">
        <v>16.718449655598501</v>
      </c>
      <c r="O378" s="56">
        <v>1.0109156200117899</v>
      </c>
      <c r="P378" s="56">
        <v>0.15556010548725999</v>
      </c>
    </row>
    <row r="379" spans="1:16" hidden="1" x14ac:dyDescent="0.2">
      <c r="A379" s="54" t="s">
        <v>141</v>
      </c>
      <c r="B379" s="54" t="s">
        <v>200</v>
      </c>
      <c r="C379" s="54" t="s">
        <v>128</v>
      </c>
      <c r="D379" s="56">
        <v>1.2292393379156501</v>
      </c>
      <c r="E379" s="56">
        <v>0.90395169247099005</v>
      </c>
      <c r="F379" s="56"/>
      <c r="G379" s="56"/>
      <c r="H379" s="56">
        <v>0.97325292068342995</v>
      </c>
      <c r="I379" s="56"/>
      <c r="J379" s="56"/>
      <c r="K379" s="56">
        <v>1.5670510130996</v>
      </c>
      <c r="L379" s="56"/>
      <c r="M379" s="56">
        <v>0.99391280440205998</v>
      </c>
      <c r="N379" s="56">
        <v>2.10330642851424</v>
      </c>
      <c r="O379" s="56">
        <v>12.5661451966768</v>
      </c>
      <c r="P379" s="56">
        <v>16.922917612541699</v>
      </c>
    </row>
    <row r="380" spans="1:16" hidden="1" x14ac:dyDescent="0.2">
      <c r="A380" s="54" t="s">
        <v>141</v>
      </c>
      <c r="B380" s="54" t="s">
        <v>200</v>
      </c>
      <c r="C380" s="54" t="s">
        <v>129</v>
      </c>
      <c r="D380" s="56">
        <v>0.67900294309981002</v>
      </c>
      <c r="E380" s="56">
        <v>10.8400723895266</v>
      </c>
      <c r="F380" s="56"/>
      <c r="G380" s="56"/>
      <c r="H380" s="56">
        <v>10.849991791660701</v>
      </c>
      <c r="I380" s="56"/>
      <c r="J380" s="56"/>
      <c r="K380" s="56">
        <v>7.2855265181763302</v>
      </c>
      <c r="L380" s="56"/>
      <c r="M380" s="56">
        <v>7.4590195571871503</v>
      </c>
      <c r="N380" s="56">
        <v>5.79057715254089</v>
      </c>
      <c r="O380" s="56">
        <v>8.8961900234608695</v>
      </c>
      <c r="P380" s="56">
        <v>4.1722348179930702</v>
      </c>
    </row>
    <row r="381" spans="1:16" hidden="1" x14ac:dyDescent="0.2">
      <c r="A381" s="45" t="s">
        <v>141</v>
      </c>
      <c r="B381" s="45" t="s">
        <v>201</v>
      </c>
      <c r="C381" s="45" t="s">
        <v>124</v>
      </c>
      <c r="D381" s="46">
        <v>468020</v>
      </c>
      <c r="E381" s="47">
        <v>78.985513439596602</v>
      </c>
      <c r="F381" s="47"/>
      <c r="G381" s="47"/>
      <c r="H381" s="47">
        <v>20.648262894748001</v>
      </c>
      <c r="I381" s="47"/>
      <c r="J381" s="47"/>
      <c r="K381" s="47">
        <v>82.814213870320103</v>
      </c>
      <c r="L381" s="47"/>
      <c r="M381" s="47">
        <v>11.5441130818104</v>
      </c>
      <c r="N381" s="47">
        <v>3.7852604565491799</v>
      </c>
      <c r="O381" s="47">
        <v>1.8564125913201801</v>
      </c>
      <c r="P381" s="47">
        <v>0.36622366565531</v>
      </c>
    </row>
    <row r="382" spans="1:16" hidden="1" x14ac:dyDescent="0.2">
      <c r="A382" s="48" t="s">
        <v>141</v>
      </c>
      <c r="B382" s="48" t="s">
        <v>201</v>
      </c>
      <c r="C382" s="48" t="s">
        <v>125</v>
      </c>
      <c r="D382" s="49">
        <v>8362.9432995609204</v>
      </c>
      <c r="E382" s="50">
        <v>0.48722495309304997</v>
      </c>
      <c r="F382" s="50"/>
      <c r="G382" s="50"/>
      <c r="H382" s="50">
        <v>0.48766165915896997</v>
      </c>
      <c r="I382" s="50"/>
      <c r="J382" s="50"/>
      <c r="K382" s="50">
        <v>0.64654014126937998</v>
      </c>
      <c r="L382" s="50"/>
      <c r="M382" s="50">
        <v>0.44020464996634001</v>
      </c>
      <c r="N382" s="50">
        <v>0.42191898879869</v>
      </c>
      <c r="O382" s="50">
        <v>0.22702093896919001</v>
      </c>
      <c r="P382" s="50">
        <v>4.5514023192672698E-2</v>
      </c>
    </row>
    <row r="383" spans="1:16" hidden="1" x14ac:dyDescent="0.2">
      <c r="A383" s="48" t="s">
        <v>141</v>
      </c>
      <c r="B383" s="48" t="s">
        <v>201</v>
      </c>
      <c r="C383" s="48" t="s">
        <v>126</v>
      </c>
      <c r="D383" s="49">
        <v>454263.19523106603</v>
      </c>
      <c r="E383" s="50">
        <v>78.172825747237297</v>
      </c>
      <c r="F383" s="50"/>
      <c r="G383" s="50"/>
      <c r="H383" s="50">
        <v>19.8575935035784</v>
      </c>
      <c r="I383" s="50"/>
      <c r="J383" s="50"/>
      <c r="K383" s="50">
        <v>81.724448095112294</v>
      </c>
      <c r="L383" s="50"/>
      <c r="M383" s="50">
        <v>10.839492660797699</v>
      </c>
      <c r="N383" s="50">
        <v>3.1491556887586798</v>
      </c>
      <c r="O383" s="50">
        <v>1.5175869036406999</v>
      </c>
      <c r="P383" s="50">
        <v>0.29849001084892002</v>
      </c>
    </row>
    <row r="384" spans="1:16" hidden="1" x14ac:dyDescent="0.2">
      <c r="A384" s="48" t="s">
        <v>141</v>
      </c>
      <c r="B384" s="48" t="s">
        <v>201</v>
      </c>
      <c r="C384" s="48" t="s">
        <v>127</v>
      </c>
      <c r="D384" s="49">
        <v>481776.80476893298</v>
      </c>
      <c r="E384" s="50">
        <v>79.775770734934</v>
      </c>
      <c r="F384" s="50"/>
      <c r="G384" s="50"/>
      <c r="H384" s="50">
        <v>21.461983515344901</v>
      </c>
      <c r="I384" s="50"/>
      <c r="J384" s="50"/>
      <c r="K384" s="50">
        <v>83.851837290348897</v>
      </c>
      <c r="L384" s="50"/>
      <c r="M384" s="50">
        <v>12.288224558404</v>
      </c>
      <c r="N384" s="50">
        <v>4.5438252890240101</v>
      </c>
      <c r="O384" s="50">
        <v>2.2691435440018899</v>
      </c>
      <c r="P384" s="50">
        <v>0.44925825126322</v>
      </c>
    </row>
    <row r="385" spans="1:16" hidden="1" x14ac:dyDescent="0.2">
      <c r="A385" s="48" t="s">
        <v>141</v>
      </c>
      <c r="B385" s="48" t="s">
        <v>201</v>
      </c>
      <c r="C385" s="48" t="s">
        <v>128</v>
      </c>
      <c r="D385" s="50">
        <v>1.7868773342081301</v>
      </c>
      <c r="E385" s="50">
        <v>0.61685356197077001</v>
      </c>
      <c r="F385" s="50"/>
      <c r="G385" s="50"/>
      <c r="H385" s="50">
        <v>2.3617563455326498</v>
      </c>
      <c r="I385" s="50"/>
      <c r="J385" s="50"/>
      <c r="K385" s="50">
        <v>0.78071156031475997</v>
      </c>
      <c r="L385" s="50"/>
      <c r="M385" s="50">
        <v>3.8132392401799402</v>
      </c>
      <c r="N385" s="50">
        <v>11.146366112500999</v>
      </c>
      <c r="O385" s="50">
        <v>12.2290130992782</v>
      </c>
      <c r="P385" s="50">
        <v>12.4279306503119</v>
      </c>
    </row>
    <row r="386" spans="1:16" hidden="1" x14ac:dyDescent="0.2">
      <c r="A386" s="48" t="s">
        <v>141</v>
      </c>
      <c r="B386" s="48" t="s">
        <v>201</v>
      </c>
      <c r="C386" s="48" t="s">
        <v>129</v>
      </c>
      <c r="D386" s="50">
        <v>2.8283092279557698</v>
      </c>
      <c r="E386" s="50">
        <v>20.812194803942301</v>
      </c>
      <c r="F386" s="50"/>
      <c r="G386" s="50"/>
      <c r="H386" s="50">
        <v>21.1213819787157</v>
      </c>
      <c r="I386" s="50"/>
      <c r="J386" s="50"/>
      <c r="K386" s="50">
        <v>10.0884880429335</v>
      </c>
      <c r="L386" s="50"/>
      <c r="M386" s="50">
        <v>6.5182546086381299</v>
      </c>
      <c r="N386" s="50">
        <v>16.789205669429901</v>
      </c>
      <c r="O386" s="50">
        <v>9.7163864515833396</v>
      </c>
      <c r="P386" s="50">
        <v>8.2615687783679199</v>
      </c>
    </row>
    <row r="387" spans="1:16" hidden="1" x14ac:dyDescent="0.2">
      <c r="A387" s="51" t="s">
        <v>141</v>
      </c>
      <c r="B387" s="51" t="s">
        <v>202</v>
      </c>
      <c r="C387" s="51" t="s">
        <v>124</v>
      </c>
      <c r="D387" s="52">
        <v>4009</v>
      </c>
      <c r="E387" s="53">
        <v>69.917685208281299</v>
      </c>
      <c r="F387" s="53"/>
      <c r="G387" s="53"/>
      <c r="H387" s="53">
        <v>29.9326515340484</v>
      </c>
      <c r="I387" s="53"/>
      <c r="J387" s="53"/>
      <c r="K387" s="53">
        <v>83.1666666666666</v>
      </c>
      <c r="L387" s="53"/>
      <c r="M387" s="53">
        <v>7.0833333333333304</v>
      </c>
      <c r="N387" s="53">
        <v>5.5</v>
      </c>
      <c r="O387" s="53">
        <v>4.25</v>
      </c>
      <c r="P387" s="53">
        <v>0.14966325767024</v>
      </c>
    </row>
    <row r="388" spans="1:16" hidden="1" x14ac:dyDescent="0.2">
      <c r="A388" s="54" t="s">
        <v>141</v>
      </c>
      <c r="B388" s="54" t="s">
        <v>202</v>
      </c>
      <c r="C388" s="54" t="s">
        <v>125</v>
      </c>
      <c r="D388" s="55">
        <v>325.06635062268799</v>
      </c>
      <c r="E388" s="56">
        <v>3.3309757882081099</v>
      </c>
      <c r="F388" s="56"/>
      <c r="G388" s="56"/>
      <c r="H388" s="56">
        <v>3.33139558801129</v>
      </c>
      <c r="I388" s="56"/>
      <c r="J388" s="56"/>
      <c r="K388" s="56">
        <v>4.8864366668545198</v>
      </c>
      <c r="L388" s="56"/>
      <c r="M388" s="56">
        <v>2.0691607729989201</v>
      </c>
      <c r="N388" s="56">
        <v>2.48501542885798</v>
      </c>
      <c r="O388" s="56">
        <v>4.0338128368325599</v>
      </c>
      <c r="P388" s="56">
        <v>7.9681235900320002E-2</v>
      </c>
    </row>
    <row r="389" spans="1:16" hidden="1" x14ac:dyDescent="0.2">
      <c r="A389" s="54" t="s">
        <v>141</v>
      </c>
      <c r="B389" s="54" t="s">
        <v>202</v>
      </c>
      <c r="C389" s="54" t="s">
        <v>126</v>
      </c>
      <c r="D389" s="55">
        <v>3474.2750637803902</v>
      </c>
      <c r="E389" s="56">
        <v>64.172680171021597</v>
      </c>
      <c r="F389" s="56"/>
      <c r="G389" s="56"/>
      <c r="H389" s="56">
        <v>24.753591734991801</v>
      </c>
      <c r="I389" s="56"/>
      <c r="J389" s="56"/>
      <c r="K389" s="56">
        <v>73.561924783094497</v>
      </c>
      <c r="L389" s="56"/>
      <c r="M389" s="56">
        <v>4.3475075250447004</v>
      </c>
      <c r="N389" s="56">
        <v>2.5822462407272599</v>
      </c>
      <c r="O389" s="56">
        <v>0.86164072602759001</v>
      </c>
      <c r="P389" s="56">
        <v>6.23124319349911E-2</v>
      </c>
    </row>
    <row r="390" spans="1:16" hidden="1" x14ac:dyDescent="0.2">
      <c r="A390" s="54" t="s">
        <v>141</v>
      </c>
      <c r="B390" s="54" t="s">
        <v>202</v>
      </c>
      <c r="C390" s="54" t="s">
        <v>127</v>
      </c>
      <c r="D390" s="55">
        <v>4543.7249362195998</v>
      </c>
      <c r="E390" s="56">
        <v>75.098929245665005</v>
      </c>
      <c r="F390" s="56"/>
      <c r="G390" s="56"/>
      <c r="H390" s="56">
        <v>35.681466643861803</v>
      </c>
      <c r="I390" s="56"/>
      <c r="J390" s="56"/>
      <c r="K390" s="56">
        <v>89.767451697204706</v>
      </c>
      <c r="L390" s="56"/>
      <c r="M390" s="56">
        <v>11.3367301514819</v>
      </c>
      <c r="N390" s="56">
        <v>11.331133962209201</v>
      </c>
      <c r="O390" s="56">
        <v>18.4792371510331</v>
      </c>
      <c r="P390" s="56">
        <v>0.35902433536402001</v>
      </c>
    </row>
    <row r="391" spans="1:16" hidden="1" x14ac:dyDescent="0.2">
      <c r="A391" s="54" t="s">
        <v>141</v>
      </c>
      <c r="B391" s="54" t="s">
        <v>202</v>
      </c>
      <c r="C391" s="54" t="s">
        <v>128</v>
      </c>
      <c r="D391" s="56">
        <v>8.1084148321947698</v>
      </c>
      <c r="E391" s="56">
        <v>4.7641391134235898</v>
      </c>
      <c r="F391" s="56"/>
      <c r="G391" s="56"/>
      <c r="H391" s="56">
        <v>11.129637426947699</v>
      </c>
      <c r="I391" s="56"/>
      <c r="J391" s="56"/>
      <c r="K391" s="56">
        <v>5.8754749501256702</v>
      </c>
      <c r="L391" s="56"/>
      <c r="M391" s="56">
        <v>29.211681501161301</v>
      </c>
      <c r="N391" s="56">
        <v>45.182098706508803</v>
      </c>
      <c r="O391" s="56">
        <v>94.913243219589802</v>
      </c>
      <c r="P391" s="56">
        <v>53.240345787401999</v>
      </c>
    </row>
    <row r="392" spans="1:16" hidden="1" x14ac:dyDescent="0.2">
      <c r="A392" s="54" t="s">
        <v>141</v>
      </c>
      <c r="B392" s="54" t="s">
        <v>202</v>
      </c>
      <c r="C392" s="54" t="s">
        <v>129</v>
      </c>
      <c r="D392" s="56">
        <v>5.1723478350644303</v>
      </c>
      <c r="E392" s="56">
        <v>6.57569058059679</v>
      </c>
      <c r="F392" s="56"/>
      <c r="G392" s="56"/>
      <c r="H392" s="56">
        <v>6.5961154769426598</v>
      </c>
      <c r="I392" s="56"/>
      <c r="J392" s="56"/>
      <c r="K392" s="56">
        <v>7.2745783390197696</v>
      </c>
      <c r="L392" s="56"/>
      <c r="M392" s="56">
        <v>2.77459671160647</v>
      </c>
      <c r="N392" s="56">
        <v>5.0676472437511304</v>
      </c>
      <c r="O392" s="56">
        <v>17.0547936817315</v>
      </c>
      <c r="P392" s="56">
        <v>0.52959527981902998</v>
      </c>
    </row>
    <row r="393" spans="1:16" hidden="1" x14ac:dyDescent="0.2">
      <c r="A393" s="45" t="s">
        <v>141</v>
      </c>
      <c r="B393" s="45" t="s">
        <v>123</v>
      </c>
      <c r="C393" s="45" t="s">
        <v>124</v>
      </c>
      <c r="D393" s="46">
        <v>1209</v>
      </c>
      <c r="E393" s="47">
        <v>0</v>
      </c>
      <c r="F393" s="47"/>
      <c r="G393" s="47"/>
      <c r="H393" s="47">
        <v>100</v>
      </c>
      <c r="I393" s="47"/>
      <c r="J393" s="47"/>
      <c r="K393" s="47">
        <v>77.1712158808933</v>
      </c>
      <c r="L393" s="47"/>
      <c r="M393" s="47">
        <v>13.8957816377171</v>
      </c>
      <c r="N393" s="47">
        <v>8.9330024813895701</v>
      </c>
      <c r="O393" s="47">
        <v>0</v>
      </c>
      <c r="P393" s="47">
        <v>0</v>
      </c>
    </row>
    <row r="394" spans="1:16" hidden="1" x14ac:dyDescent="0.2">
      <c r="A394" s="48" t="s">
        <v>141</v>
      </c>
      <c r="B394" s="48" t="s">
        <v>123</v>
      </c>
      <c r="C394" s="48" t="s">
        <v>125</v>
      </c>
      <c r="D394" s="49">
        <v>128.57980112388</v>
      </c>
      <c r="E394" s="50">
        <v>0</v>
      </c>
      <c r="F394" s="50"/>
      <c r="G394" s="50"/>
      <c r="H394" s="50">
        <v>0</v>
      </c>
      <c r="I394" s="50"/>
      <c r="J394" s="50"/>
      <c r="K394" s="50">
        <v>3.0080091410899201</v>
      </c>
      <c r="L394" s="50"/>
      <c r="M394" s="50">
        <v>2.0534174445456999</v>
      </c>
      <c r="N394" s="50">
        <v>1.87393057421399</v>
      </c>
      <c r="O394" s="50">
        <v>0</v>
      </c>
      <c r="P394" s="50">
        <v>0</v>
      </c>
    </row>
    <row r="395" spans="1:16" hidden="1" x14ac:dyDescent="0.2">
      <c r="A395" s="48" t="s">
        <v>141</v>
      </c>
      <c r="B395" s="48" t="s">
        <v>123</v>
      </c>
      <c r="C395" s="48" t="s">
        <v>126</v>
      </c>
      <c r="D395" s="49">
        <v>997.48987038064001</v>
      </c>
      <c r="E395" s="50">
        <v>0</v>
      </c>
      <c r="F395" s="50"/>
      <c r="G395" s="50"/>
      <c r="H395" s="50">
        <v>100</v>
      </c>
      <c r="I395" s="50"/>
      <c r="J395" s="50"/>
      <c r="K395" s="50">
        <v>71.852067964369795</v>
      </c>
      <c r="L395" s="50"/>
      <c r="M395" s="50">
        <v>10.848725323156801</v>
      </c>
      <c r="N395" s="50">
        <v>6.2927838263915801</v>
      </c>
      <c r="O395" s="50">
        <v>0</v>
      </c>
      <c r="P395" s="50">
        <v>0</v>
      </c>
    </row>
    <row r="396" spans="1:16" hidden="1" x14ac:dyDescent="0.2">
      <c r="A396" s="48" t="s">
        <v>141</v>
      </c>
      <c r="B396" s="48" t="s">
        <v>123</v>
      </c>
      <c r="C396" s="48" t="s">
        <v>127</v>
      </c>
      <c r="D396" s="49">
        <v>1420.51012961935</v>
      </c>
      <c r="E396" s="50">
        <v>0</v>
      </c>
      <c r="F396" s="50"/>
      <c r="G396" s="50"/>
      <c r="H396" s="50">
        <v>100</v>
      </c>
      <c r="I396" s="50"/>
      <c r="J396" s="50"/>
      <c r="K396" s="50">
        <v>81.740635275844497</v>
      </c>
      <c r="L396" s="50"/>
      <c r="M396" s="50">
        <v>17.629421589749001</v>
      </c>
      <c r="N396" s="50">
        <v>12.532805332756</v>
      </c>
      <c r="O396" s="50">
        <v>0</v>
      </c>
      <c r="P396" s="50">
        <v>0</v>
      </c>
    </row>
    <row r="397" spans="1:16" hidden="1" x14ac:dyDescent="0.2">
      <c r="A397" s="48" t="s">
        <v>141</v>
      </c>
      <c r="B397" s="48" t="s">
        <v>123</v>
      </c>
      <c r="C397" s="48" t="s">
        <v>128</v>
      </c>
      <c r="D397" s="50">
        <v>10.6352192823722</v>
      </c>
      <c r="E397" s="50">
        <v>0</v>
      </c>
      <c r="F397" s="50"/>
      <c r="G397" s="50"/>
      <c r="H397" s="50">
        <v>0</v>
      </c>
      <c r="I397" s="50"/>
      <c r="J397" s="50"/>
      <c r="K397" s="50">
        <v>3.89783821176604</v>
      </c>
      <c r="L397" s="50"/>
      <c r="M397" s="50">
        <v>14.7772719669985</v>
      </c>
      <c r="N397" s="50">
        <v>20.977611705784401</v>
      </c>
      <c r="O397" s="50">
        <v>0</v>
      </c>
      <c r="P397" s="50">
        <v>0</v>
      </c>
    </row>
    <row r="398" spans="1:16" hidden="1" x14ac:dyDescent="0.2">
      <c r="A398" s="48" t="s">
        <v>141</v>
      </c>
      <c r="B398" s="48" t="s">
        <v>123</v>
      </c>
      <c r="C398" s="48" t="s">
        <v>129</v>
      </c>
      <c r="D398" s="50">
        <v>3.59706649035535</v>
      </c>
      <c r="E398" s="50">
        <v>0</v>
      </c>
      <c r="F398" s="50"/>
      <c r="G398" s="50"/>
      <c r="H398" s="50">
        <v>0</v>
      </c>
      <c r="I398" s="50"/>
      <c r="J398" s="50"/>
      <c r="K398" s="50">
        <v>2.2070284390740502</v>
      </c>
      <c r="L398" s="50"/>
      <c r="M398" s="50">
        <v>1.51437989380848</v>
      </c>
      <c r="N398" s="50">
        <v>1.8549673564692699</v>
      </c>
      <c r="O398" s="50">
        <v>0</v>
      </c>
      <c r="P398" s="50">
        <v>0</v>
      </c>
    </row>
    <row r="399" spans="1:16" hidden="1" x14ac:dyDescent="0.2">
      <c r="A399" s="51" t="s">
        <v>142</v>
      </c>
      <c r="B399" s="51" t="s">
        <v>11</v>
      </c>
      <c r="C399" s="51" t="s">
        <v>124</v>
      </c>
      <c r="D399" s="52">
        <v>741410</v>
      </c>
      <c r="E399" s="53">
        <v>93.2091555279804</v>
      </c>
      <c r="F399" s="53"/>
      <c r="G399" s="53"/>
      <c r="H399" s="53">
        <v>6.3793312741937598</v>
      </c>
      <c r="I399" s="53"/>
      <c r="J399" s="53"/>
      <c r="K399" s="53">
        <v>53.990739370361702</v>
      </c>
      <c r="L399" s="53"/>
      <c r="M399" s="53">
        <v>34.890162166733603</v>
      </c>
      <c r="N399" s="53">
        <v>7.9265069666152099</v>
      </c>
      <c r="O399" s="53">
        <v>3.1925914962894</v>
      </c>
      <c r="P399" s="53">
        <v>0.41151319782576001</v>
      </c>
    </row>
    <row r="400" spans="1:16" hidden="1" x14ac:dyDescent="0.2">
      <c r="A400" s="54" t="s">
        <v>142</v>
      </c>
      <c r="B400" s="54" t="s">
        <v>11</v>
      </c>
      <c r="C400" s="54" t="s">
        <v>125</v>
      </c>
      <c r="D400" s="55">
        <v>6892.9658484527399</v>
      </c>
      <c r="E400" s="56">
        <v>0.13736057785173</v>
      </c>
      <c r="F400" s="56"/>
      <c r="G400" s="56"/>
      <c r="H400" s="56">
        <v>0.13697793261821001</v>
      </c>
      <c r="I400" s="56"/>
      <c r="J400" s="56"/>
      <c r="K400" s="56">
        <v>0.95392476593135</v>
      </c>
      <c r="L400" s="56"/>
      <c r="M400" s="56">
        <v>0.78703187371523997</v>
      </c>
      <c r="N400" s="56">
        <v>0.35174447485001997</v>
      </c>
      <c r="O400" s="56">
        <v>0.20403135450910001</v>
      </c>
      <c r="P400" s="56">
        <v>2.2790939677907001E-2</v>
      </c>
    </row>
    <row r="401" spans="1:16" hidden="1" x14ac:dyDescent="0.2">
      <c r="A401" s="54" t="s">
        <v>142</v>
      </c>
      <c r="B401" s="54" t="s">
        <v>11</v>
      </c>
      <c r="C401" s="54" t="s">
        <v>126</v>
      </c>
      <c r="D401" s="55">
        <v>730070.92579794698</v>
      </c>
      <c r="E401" s="56">
        <v>92.979679162149196</v>
      </c>
      <c r="F401" s="56"/>
      <c r="G401" s="56"/>
      <c r="H401" s="56">
        <v>6.1576739352684502</v>
      </c>
      <c r="I401" s="56"/>
      <c r="J401" s="56"/>
      <c r="K401" s="56">
        <v>52.4178865556079</v>
      </c>
      <c r="L401" s="56"/>
      <c r="M401" s="56">
        <v>33.606727288632399</v>
      </c>
      <c r="N401" s="56">
        <v>7.3667785082408299</v>
      </c>
      <c r="O401" s="56">
        <v>2.87345398830732</v>
      </c>
      <c r="P401" s="56">
        <v>0.37567252894088998</v>
      </c>
    </row>
    <row r="402" spans="1:16" hidden="1" x14ac:dyDescent="0.2">
      <c r="A402" s="54" t="s">
        <v>142</v>
      </c>
      <c r="B402" s="54" t="s">
        <v>11</v>
      </c>
      <c r="C402" s="54" t="s">
        <v>127</v>
      </c>
      <c r="D402" s="55">
        <v>752749.07420205197</v>
      </c>
      <c r="E402" s="56">
        <v>93.431660788191607</v>
      </c>
      <c r="F402" s="56"/>
      <c r="G402" s="56"/>
      <c r="H402" s="56">
        <v>6.6084057136987298</v>
      </c>
      <c r="I402" s="56"/>
      <c r="J402" s="56"/>
      <c r="K402" s="56">
        <v>55.555683473385599</v>
      </c>
      <c r="L402" s="56"/>
      <c r="M402" s="56">
        <v>36.195889950584402</v>
      </c>
      <c r="N402" s="56">
        <v>8.5248498543810705</v>
      </c>
      <c r="O402" s="56">
        <v>3.5458797066305001</v>
      </c>
      <c r="P402" s="56">
        <v>0.45075773946886999</v>
      </c>
    </row>
    <row r="403" spans="1:16" hidden="1" x14ac:dyDescent="0.2">
      <c r="A403" s="54" t="s">
        <v>142</v>
      </c>
      <c r="B403" s="54" t="s">
        <v>11</v>
      </c>
      <c r="C403" s="54" t="s">
        <v>128</v>
      </c>
      <c r="D403" s="56">
        <v>0.92971039619814999</v>
      </c>
      <c r="E403" s="56">
        <v>0.14736811751341</v>
      </c>
      <c r="F403" s="56"/>
      <c r="G403" s="56"/>
      <c r="H403" s="56">
        <v>2.14721460182394</v>
      </c>
      <c r="I403" s="56"/>
      <c r="J403" s="56"/>
      <c r="K403" s="56">
        <v>1.7668303436033499</v>
      </c>
      <c r="L403" s="56"/>
      <c r="M403" s="56">
        <v>2.25574151806507</v>
      </c>
      <c r="N403" s="56">
        <v>4.4375722664661899</v>
      </c>
      <c r="O403" s="56">
        <v>6.3907754796140903</v>
      </c>
      <c r="P403" s="56">
        <v>5.5383253315624499</v>
      </c>
    </row>
    <row r="404" spans="1:16" hidden="1" x14ac:dyDescent="0.2">
      <c r="A404" s="54" t="s">
        <v>142</v>
      </c>
      <c r="B404" s="54" t="s">
        <v>11</v>
      </c>
      <c r="C404" s="54" t="s">
        <v>129</v>
      </c>
      <c r="D404" s="56">
        <v>1.5772996191273101</v>
      </c>
      <c r="E404" s="56">
        <v>6.2384968961704104</v>
      </c>
      <c r="F404" s="56"/>
      <c r="G404" s="56"/>
      <c r="H404" s="56">
        <v>6.5749495159710802</v>
      </c>
      <c r="I404" s="56"/>
      <c r="J404" s="56"/>
      <c r="K404" s="56">
        <v>5.2398785455416999</v>
      </c>
      <c r="L404" s="56"/>
      <c r="M404" s="56">
        <v>3.9002508651793799</v>
      </c>
      <c r="N404" s="56">
        <v>2.4249098909101101</v>
      </c>
      <c r="O404" s="56">
        <v>1.9266347090992899</v>
      </c>
      <c r="P404" s="56">
        <v>2.6525871656277298</v>
      </c>
    </row>
    <row r="405" spans="1:16" hidden="1" x14ac:dyDescent="0.2">
      <c r="A405" s="45" t="s">
        <v>142</v>
      </c>
      <c r="B405" s="45" t="s">
        <v>200</v>
      </c>
      <c r="C405" s="45" t="s">
        <v>124</v>
      </c>
      <c r="D405" s="46">
        <v>177949</v>
      </c>
      <c r="E405" s="47">
        <v>86.731029677042301</v>
      </c>
      <c r="F405" s="47"/>
      <c r="G405" s="47"/>
      <c r="H405" s="47">
        <v>13.027328054667301</v>
      </c>
      <c r="I405" s="47"/>
      <c r="J405" s="47"/>
      <c r="K405" s="47">
        <v>20.787680096626602</v>
      </c>
      <c r="L405" s="47"/>
      <c r="M405" s="47">
        <v>62.259511690104397</v>
      </c>
      <c r="N405" s="47">
        <v>14.6449831766025</v>
      </c>
      <c r="O405" s="47">
        <v>2.3078250366663702</v>
      </c>
      <c r="P405" s="47">
        <v>0.24164226829034999</v>
      </c>
    </row>
    <row r="406" spans="1:16" hidden="1" x14ac:dyDescent="0.2">
      <c r="A406" s="48" t="s">
        <v>142</v>
      </c>
      <c r="B406" s="48" t="s">
        <v>200</v>
      </c>
      <c r="C406" s="48" t="s">
        <v>125</v>
      </c>
      <c r="D406" s="49">
        <v>2252.7595785936901</v>
      </c>
      <c r="E406" s="50">
        <v>0.31046348478605001</v>
      </c>
      <c r="F406" s="50"/>
      <c r="G406" s="50"/>
      <c r="H406" s="50">
        <v>0.31039525643920002</v>
      </c>
      <c r="I406" s="50"/>
      <c r="J406" s="50"/>
      <c r="K406" s="50">
        <v>0.83326289353084004</v>
      </c>
      <c r="L406" s="50"/>
      <c r="M406" s="50">
        <v>0.85671965020814</v>
      </c>
      <c r="N406" s="50">
        <v>0.60638183650745003</v>
      </c>
      <c r="O406" s="50">
        <v>0.19417619797228999</v>
      </c>
      <c r="P406" s="50">
        <v>2.08598474958567E-2</v>
      </c>
    </row>
    <row r="407" spans="1:16" hidden="1" x14ac:dyDescent="0.2">
      <c r="A407" s="48" t="s">
        <v>142</v>
      </c>
      <c r="B407" s="48" t="s">
        <v>200</v>
      </c>
      <c r="C407" s="48" t="s">
        <v>126</v>
      </c>
      <c r="D407" s="49">
        <v>174243.162979671</v>
      </c>
      <c r="E407" s="50">
        <v>86.211934325689199</v>
      </c>
      <c r="F407" s="50"/>
      <c r="G407" s="50"/>
      <c r="H407" s="50">
        <v>12.5251732392694</v>
      </c>
      <c r="I407" s="50"/>
      <c r="J407" s="50"/>
      <c r="K407" s="50">
        <v>19.450085216325299</v>
      </c>
      <c r="L407" s="50"/>
      <c r="M407" s="50">
        <v>60.840008497863202</v>
      </c>
      <c r="N407" s="50">
        <v>13.675231051203699</v>
      </c>
      <c r="O407" s="50">
        <v>2.0090530859785498</v>
      </c>
      <c r="P407" s="50">
        <v>0.20964761782266</v>
      </c>
    </row>
    <row r="408" spans="1:16" hidden="1" x14ac:dyDescent="0.2">
      <c r="A408" s="48" t="s">
        <v>142</v>
      </c>
      <c r="B408" s="48" t="s">
        <v>200</v>
      </c>
      <c r="C408" s="48" t="s">
        <v>127</v>
      </c>
      <c r="D408" s="49">
        <v>181654.83702032801</v>
      </c>
      <c r="E408" s="50">
        <v>87.233476026289793</v>
      </c>
      <c r="F408" s="50"/>
      <c r="G408" s="50"/>
      <c r="H408" s="50">
        <v>13.5464973752366</v>
      </c>
      <c r="I408" s="50"/>
      <c r="J408" s="50"/>
      <c r="K408" s="50">
        <v>22.191919270404401</v>
      </c>
      <c r="L408" s="50"/>
      <c r="M408" s="50">
        <v>63.658295494906902</v>
      </c>
      <c r="N408" s="50">
        <v>15.671019514845</v>
      </c>
      <c r="O408" s="50">
        <v>2.6498267179153299</v>
      </c>
      <c r="P408" s="50">
        <v>0.2785060450147</v>
      </c>
    </row>
    <row r="409" spans="1:16" hidden="1" x14ac:dyDescent="0.2">
      <c r="A409" s="48" t="s">
        <v>142</v>
      </c>
      <c r="B409" s="48" t="s">
        <v>200</v>
      </c>
      <c r="C409" s="48" t="s">
        <v>128</v>
      </c>
      <c r="D409" s="50">
        <v>1.2659579871725499</v>
      </c>
      <c r="E409" s="50">
        <v>0.35796125785906002</v>
      </c>
      <c r="F409" s="50"/>
      <c r="G409" s="50"/>
      <c r="H409" s="50">
        <v>2.3826471179406199</v>
      </c>
      <c r="I409" s="50"/>
      <c r="J409" s="50"/>
      <c r="K409" s="50">
        <v>4.0084458181846996</v>
      </c>
      <c r="L409" s="50"/>
      <c r="M409" s="50">
        <v>1.3760462087663801</v>
      </c>
      <c r="N409" s="50">
        <v>4.1405430733183604</v>
      </c>
      <c r="O409" s="50">
        <v>8.4138179839134803</v>
      </c>
      <c r="P409" s="50">
        <v>8.6325325628842098</v>
      </c>
    </row>
    <row r="410" spans="1:16" hidden="1" x14ac:dyDescent="0.2">
      <c r="A410" s="48" t="s">
        <v>142</v>
      </c>
      <c r="B410" s="48" t="s">
        <v>200</v>
      </c>
      <c r="C410" s="48" t="s">
        <v>129</v>
      </c>
      <c r="D410" s="50">
        <v>0.37133206578891997</v>
      </c>
      <c r="E410" s="50">
        <v>4.2071165692620598</v>
      </c>
      <c r="F410" s="50"/>
      <c r="G410" s="50"/>
      <c r="H410" s="50">
        <v>4.2713701056041202</v>
      </c>
      <c r="I410" s="50"/>
      <c r="J410" s="50"/>
      <c r="K410" s="50">
        <v>2.9562430397685802</v>
      </c>
      <c r="L410" s="50"/>
      <c r="M410" s="50">
        <v>2.1899744069258</v>
      </c>
      <c r="N410" s="50">
        <v>2.0622876775168399</v>
      </c>
      <c r="O410" s="50">
        <v>1.1724764692492</v>
      </c>
      <c r="P410" s="50">
        <v>0.90672434847535999</v>
      </c>
    </row>
    <row r="411" spans="1:16" hidden="1" x14ac:dyDescent="0.2">
      <c r="A411" s="51" t="s">
        <v>142</v>
      </c>
      <c r="B411" s="51" t="s">
        <v>201</v>
      </c>
      <c r="C411" s="51" t="s">
        <v>124</v>
      </c>
      <c r="D411" s="52">
        <v>560612</v>
      </c>
      <c r="E411" s="53">
        <v>95.342411507424004</v>
      </c>
      <c r="F411" s="53"/>
      <c r="G411" s="53"/>
      <c r="H411" s="53">
        <v>4.1920258574557803</v>
      </c>
      <c r="I411" s="53"/>
      <c r="J411" s="53"/>
      <c r="K411" s="53">
        <v>86.072933066678004</v>
      </c>
      <c r="L411" s="53"/>
      <c r="M411" s="53">
        <v>8.6038891962044097</v>
      </c>
      <c r="N411" s="53">
        <v>1.4169609803838099</v>
      </c>
      <c r="O411" s="53">
        <v>3.90621675673375</v>
      </c>
      <c r="P411" s="53">
        <v>0.46556263512019003</v>
      </c>
    </row>
    <row r="412" spans="1:16" hidden="1" x14ac:dyDescent="0.2">
      <c r="A412" s="54" t="s">
        <v>142</v>
      </c>
      <c r="B412" s="54" t="s">
        <v>201</v>
      </c>
      <c r="C412" s="54" t="s">
        <v>125</v>
      </c>
      <c r="D412" s="55">
        <v>6272.9310607542602</v>
      </c>
      <c r="E412" s="56">
        <v>0.1412494635106</v>
      </c>
      <c r="F412" s="56"/>
      <c r="G412" s="56"/>
      <c r="H412" s="56">
        <v>0.14016695734731999</v>
      </c>
      <c r="I412" s="56"/>
      <c r="J412" s="56"/>
      <c r="K412" s="56">
        <v>0.70352310015855002</v>
      </c>
      <c r="L412" s="56"/>
      <c r="M412" s="56">
        <v>0.52211228750708005</v>
      </c>
      <c r="N412" s="56">
        <v>0.18384352384725</v>
      </c>
      <c r="O412" s="56">
        <v>0.35672053749864002</v>
      </c>
      <c r="P412" s="56">
        <v>2.9146265930227701E-2</v>
      </c>
    </row>
    <row r="413" spans="1:16" hidden="1" x14ac:dyDescent="0.2">
      <c r="A413" s="54" t="s">
        <v>142</v>
      </c>
      <c r="B413" s="54" t="s">
        <v>201</v>
      </c>
      <c r="C413" s="54" t="s">
        <v>126</v>
      </c>
      <c r="D413" s="55">
        <v>550292.89610102703</v>
      </c>
      <c r="E413" s="56">
        <v>95.104461973898395</v>
      </c>
      <c r="F413" s="56"/>
      <c r="G413" s="56"/>
      <c r="H413" s="56">
        <v>3.9674168469611999</v>
      </c>
      <c r="I413" s="56"/>
      <c r="J413" s="56"/>
      <c r="K413" s="56">
        <v>84.874680142074297</v>
      </c>
      <c r="L413" s="56"/>
      <c r="M413" s="56">
        <v>7.7828444786437796</v>
      </c>
      <c r="N413" s="56">
        <v>1.1442509148459501</v>
      </c>
      <c r="O413" s="56">
        <v>3.3598240345094998</v>
      </c>
      <c r="P413" s="56">
        <v>0.41999261099071</v>
      </c>
    </row>
    <row r="414" spans="1:16" hidden="1" x14ac:dyDescent="0.2">
      <c r="A414" s="54" t="s">
        <v>142</v>
      </c>
      <c r="B414" s="54" t="s">
        <v>201</v>
      </c>
      <c r="C414" s="54" t="s">
        <v>127</v>
      </c>
      <c r="D414" s="55">
        <v>570931.10389897204</v>
      </c>
      <c r="E414" s="56">
        <v>95.569334223300501</v>
      </c>
      <c r="F414" s="56"/>
      <c r="G414" s="56"/>
      <c r="H414" s="56">
        <v>4.4287643284399296</v>
      </c>
      <c r="I414" s="56"/>
      <c r="J414" s="56"/>
      <c r="K414" s="56">
        <v>87.190585021701807</v>
      </c>
      <c r="L414" s="56"/>
      <c r="M414" s="56">
        <v>9.5026239569417505</v>
      </c>
      <c r="N414" s="56">
        <v>1.7535133225130699</v>
      </c>
      <c r="O414" s="56">
        <v>4.5372949257136401</v>
      </c>
      <c r="P414" s="56">
        <v>0.51605147301489995</v>
      </c>
    </row>
    <row r="415" spans="1:16" hidden="1" x14ac:dyDescent="0.2">
      <c r="A415" s="54" t="s">
        <v>142</v>
      </c>
      <c r="B415" s="54" t="s">
        <v>201</v>
      </c>
      <c r="C415" s="54" t="s">
        <v>128</v>
      </c>
      <c r="D415" s="56">
        <v>1.1189434155448399</v>
      </c>
      <c r="E415" s="56">
        <v>0.1481496652721</v>
      </c>
      <c r="F415" s="56"/>
      <c r="G415" s="56"/>
      <c r="H415" s="56">
        <v>3.3436567930045702</v>
      </c>
      <c r="I415" s="56"/>
      <c r="J415" s="56"/>
      <c r="K415" s="56">
        <v>0.81735694961567995</v>
      </c>
      <c r="L415" s="56"/>
      <c r="M415" s="56">
        <v>6.0683288173610501</v>
      </c>
      <c r="N415" s="56">
        <v>12.974494456258901</v>
      </c>
      <c r="O415" s="56">
        <v>9.1321234768580606</v>
      </c>
      <c r="P415" s="56">
        <v>6.26043924738575</v>
      </c>
    </row>
    <row r="416" spans="1:16" hidden="1" x14ac:dyDescent="0.2">
      <c r="A416" s="54" t="s">
        <v>142</v>
      </c>
      <c r="B416" s="54" t="s">
        <v>201</v>
      </c>
      <c r="C416" s="54" t="s">
        <v>129</v>
      </c>
      <c r="D416" s="56">
        <v>1.1529016594003101</v>
      </c>
      <c r="E416" s="56">
        <v>7.1099806559863801</v>
      </c>
      <c r="F416" s="56"/>
      <c r="G416" s="56"/>
      <c r="H416" s="56">
        <v>7.74119014194049</v>
      </c>
      <c r="I416" s="56"/>
      <c r="J416" s="56"/>
      <c r="K416" s="56">
        <v>2.9345445566490902</v>
      </c>
      <c r="L416" s="56"/>
      <c r="M416" s="56">
        <v>2.4638573118804699</v>
      </c>
      <c r="N416" s="56">
        <v>1.7196767822966601</v>
      </c>
      <c r="O416" s="56">
        <v>2.4094329538657102</v>
      </c>
      <c r="P416" s="56">
        <v>2.9010580248263098</v>
      </c>
    </row>
    <row r="417" spans="1:16" hidden="1" x14ac:dyDescent="0.2">
      <c r="A417" s="45" t="s">
        <v>142</v>
      </c>
      <c r="B417" s="45" t="s">
        <v>202</v>
      </c>
      <c r="C417" s="45" t="s">
        <v>124</v>
      </c>
      <c r="D417" s="46">
        <v>2622</v>
      </c>
      <c r="E417" s="47">
        <v>84.820747520976298</v>
      </c>
      <c r="F417" s="47"/>
      <c r="G417" s="47"/>
      <c r="H417" s="47">
        <v>14.759725400457601</v>
      </c>
      <c r="I417" s="47"/>
      <c r="J417" s="47"/>
      <c r="K417" s="47">
        <v>77.002583979328094</v>
      </c>
      <c r="L417" s="47"/>
      <c r="M417" s="47">
        <v>6.2015503875968996</v>
      </c>
      <c r="N417" s="47">
        <v>2.0671834625323</v>
      </c>
      <c r="O417" s="47">
        <v>14.7286821705426</v>
      </c>
      <c r="P417" s="47">
        <v>0.41952707856597998</v>
      </c>
    </row>
    <row r="418" spans="1:16" hidden="1" x14ac:dyDescent="0.2">
      <c r="A418" s="48" t="s">
        <v>142</v>
      </c>
      <c r="B418" s="48" t="s">
        <v>202</v>
      </c>
      <c r="C418" s="48" t="s">
        <v>125</v>
      </c>
      <c r="D418" s="49">
        <v>161.09619764351999</v>
      </c>
      <c r="E418" s="50">
        <v>2.1679257798999001</v>
      </c>
      <c r="F418" s="50"/>
      <c r="G418" s="50"/>
      <c r="H418" s="50">
        <v>2.1609185140853899</v>
      </c>
      <c r="I418" s="50"/>
      <c r="J418" s="50"/>
      <c r="K418" s="50">
        <v>5.4498287120887499</v>
      </c>
      <c r="L418" s="50"/>
      <c r="M418" s="50">
        <v>2.9557205163765299</v>
      </c>
      <c r="N418" s="50">
        <v>1.28132206060967</v>
      </c>
      <c r="O418" s="50">
        <v>4.3566508368021601</v>
      </c>
      <c r="P418" s="50">
        <v>0.21972904586854</v>
      </c>
    </row>
    <row r="419" spans="1:16" hidden="1" x14ac:dyDescent="0.2">
      <c r="A419" s="48" t="s">
        <v>142</v>
      </c>
      <c r="B419" s="48" t="s">
        <v>202</v>
      </c>
      <c r="C419" s="48" t="s">
        <v>126</v>
      </c>
      <c r="D419" s="49">
        <v>2356.9933571543102</v>
      </c>
      <c r="E419" s="50">
        <v>80.9014771778577</v>
      </c>
      <c r="F419" s="50"/>
      <c r="G419" s="50"/>
      <c r="H419" s="50">
        <v>11.546279292719699</v>
      </c>
      <c r="I419" s="50"/>
      <c r="J419" s="50"/>
      <c r="K419" s="50">
        <v>66.866229379015607</v>
      </c>
      <c r="L419" s="50"/>
      <c r="M419" s="50">
        <v>2.78597004423886</v>
      </c>
      <c r="N419" s="50">
        <v>0.73960123571120995</v>
      </c>
      <c r="O419" s="50">
        <v>8.8932202111046692</v>
      </c>
      <c r="P419" s="50">
        <v>0.17703435787929001</v>
      </c>
    </row>
    <row r="420" spans="1:16" hidden="1" x14ac:dyDescent="0.2">
      <c r="A420" s="48" t="s">
        <v>142</v>
      </c>
      <c r="B420" s="48" t="s">
        <v>202</v>
      </c>
      <c r="C420" s="48" t="s">
        <v>127</v>
      </c>
      <c r="D420" s="49">
        <v>2887.0066428456798</v>
      </c>
      <c r="E420" s="50">
        <v>88.054488506727296</v>
      </c>
      <c r="F420" s="50"/>
      <c r="G420" s="50"/>
      <c r="H420" s="50">
        <v>18.678650619021901</v>
      </c>
      <c r="I420" s="50"/>
      <c r="J420" s="50"/>
      <c r="K420" s="50">
        <v>84.745436695392698</v>
      </c>
      <c r="L420" s="50"/>
      <c r="M420" s="50">
        <v>13.234533669772199</v>
      </c>
      <c r="N420" s="50">
        <v>5.6423136565307104</v>
      </c>
      <c r="O420" s="50">
        <v>23.409345135006198</v>
      </c>
      <c r="P420" s="50">
        <v>0.99087700141637003</v>
      </c>
    </row>
    <row r="421" spans="1:16" hidden="1" x14ac:dyDescent="0.2">
      <c r="A421" s="48" t="s">
        <v>142</v>
      </c>
      <c r="B421" s="48" t="s">
        <v>202</v>
      </c>
      <c r="C421" s="48" t="s">
        <v>128</v>
      </c>
      <c r="D421" s="50">
        <v>6.1440197423157903</v>
      </c>
      <c r="E421" s="50">
        <v>2.55589091497191</v>
      </c>
      <c r="F421" s="50"/>
      <c r="G421" s="50"/>
      <c r="H421" s="50">
        <v>14.6406417155863</v>
      </c>
      <c r="I421" s="50"/>
      <c r="J421" s="50"/>
      <c r="K421" s="50">
        <v>7.0774621193904297</v>
      </c>
      <c r="L421" s="50"/>
      <c r="M421" s="50">
        <v>47.6609933265715</v>
      </c>
      <c r="N421" s="50">
        <v>61.983954681992799</v>
      </c>
      <c r="O421" s="50">
        <v>29.579366207762</v>
      </c>
      <c r="P421" s="50">
        <v>52.375414387937496</v>
      </c>
    </row>
    <row r="422" spans="1:16" hidden="1" x14ac:dyDescent="0.2">
      <c r="A422" s="48" t="s">
        <v>142</v>
      </c>
      <c r="B422" s="48" t="s">
        <v>202</v>
      </c>
      <c r="C422" s="48" t="s">
        <v>129</v>
      </c>
      <c r="D422" s="50">
        <v>2.4812122373407601</v>
      </c>
      <c r="E422" s="50">
        <v>2.7017719577352</v>
      </c>
      <c r="F422" s="50"/>
      <c r="G422" s="50"/>
      <c r="H422" s="50">
        <v>2.7470465159617699</v>
      </c>
      <c r="I422" s="50"/>
      <c r="J422" s="50"/>
      <c r="K422" s="50">
        <v>1.9629816340352799</v>
      </c>
      <c r="L422" s="50"/>
      <c r="M422" s="50">
        <v>1.7577846485929101</v>
      </c>
      <c r="N422" s="50">
        <v>0.94917045581576998</v>
      </c>
      <c r="O422" s="50">
        <v>1.7687787658783301</v>
      </c>
      <c r="P422" s="50">
        <v>0.85536821455997003</v>
      </c>
    </row>
    <row r="423" spans="1:16" hidden="1" x14ac:dyDescent="0.2">
      <c r="A423" s="51" t="s">
        <v>142</v>
      </c>
      <c r="B423" s="51" t="s">
        <v>123</v>
      </c>
      <c r="C423" s="51" t="s">
        <v>124</v>
      </c>
      <c r="D423" s="52">
        <v>227</v>
      </c>
      <c r="E423" s="53">
        <v>0</v>
      </c>
      <c r="F423" s="53"/>
      <c r="G423" s="53"/>
      <c r="H423" s="53">
        <v>100</v>
      </c>
      <c r="I423" s="53"/>
      <c r="J423" s="53"/>
      <c r="K423" s="53">
        <v>84.140969162995603</v>
      </c>
      <c r="L423" s="53"/>
      <c r="M423" s="53">
        <v>10.1321585903083</v>
      </c>
      <c r="N423" s="53">
        <v>5.72687224669603</v>
      </c>
      <c r="O423" s="53">
        <v>0</v>
      </c>
      <c r="P423" s="53">
        <v>0</v>
      </c>
    </row>
    <row r="424" spans="1:16" hidden="1" x14ac:dyDescent="0.2">
      <c r="A424" s="54" t="s">
        <v>142</v>
      </c>
      <c r="B424" s="54" t="s">
        <v>123</v>
      </c>
      <c r="C424" s="54" t="s">
        <v>125</v>
      </c>
      <c r="D424" s="55">
        <v>42.713501853727301</v>
      </c>
      <c r="E424" s="56">
        <v>0</v>
      </c>
      <c r="F424" s="56"/>
      <c r="G424" s="56"/>
      <c r="H424" s="56">
        <v>0</v>
      </c>
      <c r="I424" s="56"/>
      <c r="J424" s="56"/>
      <c r="K424" s="56">
        <v>4.7677315521973496</v>
      </c>
      <c r="L424" s="56"/>
      <c r="M424" s="56">
        <v>3.8253912264471501</v>
      </c>
      <c r="N424" s="56">
        <v>2.6155673524655798</v>
      </c>
      <c r="O424" s="56">
        <v>0</v>
      </c>
      <c r="P424" s="56">
        <v>0</v>
      </c>
    </row>
    <row r="425" spans="1:16" hidden="1" x14ac:dyDescent="0.2">
      <c r="A425" s="54" t="s">
        <v>142</v>
      </c>
      <c r="B425" s="54" t="s">
        <v>123</v>
      </c>
      <c r="C425" s="54" t="s">
        <v>126</v>
      </c>
      <c r="D425" s="55">
        <v>156.735388568964</v>
      </c>
      <c r="E425" s="56">
        <v>0</v>
      </c>
      <c r="F425" s="56"/>
      <c r="G425" s="56"/>
      <c r="H425" s="56">
        <v>100</v>
      </c>
      <c r="I425" s="56"/>
      <c r="J425" s="56"/>
      <c r="K425" s="56">
        <v>74.666912160225905</v>
      </c>
      <c r="L425" s="56"/>
      <c r="M425" s="56">
        <v>5.3463600791122099</v>
      </c>
      <c r="N425" s="56">
        <v>2.6646921585954102</v>
      </c>
      <c r="O425" s="56">
        <v>0</v>
      </c>
      <c r="P425" s="56">
        <v>0</v>
      </c>
    </row>
    <row r="426" spans="1:16" hidden="1" x14ac:dyDescent="0.2">
      <c r="A426" s="54" t="s">
        <v>142</v>
      </c>
      <c r="B426" s="54" t="s">
        <v>123</v>
      </c>
      <c r="C426" s="54" t="s">
        <v>127</v>
      </c>
      <c r="D426" s="55">
        <v>297.26461143103501</v>
      </c>
      <c r="E426" s="56">
        <v>0</v>
      </c>
      <c r="F426" s="56"/>
      <c r="G426" s="56"/>
      <c r="H426" s="56">
        <v>100</v>
      </c>
      <c r="I426" s="56"/>
      <c r="J426" s="56"/>
      <c r="K426" s="56">
        <v>90.521688532917096</v>
      </c>
      <c r="L426" s="56"/>
      <c r="M426" s="56">
        <v>18.370521091658802</v>
      </c>
      <c r="N426" s="56">
        <v>11.8785674819917</v>
      </c>
      <c r="O426" s="56">
        <v>0</v>
      </c>
      <c r="P426" s="56">
        <v>0</v>
      </c>
    </row>
    <row r="427" spans="1:16" hidden="1" x14ac:dyDescent="0.2">
      <c r="A427" s="54" t="s">
        <v>142</v>
      </c>
      <c r="B427" s="54" t="s">
        <v>123</v>
      </c>
      <c r="C427" s="54" t="s">
        <v>128</v>
      </c>
      <c r="D427" s="56">
        <v>18.816520640408498</v>
      </c>
      <c r="E427" s="56">
        <v>0</v>
      </c>
      <c r="F427" s="56"/>
      <c r="G427" s="56"/>
      <c r="H427" s="56">
        <v>0</v>
      </c>
      <c r="I427" s="56"/>
      <c r="J427" s="56"/>
      <c r="K427" s="56">
        <v>5.6663615829780003</v>
      </c>
      <c r="L427" s="56"/>
      <c r="M427" s="56">
        <v>37.754948191456599</v>
      </c>
      <c r="N427" s="56">
        <v>45.671829923822102</v>
      </c>
      <c r="O427" s="56">
        <v>0</v>
      </c>
      <c r="P427" s="56">
        <v>0</v>
      </c>
    </row>
    <row r="428" spans="1:16" hidden="1" x14ac:dyDescent="0.2">
      <c r="A428" s="54" t="s">
        <v>142</v>
      </c>
      <c r="B428" s="54" t="s">
        <v>123</v>
      </c>
      <c r="C428" s="54" t="s">
        <v>129</v>
      </c>
      <c r="D428" s="56">
        <v>2.0595066352781402</v>
      </c>
      <c r="E428" s="56">
        <v>0</v>
      </c>
      <c r="F428" s="56"/>
      <c r="G428" s="56"/>
      <c r="H428" s="56">
        <v>0</v>
      </c>
      <c r="I428" s="56"/>
      <c r="J428" s="56"/>
      <c r="K428" s="56">
        <v>1.16947030586802</v>
      </c>
      <c r="L428" s="56"/>
      <c r="M428" s="56">
        <v>1.1033039925705701</v>
      </c>
      <c r="N428" s="56">
        <v>0.86991369572079003</v>
      </c>
      <c r="O428" s="56">
        <v>0</v>
      </c>
      <c r="P428" s="56">
        <v>0</v>
      </c>
    </row>
    <row r="429" spans="1:16" hidden="1" x14ac:dyDescent="0.2">
      <c r="A429" s="45" t="s">
        <v>143</v>
      </c>
      <c r="B429" s="45" t="s">
        <v>11</v>
      </c>
      <c r="C429" s="45" t="s">
        <v>124</v>
      </c>
      <c r="D429" s="46">
        <v>2036777</v>
      </c>
      <c r="E429" s="47">
        <v>90.320344347957601</v>
      </c>
      <c r="F429" s="47"/>
      <c r="G429" s="47"/>
      <c r="H429" s="47">
        <v>8.9588109056612399</v>
      </c>
      <c r="I429" s="47"/>
      <c r="J429" s="47"/>
      <c r="K429" s="47">
        <v>79.891051180735502</v>
      </c>
      <c r="L429" s="47"/>
      <c r="M429" s="47">
        <v>12.9242454965446</v>
      </c>
      <c r="N429" s="47">
        <v>3.1407730543483598</v>
      </c>
      <c r="O429" s="47">
        <v>4.04393026837141</v>
      </c>
      <c r="P429" s="47">
        <v>0.72084474638117002</v>
      </c>
    </row>
    <row r="430" spans="1:16" hidden="1" x14ac:dyDescent="0.2">
      <c r="A430" s="48" t="s">
        <v>143</v>
      </c>
      <c r="B430" s="48" t="s">
        <v>11</v>
      </c>
      <c r="C430" s="48" t="s">
        <v>125</v>
      </c>
      <c r="D430" s="49">
        <v>26093.4637485891</v>
      </c>
      <c r="E430" s="50">
        <v>0.28596473994672</v>
      </c>
      <c r="F430" s="50"/>
      <c r="G430" s="50"/>
      <c r="H430" s="50">
        <v>0.28530622831545999</v>
      </c>
      <c r="I430" s="50"/>
      <c r="J430" s="50"/>
      <c r="K430" s="50">
        <v>0.74932456509465994</v>
      </c>
      <c r="L430" s="50"/>
      <c r="M430" s="50">
        <v>0.51173096375779004</v>
      </c>
      <c r="N430" s="50">
        <v>0.18247656883561</v>
      </c>
      <c r="O430" s="50">
        <v>0.40207808248399002</v>
      </c>
      <c r="P430" s="50">
        <v>3.9327522320291901E-2</v>
      </c>
    </row>
    <row r="431" spans="1:16" hidden="1" x14ac:dyDescent="0.2">
      <c r="A431" s="48" t="s">
        <v>143</v>
      </c>
      <c r="B431" s="48" t="s">
        <v>11</v>
      </c>
      <c r="C431" s="48" t="s">
        <v>126</v>
      </c>
      <c r="D431" s="49">
        <v>1993854.4546753699</v>
      </c>
      <c r="E431" s="50">
        <v>89.839632809860404</v>
      </c>
      <c r="F431" s="50"/>
      <c r="G431" s="50"/>
      <c r="H431" s="50">
        <v>8.5004462677665593</v>
      </c>
      <c r="I431" s="50"/>
      <c r="J431" s="50"/>
      <c r="K431" s="50">
        <v>78.630069689819905</v>
      </c>
      <c r="L431" s="50"/>
      <c r="M431" s="50">
        <v>12.105508987378901</v>
      </c>
      <c r="N431" s="50">
        <v>2.8540782560335498</v>
      </c>
      <c r="O431" s="50">
        <v>3.4319138467350401</v>
      </c>
      <c r="P431" s="50">
        <v>0.65895203016819004</v>
      </c>
    </row>
    <row r="432" spans="1:16" hidden="1" x14ac:dyDescent="0.2">
      <c r="A432" s="48" t="s">
        <v>143</v>
      </c>
      <c r="B432" s="48" t="s">
        <v>11</v>
      </c>
      <c r="C432" s="48" t="s">
        <v>127</v>
      </c>
      <c r="D432" s="49">
        <v>2079699.5453246201</v>
      </c>
      <c r="E432" s="50">
        <v>90.780646214409103</v>
      </c>
      <c r="F432" s="50"/>
      <c r="G432" s="50"/>
      <c r="H432" s="50">
        <v>9.4393418912744895</v>
      </c>
      <c r="I432" s="50"/>
      <c r="J432" s="50"/>
      <c r="K432" s="50">
        <v>81.095514765275695</v>
      </c>
      <c r="L432" s="50"/>
      <c r="M432" s="50">
        <v>13.789668372315401</v>
      </c>
      <c r="N432" s="50">
        <v>3.4552423088836002</v>
      </c>
      <c r="O432" s="50">
        <v>4.7597087203791002</v>
      </c>
      <c r="P432" s="50">
        <v>0.78850465424701</v>
      </c>
    </row>
    <row r="433" spans="1:16" hidden="1" x14ac:dyDescent="0.2">
      <c r="A433" s="48" t="s">
        <v>143</v>
      </c>
      <c r="B433" s="48" t="s">
        <v>11</v>
      </c>
      <c r="C433" s="48" t="s">
        <v>128</v>
      </c>
      <c r="D433" s="50">
        <v>1.2811153969525899</v>
      </c>
      <c r="E433" s="50">
        <v>0.31661165821627002</v>
      </c>
      <c r="F433" s="50"/>
      <c r="G433" s="50"/>
      <c r="H433" s="50">
        <v>3.1846439367882802</v>
      </c>
      <c r="I433" s="50"/>
      <c r="J433" s="50"/>
      <c r="K433" s="50">
        <v>0.93793304008415002</v>
      </c>
      <c r="L433" s="50"/>
      <c r="M433" s="50">
        <v>3.9594648979285201</v>
      </c>
      <c r="N433" s="50">
        <v>5.8099253170481999</v>
      </c>
      <c r="O433" s="50">
        <v>9.9427550872660504</v>
      </c>
      <c r="P433" s="50">
        <v>5.4557548650699603</v>
      </c>
    </row>
    <row r="434" spans="1:16" hidden="1" x14ac:dyDescent="0.2">
      <c r="A434" s="48" t="s">
        <v>143</v>
      </c>
      <c r="B434" s="48" t="s">
        <v>11</v>
      </c>
      <c r="C434" s="48" t="s">
        <v>129</v>
      </c>
      <c r="D434" s="50">
        <v>4.1893227696686504</v>
      </c>
      <c r="E434" s="50">
        <v>30.6303759690948</v>
      </c>
      <c r="F434" s="50"/>
      <c r="G434" s="50"/>
      <c r="H434" s="50">
        <v>32.681882152969003</v>
      </c>
      <c r="I434" s="50"/>
      <c r="J434" s="50"/>
      <c r="K434" s="50">
        <v>11.526300001667501</v>
      </c>
      <c r="L434" s="50"/>
      <c r="M434" s="50">
        <v>7.6739405353996997</v>
      </c>
      <c r="N434" s="50">
        <v>3.60972519036955</v>
      </c>
      <c r="O434" s="50">
        <v>13.7398557516997</v>
      </c>
      <c r="P434" s="50">
        <v>7.0772772235060302</v>
      </c>
    </row>
    <row r="435" spans="1:16" hidden="1" x14ac:dyDescent="0.2">
      <c r="A435" s="51" t="s">
        <v>143</v>
      </c>
      <c r="B435" s="51" t="s">
        <v>200</v>
      </c>
      <c r="C435" s="51" t="s">
        <v>124</v>
      </c>
      <c r="D435" s="52">
        <v>86965</v>
      </c>
      <c r="E435" s="53">
        <v>71.512677513942407</v>
      </c>
      <c r="F435" s="53"/>
      <c r="G435" s="53"/>
      <c r="H435" s="53">
        <v>28.033116771114798</v>
      </c>
      <c r="I435" s="53"/>
      <c r="J435" s="53"/>
      <c r="K435" s="53">
        <v>30.013536240206701</v>
      </c>
      <c r="L435" s="53"/>
      <c r="M435" s="53">
        <v>50.346609787111802</v>
      </c>
      <c r="N435" s="53">
        <v>17.744780343738402</v>
      </c>
      <c r="O435" s="53">
        <v>1.89507362894294</v>
      </c>
      <c r="P435" s="53">
        <v>0.45420571494279</v>
      </c>
    </row>
    <row r="436" spans="1:16" hidden="1" x14ac:dyDescent="0.2">
      <c r="A436" s="54" t="s">
        <v>143</v>
      </c>
      <c r="B436" s="54" t="s">
        <v>200</v>
      </c>
      <c r="C436" s="54" t="s">
        <v>125</v>
      </c>
      <c r="D436" s="55">
        <v>1224.20952130305</v>
      </c>
      <c r="E436" s="56">
        <v>0.55897572425883002</v>
      </c>
      <c r="F436" s="56"/>
      <c r="G436" s="56"/>
      <c r="H436" s="56">
        <v>0.55972448432620003</v>
      </c>
      <c r="I436" s="56"/>
      <c r="J436" s="56"/>
      <c r="K436" s="56">
        <v>0.91462683639195996</v>
      </c>
      <c r="L436" s="56"/>
      <c r="M436" s="56">
        <v>0.97777055020654002</v>
      </c>
      <c r="N436" s="56">
        <v>0.73836390288663001</v>
      </c>
      <c r="O436" s="56">
        <v>0.26877643751121999</v>
      </c>
      <c r="P436" s="56">
        <v>5.8708353100993899E-2</v>
      </c>
    </row>
    <row r="437" spans="1:16" hidden="1" x14ac:dyDescent="0.2">
      <c r="A437" s="54" t="s">
        <v>143</v>
      </c>
      <c r="B437" s="54" t="s">
        <v>200</v>
      </c>
      <c r="C437" s="54" t="s">
        <v>126</v>
      </c>
      <c r="D437" s="55">
        <v>84951.231756302906</v>
      </c>
      <c r="E437" s="56">
        <v>70.5843318298312</v>
      </c>
      <c r="F437" s="56"/>
      <c r="G437" s="56"/>
      <c r="H437" s="56">
        <v>27.121691187759001</v>
      </c>
      <c r="I437" s="56"/>
      <c r="J437" s="56"/>
      <c r="K437" s="56">
        <v>28.5307852982789</v>
      </c>
      <c r="L437" s="56"/>
      <c r="M437" s="56">
        <v>48.7383186846467</v>
      </c>
      <c r="N437" s="56">
        <v>16.562546301387101</v>
      </c>
      <c r="O437" s="56">
        <v>1.4999821879461199</v>
      </c>
      <c r="P437" s="56">
        <v>0.367173869062</v>
      </c>
    </row>
    <row r="438" spans="1:16" hidden="1" x14ac:dyDescent="0.2">
      <c r="A438" s="54" t="s">
        <v>143</v>
      </c>
      <c r="B438" s="54" t="s">
        <v>200</v>
      </c>
      <c r="C438" s="54" t="s">
        <v>127</v>
      </c>
      <c r="D438" s="55">
        <v>88978.768243697006</v>
      </c>
      <c r="E438" s="56">
        <v>72.423171618378106</v>
      </c>
      <c r="F438" s="56"/>
      <c r="G438" s="56"/>
      <c r="H438" s="56">
        <v>28.9629985988473</v>
      </c>
      <c r="I438" s="56"/>
      <c r="J438" s="56"/>
      <c r="K438" s="56">
        <v>31.539340004651098</v>
      </c>
      <c r="L438" s="56"/>
      <c r="M438" s="56">
        <v>51.954183942078203</v>
      </c>
      <c r="N438" s="56">
        <v>18.992193695411199</v>
      </c>
      <c r="O438" s="56">
        <v>2.3917042819065699</v>
      </c>
      <c r="P438" s="56">
        <v>0.56175055477785996</v>
      </c>
    </row>
    <row r="439" spans="1:16" hidden="1" x14ac:dyDescent="0.2">
      <c r="A439" s="54" t="s">
        <v>143</v>
      </c>
      <c r="B439" s="54" t="s">
        <v>200</v>
      </c>
      <c r="C439" s="54" t="s">
        <v>128</v>
      </c>
      <c r="D439" s="56">
        <v>1.4077036983879101</v>
      </c>
      <c r="E439" s="56">
        <v>0.78164563779597995</v>
      </c>
      <c r="F439" s="56"/>
      <c r="G439" s="56"/>
      <c r="H439" s="56">
        <v>1.9966544886758499</v>
      </c>
      <c r="I439" s="56"/>
      <c r="J439" s="56"/>
      <c r="K439" s="56">
        <v>3.0473811185458</v>
      </c>
      <c r="L439" s="56"/>
      <c r="M439" s="56">
        <v>1.94207823394861</v>
      </c>
      <c r="N439" s="56">
        <v>4.1610202469887403</v>
      </c>
      <c r="O439" s="56">
        <v>14.1829020997536</v>
      </c>
      <c r="P439" s="56">
        <v>12.925498550450399</v>
      </c>
    </row>
    <row r="440" spans="1:16" hidden="1" x14ac:dyDescent="0.2">
      <c r="A440" s="54" t="s">
        <v>143</v>
      </c>
      <c r="B440" s="54" t="s">
        <v>200</v>
      </c>
      <c r="C440" s="54" t="s">
        <v>129</v>
      </c>
      <c r="D440" s="56">
        <v>0.44427341354667998</v>
      </c>
      <c r="E440" s="56">
        <v>2.1444952521787202</v>
      </c>
      <c r="F440" s="56"/>
      <c r="G440" s="56"/>
      <c r="H440" s="56">
        <v>2.1712928108183802</v>
      </c>
      <c r="I440" s="56"/>
      <c r="J440" s="56"/>
      <c r="K440" s="56">
        <v>1.7547537533773301</v>
      </c>
      <c r="L440" s="56"/>
      <c r="M440" s="56">
        <v>1.68505579186333</v>
      </c>
      <c r="N440" s="56">
        <v>1.64575937324271</v>
      </c>
      <c r="O440" s="56">
        <v>1.7120837299329099</v>
      </c>
      <c r="P440" s="56">
        <v>1.0658550565310501</v>
      </c>
    </row>
    <row r="441" spans="1:16" hidden="1" x14ac:dyDescent="0.2">
      <c r="A441" s="45" t="s">
        <v>143</v>
      </c>
      <c r="B441" s="45" t="s">
        <v>201</v>
      </c>
      <c r="C441" s="45" t="s">
        <v>124</v>
      </c>
      <c r="D441" s="46">
        <v>1915702</v>
      </c>
      <c r="E441" s="47">
        <v>91.392345991182296</v>
      </c>
      <c r="F441" s="47"/>
      <c r="G441" s="47"/>
      <c r="H441" s="47">
        <v>7.8763816084130003</v>
      </c>
      <c r="I441" s="47"/>
      <c r="J441" s="47"/>
      <c r="K441" s="47">
        <v>87.995731933619595</v>
      </c>
      <c r="L441" s="47"/>
      <c r="M441" s="47">
        <v>6.9044589364296698</v>
      </c>
      <c r="N441" s="47">
        <v>0.74160967074915995</v>
      </c>
      <c r="O441" s="47">
        <v>4.3581994592015203</v>
      </c>
      <c r="P441" s="47">
        <v>0.73127240040465002</v>
      </c>
    </row>
    <row r="442" spans="1:16" hidden="1" x14ac:dyDescent="0.2">
      <c r="A442" s="48" t="s">
        <v>143</v>
      </c>
      <c r="B442" s="48" t="s">
        <v>201</v>
      </c>
      <c r="C442" s="48" t="s">
        <v>125</v>
      </c>
      <c r="D442" s="49">
        <v>25287.872398184802</v>
      </c>
      <c r="E442" s="50">
        <v>0.29272958971939</v>
      </c>
      <c r="F442" s="50"/>
      <c r="G442" s="50"/>
      <c r="H442" s="50">
        <v>0.29173177278896001</v>
      </c>
      <c r="I442" s="50"/>
      <c r="J442" s="50"/>
      <c r="K442" s="50">
        <v>0.64057525253466996</v>
      </c>
      <c r="L442" s="50"/>
      <c r="M442" s="50">
        <v>0.37277861198121998</v>
      </c>
      <c r="N442" s="50">
        <v>9.6452077413739998E-2</v>
      </c>
      <c r="O442" s="50">
        <v>0.47774215155612998</v>
      </c>
      <c r="P442" s="50">
        <v>4.1218485771603697E-2</v>
      </c>
    </row>
    <row r="443" spans="1:16" hidden="1" x14ac:dyDescent="0.2">
      <c r="A443" s="48" t="s">
        <v>143</v>
      </c>
      <c r="B443" s="48" t="s">
        <v>201</v>
      </c>
      <c r="C443" s="48" t="s">
        <v>126</v>
      </c>
      <c r="D443" s="49">
        <v>1874104.61532035</v>
      </c>
      <c r="E443" s="50">
        <v>90.898460188365306</v>
      </c>
      <c r="F443" s="50"/>
      <c r="G443" s="50"/>
      <c r="H443" s="50">
        <v>7.4096685471304298</v>
      </c>
      <c r="I443" s="50"/>
      <c r="J443" s="50"/>
      <c r="K443" s="50">
        <v>86.901376478443396</v>
      </c>
      <c r="L443" s="50"/>
      <c r="M443" s="50">
        <v>6.3158640285348602</v>
      </c>
      <c r="N443" s="50">
        <v>0.59867045555892995</v>
      </c>
      <c r="O443" s="50">
        <v>3.6365278923199398</v>
      </c>
      <c r="P443" s="50">
        <v>0.66649775836590996</v>
      </c>
    </row>
    <row r="444" spans="1:16" hidden="1" x14ac:dyDescent="0.2">
      <c r="A444" s="48" t="s">
        <v>143</v>
      </c>
      <c r="B444" s="48" t="s">
        <v>201</v>
      </c>
      <c r="C444" s="48" t="s">
        <v>127</v>
      </c>
      <c r="D444" s="49">
        <v>1957299.3846796399</v>
      </c>
      <c r="E444" s="50">
        <v>91.861831014804693</v>
      </c>
      <c r="F444" s="50"/>
      <c r="G444" s="50"/>
      <c r="H444" s="50">
        <v>8.3698341702668699</v>
      </c>
      <c r="I444" s="50"/>
      <c r="J444" s="50"/>
      <c r="K444" s="50">
        <v>89.010219423487897</v>
      </c>
      <c r="L444" s="50"/>
      <c r="M444" s="50">
        <v>7.5434900373020897</v>
      </c>
      <c r="N444" s="50">
        <v>0.91836190068967005</v>
      </c>
      <c r="O444" s="50">
        <v>5.2153361873132802</v>
      </c>
      <c r="P444" s="50">
        <v>0.80229142385273</v>
      </c>
    </row>
    <row r="445" spans="1:16" hidden="1" x14ac:dyDescent="0.2">
      <c r="A445" s="48" t="s">
        <v>143</v>
      </c>
      <c r="B445" s="48" t="s">
        <v>201</v>
      </c>
      <c r="C445" s="48" t="s">
        <v>128</v>
      </c>
      <c r="D445" s="50">
        <v>1.32003163321773</v>
      </c>
      <c r="E445" s="50">
        <v>0.32029989661019997</v>
      </c>
      <c r="F445" s="50"/>
      <c r="G445" s="50"/>
      <c r="H445" s="50">
        <v>3.7038806306357102</v>
      </c>
      <c r="I445" s="50"/>
      <c r="J445" s="50"/>
      <c r="K445" s="50">
        <v>0.72796173002788001</v>
      </c>
      <c r="L445" s="50"/>
      <c r="M445" s="50">
        <v>5.3990995589002502</v>
      </c>
      <c r="N445" s="50">
        <v>13.005773956037</v>
      </c>
      <c r="O445" s="50">
        <v>10.961915718369999</v>
      </c>
      <c r="P445" s="50">
        <v>5.6365433385418502</v>
      </c>
    </row>
    <row r="446" spans="1:16" hidden="1" x14ac:dyDescent="0.2">
      <c r="A446" s="48" t="s">
        <v>143</v>
      </c>
      <c r="B446" s="48" t="s">
        <v>201</v>
      </c>
      <c r="C446" s="48" t="s">
        <v>129</v>
      </c>
      <c r="D446" s="50">
        <v>2.8294877790717599</v>
      </c>
      <c r="E446" s="50">
        <v>33.550263635676103</v>
      </c>
      <c r="F446" s="50"/>
      <c r="G446" s="50"/>
      <c r="H446" s="50">
        <v>36.126595939071201</v>
      </c>
      <c r="I446" s="50"/>
      <c r="J446" s="50"/>
      <c r="K446" s="50">
        <v>10.593545895678201</v>
      </c>
      <c r="L446" s="50"/>
      <c r="M446" s="50">
        <v>5.8957868631882597</v>
      </c>
      <c r="N446" s="50">
        <v>3.4465048364171902</v>
      </c>
      <c r="O446" s="50">
        <v>14.932434171603999</v>
      </c>
      <c r="P446" s="50">
        <v>7.2085803736155203</v>
      </c>
    </row>
    <row r="447" spans="1:16" hidden="1" x14ac:dyDescent="0.2">
      <c r="A447" s="51" t="s">
        <v>143</v>
      </c>
      <c r="B447" s="51" t="s">
        <v>202</v>
      </c>
      <c r="C447" s="51" t="s">
        <v>124</v>
      </c>
      <c r="D447" s="52">
        <v>33076</v>
      </c>
      <c r="E447" s="53">
        <v>80.505502479138897</v>
      </c>
      <c r="F447" s="53"/>
      <c r="G447" s="53"/>
      <c r="H447" s="53">
        <v>18.654008949086901</v>
      </c>
      <c r="I447" s="53"/>
      <c r="J447" s="53"/>
      <c r="K447" s="53">
        <v>78.200972447325697</v>
      </c>
      <c r="L447" s="53"/>
      <c r="M447" s="53">
        <v>12.2528363047001</v>
      </c>
      <c r="N447" s="53">
        <v>4.0194489465153902</v>
      </c>
      <c r="O447" s="53">
        <v>5.5267423014586701</v>
      </c>
      <c r="P447" s="53">
        <v>0.84048857177408998</v>
      </c>
    </row>
    <row r="448" spans="1:16" hidden="1" x14ac:dyDescent="0.2">
      <c r="A448" s="54" t="s">
        <v>143</v>
      </c>
      <c r="B448" s="54" t="s">
        <v>202</v>
      </c>
      <c r="C448" s="54" t="s">
        <v>125</v>
      </c>
      <c r="D448" s="55">
        <v>1254.3053007871099</v>
      </c>
      <c r="E448" s="56">
        <v>1.27225265437546</v>
      </c>
      <c r="F448" s="56"/>
      <c r="G448" s="56"/>
      <c r="H448" s="56">
        <v>1.26661071438372</v>
      </c>
      <c r="I448" s="56"/>
      <c r="J448" s="56"/>
      <c r="K448" s="56">
        <v>2.7071182547423098</v>
      </c>
      <c r="L448" s="56"/>
      <c r="M448" s="56">
        <v>2.03298122516488</v>
      </c>
      <c r="N448" s="56">
        <v>1.26927686078108</v>
      </c>
      <c r="O448" s="56">
        <v>1.41172006499101</v>
      </c>
      <c r="P448" s="56">
        <v>0.21225530676119</v>
      </c>
    </row>
    <row r="449" spans="1:16" hidden="1" x14ac:dyDescent="0.2">
      <c r="A449" s="54" t="s">
        <v>143</v>
      </c>
      <c r="B449" s="54" t="s">
        <v>202</v>
      </c>
      <c r="C449" s="54" t="s">
        <v>126</v>
      </c>
      <c r="D449" s="55">
        <v>31012.7255860439</v>
      </c>
      <c r="E449" s="56">
        <v>78.327326739370406</v>
      </c>
      <c r="F449" s="56"/>
      <c r="G449" s="56"/>
      <c r="H449" s="56">
        <v>16.6594699001419</v>
      </c>
      <c r="I449" s="56"/>
      <c r="J449" s="56"/>
      <c r="K449" s="56">
        <v>73.422732610989598</v>
      </c>
      <c r="L449" s="56"/>
      <c r="M449" s="56">
        <v>9.2812973531939793</v>
      </c>
      <c r="N449" s="56">
        <v>2.37940620617452</v>
      </c>
      <c r="O449" s="56">
        <v>3.61414445338644</v>
      </c>
      <c r="P449" s="56">
        <v>0.55442393549919999</v>
      </c>
    </row>
    <row r="450" spans="1:16" hidden="1" x14ac:dyDescent="0.2">
      <c r="A450" s="54" t="s">
        <v>143</v>
      </c>
      <c r="B450" s="54" t="s">
        <v>202</v>
      </c>
      <c r="C450" s="54" t="s">
        <v>127</v>
      </c>
      <c r="D450" s="55">
        <v>35139.274413956002</v>
      </c>
      <c r="E450" s="56">
        <v>82.5136362501961</v>
      </c>
      <c r="F450" s="56"/>
      <c r="G450" s="56"/>
      <c r="H450" s="56">
        <v>20.8276650997229</v>
      </c>
      <c r="I450" s="56"/>
      <c r="J450" s="56"/>
      <c r="K450" s="56">
        <v>82.326927505602598</v>
      </c>
      <c r="L450" s="56"/>
      <c r="M450" s="56">
        <v>16.007878617244099</v>
      </c>
      <c r="N450" s="56">
        <v>6.7121909645610298</v>
      </c>
      <c r="O450" s="56">
        <v>8.3636566915687993</v>
      </c>
      <c r="P450" s="56">
        <v>1.2722648814997899</v>
      </c>
    </row>
    <row r="451" spans="1:16" hidden="1" x14ac:dyDescent="0.2">
      <c r="A451" s="54" t="s">
        <v>143</v>
      </c>
      <c r="B451" s="54" t="s">
        <v>202</v>
      </c>
      <c r="C451" s="54" t="s">
        <v>128</v>
      </c>
      <c r="D451" s="56">
        <v>3.7921916216807099</v>
      </c>
      <c r="E451" s="56">
        <v>1.58033005843935</v>
      </c>
      <c r="F451" s="56"/>
      <c r="G451" s="56"/>
      <c r="H451" s="56">
        <v>6.7900187988583403</v>
      </c>
      <c r="I451" s="56"/>
      <c r="J451" s="56"/>
      <c r="K451" s="56">
        <v>3.46174500140105</v>
      </c>
      <c r="L451" s="56"/>
      <c r="M451" s="56">
        <v>16.591923491094299</v>
      </c>
      <c r="N451" s="56">
        <v>31.578379963787398</v>
      </c>
      <c r="O451" s="56">
        <v>25.5434392991043</v>
      </c>
      <c r="P451" s="56">
        <v>25.253800454796501</v>
      </c>
    </row>
    <row r="452" spans="1:16" hidden="1" x14ac:dyDescent="0.2">
      <c r="A452" s="54" t="s">
        <v>143</v>
      </c>
      <c r="B452" s="54" t="s">
        <v>202</v>
      </c>
      <c r="C452" s="54" t="s">
        <v>129</v>
      </c>
      <c r="D452" s="56">
        <v>3.6649207342405501</v>
      </c>
      <c r="E452" s="56">
        <v>5.4846821953142104</v>
      </c>
      <c r="F452" s="56"/>
      <c r="G452" s="56"/>
      <c r="H452" s="56">
        <v>5.6223817051990697</v>
      </c>
      <c r="I452" s="56"/>
      <c r="J452" s="56"/>
      <c r="K452" s="56">
        <v>4.7939552473897997</v>
      </c>
      <c r="L452" s="56"/>
      <c r="M452" s="56">
        <v>4.2867268533199203</v>
      </c>
      <c r="N452" s="56">
        <v>4.6568448013303501</v>
      </c>
      <c r="O452" s="56">
        <v>4.2564532057876798</v>
      </c>
      <c r="P452" s="56">
        <v>2.8747049088642802</v>
      </c>
    </row>
    <row r="453" spans="1:16" hidden="1" x14ac:dyDescent="0.2">
      <c r="A453" s="45" t="s">
        <v>143</v>
      </c>
      <c r="B453" s="45" t="s">
        <v>123</v>
      </c>
      <c r="C453" s="45" t="s">
        <v>124</v>
      </c>
      <c r="D453" s="46">
        <v>1034</v>
      </c>
      <c r="E453" s="47">
        <v>0</v>
      </c>
      <c r="F453" s="47"/>
      <c r="G453" s="47"/>
      <c r="H453" s="47">
        <v>100</v>
      </c>
      <c r="I453" s="47"/>
      <c r="J453" s="47"/>
      <c r="K453" s="47">
        <v>83.2688588007737</v>
      </c>
      <c r="L453" s="47"/>
      <c r="M453" s="47">
        <v>13.0560928433268</v>
      </c>
      <c r="N453" s="47">
        <v>3.67504835589942</v>
      </c>
      <c r="O453" s="47">
        <v>0</v>
      </c>
      <c r="P453" s="47">
        <v>0</v>
      </c>
    </row>
    <row r="454" spans="1:16" hidden="1" x14ac:dyDescent="0.2">
      <c r="A454" s="48" t="s">
        <v>143</v>
      </c>
      <c r="B454" s="48" t="s">
        <v>123</v>
      </c>
      <c r="C454" s="48" t="s">
        <v>125</v>
      </c>
      <c r="D454" s="49">
        <v>110.06148738927099</v>
      </c>
      <c r="E454" s="50">
        <v>0</v>
      </c>
      <c r="F454" s="50"/>
      <c r="G454" s="50"/>
      <c r="H454" s="50">
        <v>0</v>
      </c>
      <c r="I454" s="50"/>
      <c r="J454" s="50"/>
      <c r="K454" s="50">
        <v>3.0847351160888299</v>
      </c>
      <c r="L454" s="50"/>
      <c r="M454" s="50">
        <v>2.8269633873737701</v>
      </c>
      <c r="N454" s="50">
        <v>1.18305082693302</v>
      </c>
      <c r="O454" s="50">
        <v>0</v>
      </c>
      <c r="P454" s="50">
        <v>0</v>
      </c>
    </row>
    <row r="455" spans="1:16" hidden="1" x14ac:dyDescent="0.2">
      <c r="A455" s="48" t="s">
        <v>143</v>
      </c>
      <c r="B455" s="48" t="s">
        <v>123</v>
      </c>
      <c r="C455" s="48" t="s">
        <v>126</v>
      </c>
      <c r="D455" s="49">
        <v>852.95392553174497</v>
      </c>
      <c r="E455" s="50">
        <v>0</v>
      </c>
      <c r="F455" s="50"/>
      <c r="G455" s="50"/>
      <c r="H455" s="50">
        <v>100</v>
      </c>
      <c r="I455" s="50"/>
      <c r="J455" s="50"/>
      <c r="K455" s="50">
        <v>77.566158306251694</v>
      </c>
      <c r="L455" s="50"/>
      <c r="M455" s="50">
        <v>9.06526682713932</v>
      </c>
      <c r="N455" s="50">
        <v>2.1542859102071001</v>
      </c>
      <c r="O455" s="50">
        <v>0</v>
      </c>
      <c r="P455" s="50">
        <v>0</v>
      </c>
    </row>
    <row r="456" spans="1:16" hidden="1" x14ac:dyDescent="0.2">
      <c r="A456" s="48" t="s">
        <v>143</v>
      </c>
      <c r="B456" s="48" t="s">
        <v>123</v>
      </c>
      <c r="C456" s="48" t="s">
        <v>127</v>
      </c>
      <c r="D456" s="49">
        <v>1215.04607446825</v>
      </c>
      <c r="E456" s="50">
        <v>0</v>
      </c>
      <c r="F456" s="50"/>
      <c r="G456" s="50"/>
      <c r="H456" s="50">
        <v>100</v>
      </c>
      <c r="I456" s="50"/>
      <c r="J456" s="50"/>
      <c r="K456" s="50">
        <v>87.750852135534004</v>
      </c>
      <c r="L456" s="50"/>
      <c r="M456" s="50">
        <v>18.447400184899699</v>
      </c>
      <c r="N456" s="50">
        <v>6.2013141988325797</v>
      </c>
      <c r="O456" s="50">
        <v>0</v>
      </c>
      <c r="P456" s="50">
        <v>0</v>
      </c>
    </row>
    <row r="457" spans="1:16" hidden="1" x14ac:dyDescent="0.2">
      <c r="A457" s="48" t="s">
        <v>143</v>
      </c>
      <c r="B457" s="48" t="s">
        <v>123</v>
      </c>
      <c r="C457" s="48" t="s">
        <v>128</v>
      </c>
      <c r="D457" s="50">
        <v>10.6442444283628</v>
      </c>
      <c r="E457" s="50">
        <v>0</v>
      </c>
      <c r="F457" s="50"/>
      <c r="G457" s="50"/>
      <c r="H457" s="50">
        <v>0</v>
      </c>
      <c r="I457" s="50"/>
      <c r="J457" s="50"/>
      <c r="K457" s="50">
        <v>3.7045483275677702</v>
      </c>
      <c r="L457" s="50"/>
      <c r="M457" s="50">
        <v>21.652445500329399</v>
      </c>
      <c r="N457" s="50">
        <v>32.191435659177401</v>
      </c>
      <c r="O457" s="50">
        <v>0</v>
      </c>
      <c r="P457" s="50">
        <v>0</v>
      </c>
    </row>
    <row r="458" spans="1:16" hidden="1" x14ac:dyDescent="0.2">
      <c r="A458" s="48" t="s">
        <v>143</v>
      </c>
      <c r="B458" s="48" t="s">
        <v>123</v>
      </c>
      <c r="C458" s="48" t="s">
        <v>129</v>
      </c>
      <c r="D458" s="50">
        <v>2.0339305536620702</v>
      </c>
      <c r="E458" s="50">
        <v>0</v>
      </c>
      <c r="F458" s="50"/>
      <c r="G458" s="50"/>
      <c r="H458" s="50">
        <v>0</v>
      </c>
      <c r="I458" s="50"/>
      <c r="J458" s="50"/>
      <c r="K458" s="50">
        <v>1.27641455287408</v>
      </c>
      <c r="L458" s="50"/>
      <c r="M458" s="50">
        <v>1.3156856998098101</v>
      </c>
      <c r="N458" s="50">
        <v>0.73887184631199998</v>
      </c>
      <c r="O458" s="50">
        <v>0</v>
      </c>
      <c r="P458" s="50">
        <v>0</v>
      </c>
    </row>
    <row r="459" spans="1:16" hidden="1" x14ac:dyDescent="0.2">
      <c r="A459" s="51" t="s">
        <v>144</v>
      </c>
      <c r="B459" s="51" t="s">
        <v>11</v>
      </c>
      <c r="C459" s="51" t="s">
        <v>124</v>
      </c>
      <c r="D459" s="52">
        <v>4102734</v>
      </c>
      <c r="E459" s="53">
        <v>94.157944434126094</v>
      </c>
      <c r="F459" s="53"/>
      <c r="G459" s="53"/>
      <c r="H459" s="53">
        <v>4.9930850988633404</v>
      </c>
      <c r="I459" s="53"/>
      <c r="J459" s="53"/>
      <c r="K459" s="53">
        <v>70.359233206250295</v>
      </c>
      <c r="L459" s="53"/>
      <c r="M459" s="53">
        <v>14.5806993307396</v>
      </c>
      <c r="N459" s="53">
        <v>6.5349299253611104</v>
      </c>
      <c r="O459" s="53">
        <v>8.5251375376489502</v>
      </c>
      <c r="P459" s="53">
        <v>0.84897046701053003</v>
      </c>
    </row>
    <row r="460" spans="1:16" hidden="1" x14ac:dyDescent="0.2">
      <c r="A460" s="54" t="s">
        <v>144</v>
      </c>
      <c r="B460" s="54" t="s">
        <v>11</v>
      </c>
      <c r="C460" s="54" t="s">
        <v>125</v>
      </c>
      <c r="D460" s="55">
        <v>50389.915419718804</v>
      </c>
      <c r="E460" s="56">
        <v>0.13922312021829999</v>
      </c>
      <c r="F460" s="56"/>
      <c r="G460" s="56"/>
      <c r="H460" s="56">
        <v>0.13673940208006999</v>
      </c>
      <c r="I460" s="56"/>
      <c r="J460" s="56"/>
      <c r="K460" s="56">
        <v>1.0179981028429901</v>
      </c>
      <c r="L460" s="56"/>
      <c r="M460" s="56">
        <v>0.57185293145503002</v>
      </c>
      <c r="N460" s="56">
        <v>0.27807174249755001</v>
      </c>
      <c r="O460" s="56">
        <v>0.84734921883087999</v>
      </c>
      <c r="P460" s="56">
        <v>2.98221188456924E-2</v>
      </c>
    </row>
    <row r="461" spans="1:16" hidden="1" x14ac:dyDescent="0.2">
      <c r="A461" s="54" t="s">
        <v>144</v>
      </c>
      <c r="B461" s="54" t="s">
        <v>11</v>
      </c>
      <c r="C461" s="54" t="s">
        <v>126</v>
      </c>
      <c r="D461" s="55">
        <v>4019844.3635894698</v>
      </c>
      <c r="E461" s="56">
        <v>93.924672385477706</v>
      </c>
      <c r="F461" s="56"/>
      <c r="G461" s="56"/>
      <c r="H461" s="56">
        <v>4.7728938500522897</v>
      </c>
      <c r="I461" s="56"/>
      <c r="J461" s="56"/>
      <c r="K461" s="56">
        <v>68.657622648241201</v>
      </c>
      <c r="L461" s="56"/>
      <c r="M461" s="56">
        <v>13.6648826712483</v>
      </c>
      <c r="N461" s="56">
        <v>6.0920977552087603</v>
      </c>
      <c r="O461" s="56">
        <v>7.2305856058989404</v>
      </c>
      <c r="P461" s="56">
        <v>0.80129330292362999</v>
      </c>
    </row>
    <row r="462" spans="1:16" hidden="1" x14ac:dyDescent="0.2">
      <c r="A462" s="54" t="s">
        <v>144</v>
      </c>
      <c r="B462" s="54" t="s">
        <v>11</v>
      </c>
      <c r="C462" s="54" t="s">
        <v>127</v>
      </c>
      <c r="D462" s="55">
        <v>4185623.6364105199</v>
      </c>
      <c r="E462" s="56">
        <v>94.382795293151403</v>
      </c>
      <c r="F462" s="56"/>
      <c r="G462" s="56"/>
      <c r="H462" s="56">
        <v>5.2228774403373697</v>
      </c>
      <c r="I462" s="56"/>
      <c r="J462" s="56"/>
      <c r="K462" s="56">
        <v>72.006128678088302</v>
      </c>
      <c r="L462" s="56"/>
      <c r="M462" s="56">
        <v>15.546841134078999</v>
      </c>
      <c r="N462" s="56">
        <v>7.0075493766104104</v>
      </c>
      <c r="O462" s="56">
        <v>10.0264139607846</v>
      </c>
      <c r="P462" s="56">
        <v>0.89945871301963998</v>
      </c>
    </row>
    <row r="463" spans="1:16" hidden="1" x14ac:dyDescent="0.2">
      <c r="A463" s="54" t="s">
        <v>144</v>
      </c>
      <c r="B463" s="54" t="s">
        <v>11</v>
      </c>
      <c r="C463" s="54" t="s">
        <v>128</v>
      </c>
      <c r="D463" s="56">
        <v>1.2282033253854301</v>
      </c>
      <c r="E463" s="56">
        <v>0.14786125701342001</v>
      </c>
      <c r="F463" s="56"/>
      <c r="G463" s="56"/>
      <c r="H463" s="56">
        <v>2.7385754372823401</v>
      </c>
      <c r="I463" s="56"/>
      <c r="J463" s="56"/>
      <c r="K463" s="56">
        <v>1.4468578698958301</v>
      </c>
      <c r="L463" s="56"/>
      <c r="M463" s="56">
        <v>3.9219856227981298</v>
      </c>
      <c r="N463" s="56">
        <v>4.2551602798126096</v>
      </c>
      <c r="O463" s="56">
        <v>9.9394199224211892</v>
      </c>
      <c r="P463" s="56">
        <v>3.51273925354606</v>
      </c>
    </row>
    <row r="464" spans="1:16" hidden="1" x14ac:dyDescent="0.2">
      <c r="A464" s="54" t="s">
        <v>144</v>
      </c>
      <c r="B464" s="54" t="s">
        <v>11</v>
      </c>
      <c r="C464" s="54" t="s">
        <v>129</v>
      </c>
      <c r="D464" s="56">
        <v>2.0585971369490901</v>
      </c>
      <c r="E464" s="56">
        <v>16.651288323214199</v>
      </c>
      <c r="F464" s="56"/>
      <c r="G464" s="56"/>
      <c r="H464" s="56">
        <v>18.6256285186582</v>
      </c>
      <c r="I464" s="56"/>
      <c r="J464" s="56"/>
      <c r="K464" s="56">
        <v>13.8590007840755</v>
      </c>
      <c r="L464" s="56"/>
      <c r="M464" s="56">
        <v>7.3228957550816904</v>
      </c>
      <c r="N464" s="56">
        <v>3.5307905865942701</v>
      </c>
      <c r="O464" s="56">
        <v>25.678533741660299</v>
      </c>
      <c r="P464" s="56">
        <v>4.99269400832911</v>
      </c>
    </row>
    <row r="465" spans="1:16" hidden="1" x14ac:dyDescent="0.2">
      <c r="A465" s="45" t="s">
        <v>144</v>
      </c>
      <c r="B465" s="45" t="s">
        <v>200</v>
      </c>
      <c r="C465" s="45" t="s">
        <v>124</v>
      </c>
      <c r="D465" s="46">
        <v>268104</v>
      </c>
      <c r="E465" s="47">
        <v>83.863724524811204</v>
      </c>
      <c r="F465" s="47"/>
      <c r="G465" s="47"/>
      <c r="H465" s="47">
        <v>15.7334467221675</v>
      </c>
      <c r="I465" s="47"/>
      <c r="J465" s="47"/>
      <c r="K465" s="47">
        <v>24.093215115452001</v>
      </c>
      <c r="L465" s="47"/>
      <c r="M465" s="47">
        <v>47.809492200464597</v>
      </c>
      <c r="N465" s="47">
        <v>25.401830164525101</v>
      </c>
      <c r="O465" s="47">
        <v>2.6954625195581001</v>
      </c>
      <c r="P465" s="47">
        <v>0.40282875302121002</v>
      </c>
    </row>
    <row r="466" spans="1:16" hidden="1" x14ac:dyDescent="0.2">
      <c r="A466" s="48" t="s">
        <v>144</v>
      </c>
      <c r="B466" s="48" t="s">
        <v>200</v>
      </c>
      <c r="C466" s="48" t="s">
        <v>125</v>
      </c>
      <c r="D466" s="49">
        <v>5572.39925446296</v>
      </c>
      <c r="E466" s="50">
        <v>0.36992820081144001</v>
      </c>
      <c r="F466" s="50"/>
      <c r="G466" s="50"/>
      <c r="H466" s="50">
        <v>0.36914424959452002</v>
      </c>
      <c r="I466" s="50"/>
      <c r="J466" s="50"/>
      <c r="K466" s="50">
        <v>0.78519620884384</v>
      </c>
      <c r="L466" s="50"/>
      <c r="M466" s="50">
        <v>1.02718019821544</v>
      </c>
      <c r="N466" s="50">
        <v>0.82350944719246</v>
      </c>
      <c r="O466" s="50">
        <v>0.33471224892058998</v>
      </c>
      <c r="P466" s="50">
        <v>3.90730162628731E-2</v>
      </c>
    </row>
    <row r="467" spans="1:16" hidden="1" x14ac:dyDescent="0.2">
      <c r="A467" s="48" t="s">
        <v>144</v>
      </c>
      <c r="B467" s="48" t="s">
        <v>200</v>
      </c>
      <c r="C467" s="48" t="s">
        <v>126</v>
      </c>
      <c r="D467" s="49">
        <v>258937.599455577</v>
      </c>
      <c r="E467" s="50">
        <v>83.245901809622495</v>
      </c>
      <c r="F467" s="50"/>
      <c r="G467" s="50"/>
      <c r="H467" s="50">
        <v>15.135703130844</v>
      </c>
      <c r="I467" s="50"/>
      <c r="J467" s="50"/>
      <c r="K467" s="50">
        <v>22.825215452824398</v>
      </c>
      <c r="L467" s="50"/>
      <c r="M467" s="50">
        <v>46.122821301002197</v>
      </c>
      <c r="N467" s="50">
        <v>24.071042254983801</v>
      </c>
      <c r="O467" s="50">
        <v>2.19623752588583</v>
      </c>
      <c r="P467" s="50">
        <v>0.34340369277652999</v>
      </c>
    </row>
    <row r="468" spans="1:16" hidden="1" x14ac:dyDescent="0.2">
      <c r="A468" s="48" t="s">
        <v>144</v>
      </c>
      <c r="B468" s="48" t="s">
        <v>200</v>
      </c>
      <c r="C468" s="48" t="s">
        <v>127</v>
      </c>
      <c r="D468" s="49">
        <v>277270.40054442198</v>
      </c>
      <c r="E468" s="50">
        <v>84.463016630622306</v>
      </c>
      <c r="F468" s="50"/>
      <c r="G468" s="50"/>
      <c r="H468" s="50">
        <v>16.3502485129865</v>
      </c>
      <c r="I468" s="50"/>
      <c r="J468" s="50"/>
      <c r="K468" s="50">
        <v>25.4084640652991</v>
      </c>
      <c r="L468" s="50"/>
      <c r="M468" s="50">
        <v>49.501172871050898</v>
      </c>
      <c r="N468" s="50">
        <v>26.7802422562972</v>
      </c>
      <c r="O468" s="50">
        <v>3.30433204093347</v>
      </c>
      <c r="P468" s="50">
        <v>0.47248840072866</v>
      </c>
    </row>
    <row r="469" spans="1:16" hidden="1" x14ac:dyDescent="0.2">
      <c r="A469" s="48" t="s">
        <v>144</v>
      </c>
      <c r="B469" s="48" t="s">
        <v>200</v>
      </c>
      <c r="C469" s="48" t="s">
        <v>128</v>
      </c>
      <c r="D469" s="50">
        <v>2.0784468916774599</v>
      </c>
      <c r="E469" s="50">
        <v>0.44110633400499999</v>
      </c>
      <c r="F469" s="50"/>
      <c r="G469" s="50"/>
      <c r="H469" s="50">
        <v>2.3462389145439002</v>
      </c>
      <c r="I469" s="50"/>
      <c r="J469" s="50"/>
      <c r="K469" s="50">
        <v>3.2589930612467701</v>
      </c>
      <c r="L469" s="50"/>
      <c r="M469" s="50">
        <v>2.1484858988012001</v>
      </c>
      <c r="N469" s="50">
        <v>3.2419295848317899</v>
      </c>
      <c r="O469" s="50">
        <v>12.4176183676064</v>
      </c>
      <c r="P469" s="50">
        <v>9.6996592149456795</v>
      </c>
    </row>
    <row r="470" spans="1:16" hidden="1" x14ac:dyDescent="0.2">
      <c r="A470" s="48" t="s">
        <v>144</v>
      </c>
      <c r="B470" s="48" t="s">
        <v>200</v>
      </c>
      <c r="C470" s="48" t="s">
        <v>129</v>
      </c>
      <c r="D470" s="50">
        <v>0.43614578996339998</v>
      </c>
      <c r="E470" s="50">
        <v>3.1227350318945599</v>
      </c>
      <c r="F470" s="50"/>
      <c r="G470" s="50"/>
      <c r="H470" s="50">
        <v>3.17388225523398</v>
      </c>
      <c r="I470" s="50"/>
      <c r="J470" s="50"/>
      <c r="K470" s="50">
        <v>1.9360402689451099</v>
      </c>
      <c r="L470" s="50"/>
      <c r="M470" s="50">
        <v>2.4284042089243498</v>
      </c>
      <c r="N470" s="50">
        <v>2.0553100402895401</v>
      </c>
      <c r="O470" s="50">
        <v>2.4530713193242599</v>
      </c>
      <c r="P470" s="50">
        <v>1.1750710074171899</v>
      </c>
    </row>
    <row r="471" spans="1:16" hidden="1" x14ac:dyDescent="0.2">
      <c r="A471" s="51" t="s">
        <v>144</v>
      </c>
      <c r="B471" s="51" t="s">
        <v>201</v>
      </c>
      <c r="C471" s="51" t="s">
        <v>124</v>
      </c>
      <c r="D471" s="52">
        <v>3814477</v>
      </c>
      <c r="E471" s="53">
        <v>94.969061289398198</v>
      </c>
      <c r="F471" s="53"/>
      <c r="G471" s="53"/>
      <c r="H471" s="53">
        <v>4.1513161568414203</v>
      </c>
      <c r="I471" s="53"/>
      <c r="J471" s="53"/>
      <c r="K471" s="53">
        <v>82.376492728179798</v>
      </c>
      <c r="L471" s="53"/>
      <c r="M471" s="53">
        <v>5.9980675840379902</v>
      </c>
      <c r="N471" s="53">
        <v>1.61981926227178</v>
      </c>
      <c r="O471" s="53">
        <v>10.005620425510401</v>
      </c>
      <c r="P471" s="53">
        <v>0.87962255376030996</v>
      </c>
    </row>
    <row r="472" spans="1:16" hidden="1" x14ac:dyDescent="0.2">
      <c r="A472" s="54" t="s">
        <v>144</v>
      </c>
      <c r="B472" s="54" t="s">
        <v>201</v>
      </c>
      <c r="C472" s="54" t="s">
        <v>125</v>
      </c>
      <c r="D472" s="55">
        <v>49189.562774899197</v>
      </c>
      <c r="E472" s="56">
        <v>0.14078668823424001</v>
      </c>
      <c r="F472" s="56"/>
      <c r="G472" s="56"/>
      <c r="H472" s="56">
        <v>0.13771991013596999</v>
      </c>
      <c r="I472" s="56"/>
      <c r="J472" s="56"/>
      <c r="K472" s="56">
        <v>1.11780001088099</v>
      </c>
      <c r="L472" s="56"/>
      <c r="M472" s="56">
        <v>0.39830821780351999</v>
      </c>
      <c r="N472" s="56">
        <v>0.14306029642844001</v>
      </c>
      <c r="O472" s="56">
        <v>1.0730583747466</v>
      </c>
      <c r="P472" s="56">
        <v>3.1523208479207303E-2</v>
      </c>
    </row>
    <row r="473" spans="1:16" hidden="1" x14ac:dyDescent="0.2">
      <c r="A473" s="54" t="s">
        <v>144</v>
      </c>
      <c r="B473" s="54" t="s">
        <v>201</v>
      </c>
      <c r="C473" s="54" t="s">
        <v>126</v>
      </c>
      <c r="D473" s="55">
        <v>3733561.9014204</v>
      </c>
      <c r="E473" s="56">
        <v>94.7323590394099</v>
      </c>
      <c r="F473" s="56"/>
      <c r="G473" s="56"/>
      <c r="H473" s="56">
        <v>3.9305931454880598</v>
      </c>
      <c r="I473" s="56"/>
      <c r="J473" s="56"/>
      <c r="K473" s="56">
        <v>80.461626744115406</v>
      </c>
      <c r="L473" s="56"/>
      <c r="M473" s="56">
        <v>5.37535386969894</v>
      </c>
      <c r="N473" s="56">
        <v>1.4005365756521699</v>
      </c>
      <c r="O473" s="56">
        <v>8.3735208490125608</v>
      </c>
      <c r="P473" s="56">
        <v>0.82925428489372999</v>
      </c>
    </row>
    <row r="474" spans="1:16" hidden="1" x14ac:dyDescent="0.2">
      <c r="A474" s="54" t="s">
        <v>144</v>
      </c>
      <c r="B474" s="54" t="s">
        <v>201</v>
      </c>
      <c r="C474" s="54" t="s">
        <v>127</v>
      </c>
      <c r="D474" s="55">
        <v>3895392.0985795902</v>
      </c>
      <c r="E474" s="56">
        <v>95.195666703132801</v>
      </c>
      <c r="F474" s="56"/>
      <c r="G474" s="56"/>
      <c r="H474" s="56">
        <v>4.3838682998081797</v>
      </c>
      <c r="I474" s="56"/>
      <c r="J474" s="56"/>
      <c r="K474" s="56">
        <v>84.140681494075395</v>
      </c>
      <c r="L474" s="56"/>
      <c r="M474" s="56">
        <v>6.6878216542908904</v>
      </c>
      <c r="N474" s="56">
        <v>1.8727830253792099</v>
      </c>
      <c r="O474" s="56">
        <v>11.9144702088402</v>
      </c>
      <c r="P474" s="56">
        <v>0.93302136973757999</v>
      </c>
    </row>
    <row r="475" spans="1:16" hidden="1" x14ac:dyDescent="0.2">
      <c r="A475" s="54" t="s">
        <v>144</v>
      </c>
      <c r="B475" s="54" t="s">
        <v>201</v>
      </c>
      <c r="C475" s="54" t="s">
        <v>128</v>
      </c>
      <c r="D475" s="56">
        <v>1.2895493346767899</v>
      </c>
      <c r="E475" s="56">
        <v>0.14824479290705</v>
      </c>
      <c r="F475" s="56"/>
      <c r="G475" s="56"/>
      <c r="H475" s="56">
        <v>3.31749991888754</v>
      </c>
      <c r="I475" s="56"/>
      <c r="J475" s="56"/>
      <c r="K475" s="56">
        <v>1.3569405225461899</v>
      </c>
      <c r="L475" s="56"/>
      <c r="M475" s="56">
        <v>6.6406090332076797</v>
      </c>
      <c r="N475" s="56">
        <v>8.8318678361563698</v>
      </c>
      <c r="O475" s="56">
        <v>10.724556090602</v>
      </c>
      <c r="P475" s="56">
        <v>3.5837198971817998</v>
      </c>
    </row>
    <row r="476" spans="1:16" hidden="1" x14ac:dyDescent="0.2">
      <c r="A476" s="54" t="s">
        <v>144</v>
      </c>
      <c r="B476" s="54" t="s">
        <v>201</v>
      </c>
      <c r="C476" s="54" t="s">
        <v>129</v>
      </c>
      <c r="D476" s="56">
        <v>1.9078241622127901</v>
      </c>
      <c r="E476" s="56">
        <v>18.226422018167199</v>
      </c>
      <c r="F476" s="56"/>
      <c r="G476" s="56"/>
      <c r="H476" s="56">
        <v>20.942614834820201</v>
      </c>
      <c r="I476" s="56"/>
      <c r="J476" s="56"/>
      <c r="K476" s="56">
        <v>18.554940912111199</v>
      </c>
      <c r="L476" s="56"/>
      <c r="M476" s="56">
        <v>6.0662093374655104</v>
      </c>
      <c r="N476" s="56">
        <v>2.76879665834818</v>
      </c>
      <c r="O476" s="56">
        <v>27.568572710736401</v>
      </c>
      <c r="P476" s="56">
        <v>5.0073844072080904</v>
      </c>
    </row>
    <row r="477" spans="1:16" hidden="1" x14ac:dyDescent="0.2">
      <c r="A477" s="45" t="s">
        <v>144</v>
      </c>
      <c r="B477" s="45" t="s">
        <v>202</v>
      </c>
      <c r="C477" s="45" t="s">
        <v>124</v>
      </c>
      <c r="D477" s="46">
        <v>19000</v>
      </c>
      <c r="E477" s="47">
        <v>82.289473684210506</v>
      </c>
      <c r="F477" s="47"/>
      <c r="G477" s="47"/>
      <c r="H477" s="47">
        <v>16.668421052631501</v>
      </c>
      <c r="I477" s="47"/>
      <c r="J477" s="47"/>
      <c r="K477" s="47">
        <v>79.633722766024604</v>
      </c>
      <c r="L477" s="47"/>
      <c r="M477" s="47">
        <v>4.0101041995579401</v>
      </c>
      <c r="N477" s="47">
        <v>1.1051468266498199</v>
      </c>
      <c r="O477" s="47">
        <v>15.2510262077676</v>
      </c>
      <c r="P477" s="47">
        <v>1.04210526315789</v>
      </c>
    </row>
    <row r="478" spans="1:16" hidden="1" x14ac:dyDescent="0.2">
      <c r="A478" s="48" t="s">
        <v>144</v>
      </c>
      <c r="B478" s="48" t="s">
        <v>202</v>
      </c>
      <c r="C478" s="48" t="s">
        <v>125</v>
      </c>
      <c r="D478" s="49">
        <v>859.89088773947105</v>
      </c>
      <c r="E478" s="50">
        <v>2.1122971070039198</v>
      </c>
      <c r="F478" s="50"/>
      <c r="G478" s="50"/>
      <c r="H478" s="50">
        <v>2.0941997382634101</v>
      </c>
      <c r="I478" s="50"/>
      <c r="J478" s="50"/>
      <c r="K478" s="50">
        <v>3.5039489843123199</v>
      </c>
      <c r="L478" s="50"/>
      <c r="M478" s="50">
        <v>1.0737098332123001</v>
      </c>
      <c r="N478" s="50">
        <v>0.38996904403212002</v>
      </c>
      <c r="O478" s="50">
        <v>3.5152259924431402</v>
      </c>
      <c r="P478" s="50">
        <v>0.36857461295250998</v>
      </c>
    </row>
    <row r="479" spans="1:16" hidden="1" x14ac:dyDescent="0.2">
      <c r="A479" s="48" t="s">
        <v>144</v>
      </c>
      <c r="B479" s="48" t="s">
        <v>202</v>
      </c>
      <c r="C479" s="48" t="s">
        <v>126</v>
      </c>
      <c r="D479" s="49">
        <v>17585.509770283101</v>
      </c>
      <c r="E479" s="50">
        <v>78.544221179781601</v>
      </c>
      <c r="F479" s="50"/>
      <c r="G479" s="50"/>
      <c r="H479" s="50">
        <v>13.5015450525486</v>
      </c>
      <c r="I479" s="50"/>
      <c r="J479" s="50"/>
      <c r="K479" s="50">
        <v>73.265536800179106</v>
      </c>
      <c r="L479" s="50"/>
      <c r="M479" s="50">
        <v>2.5723115494634099</v>
      </c>
      <c r="N479" s="50">
        <v>0.61749059148625995</v>
      </c>
      <c r="O479" s="50">
        <v>10.3172211708214</v>
      </c>
      <c r="P479" s="50">
        <v>0.58156281736347004</v>
      </c>
    </row>
    <row r="480" spans="1:16" hidden="1" x14ac:dyDescent="0.2">
      <c r="A480" s="48" t="s">
        <v>144</v>
      </c>
      <c r="B480" s="48" t="s">
        <v>202</v>
      </c>
      <c r="C480" s="48" t="s">
        <v>127</v>
      </c>
      <c r="D480" s="49">
        <v>20414.490229716801</v>
      </c>
      <c r="E480" s="50">
        <v>85.501643257884197</v>
      </c>
      <c r="F480" s="50"/>
      <c r="G480" s="50"/>
      <c r="H480" s="50">
        <v>20.402897290453801</v>
      </c>
      <c r="I480" s="50"/>
      <c r="J480" s="50"/>
      <c r="K480" s="50">
        <v>84.7997092375157</v>
      </c>
      <c r="L480" s="50"/>
      <c r="M480" s="50">
        <v>6.2004051488913197</v>
      </c>
      <c r="N480" s="50">
        <v>1.97028893433321</v>
      </c>
      <c r="O480" s="50">
        <v>21.966333287683099</v>
      </c>
      <c r="P480" s="50">
        <v>1.8605283814614799</v>
      </c>
    </row>
    <row r="481" spans="1:16" hidden="1" x14ac:dyDescent="0.2">
      <c r="A481" s="48" t="s">
        <v>144</v>
      </c>
      <c r="B481" s="48" t="s">
        <v>202</v>
      </c>
      <c r="C481" s="48" t="s">
        <v>128</v>
      </c>
      <c r="D481" s="50">
        <v>4.5257415144182698</v>
      </c>
      <c r="E481" s="50">
        <v>2.5669104594227399</v>
      </c>
      <c r="F481" s="50"/>
      <c r="G481" s="50"/>
      <c r="H481" s="50">
        <v>12.563875916326101</v>
      </c>
      <c r="I481" s="50"/>
      <c r="J481" s="50"/>
      <c r="K481" s="50">
        <v>4.4000818530202697</v>
      </c>
      <c r="L481" s="50"/>
      <c r="M481" s="50">
        <v>26.775110565223301</v>
      </c>
      <c r="N481" s="50">
        <v>35.286627498563902</v>
      </c>
      <c r="O481" s="50">
        <v>23.0491112175309</v>
      </c>
      <c r="P481" s="50">
        <v>35.368270939887999</v>
      </c>
    </row>
    <row r="482" spans="1:16" hidden="1" x14ac:dyDescent="0.2">
      <c r="A482" s="48" t="s">
        <v>144</v>
      </c>
      <c r="B482" s="48" t="s">
        <v>202</v>
      </c>
      <c r="C482" s="48" t="s">
        <v>129</v>
      </c>
      <c r="D482" s="50">
        <v>2.73570037060888</v>
      </c>
      <c r="E482" s="50">
        <v>6.6998065673857701</v>
      </c>
      <c r="F482" s="50"/>
      <c r="G482" s="50"/>
      <c r="H482" s="50">
        <v>6.90971503154217</v>
      </c>
      <c r="I482" s="50"/>
      <c r="J482" s="50"/>
      <c r="K482" s="50">
        <v>3.26408250680936</v>
      </c>
      <c r="L482" s="50"/>
      <c r="M482" s="50">
        <v>1.2913588176433299</v>
      </c>
      <c r="N482" s="50">
        <v>0.59995799614627998</v>
      </c>
      <c r="O482" s="50">
        <v>4.1221826917504298</v>
      </c>
      <c r="P482" s="50">
        <v>2.88281522857443</v>
      </c>
    </row>
    <row r="483" spans="1:16" hidden="1" x14ac:dyDescent="0.2">
      <c r="A483" s="51" t="s">
        <v>144</v>
      </c>
      <c r="B483" s="51" t="s">
        <v>123</v>
      </c>
      <c r="C483" s="51" t="s">
        <v>124</v>
      </c>
      <c r="D483" s="52">
        <v>1153</v>
      </c>
      <c r="E483" s="53">
        <v>0</v>
      </c>
      <c r="F483" s="53"/>
      <c r="G483" s="53"/>
      <c r="H483" s="53">
        <v>100</v>
      </c>
      <c r="I483" s="53"/>
      <c r="J483" s="53"/>
      <c r="K483" s="53">
        <v>87.0771899392888</v>
      </c>
      <c r="L483" s="53"/>
      <c r="M483" s="53">
        <v>6.6782307025151804</v>
      </c>
      <c r="N483" s="53">
        <v>6.2445793581960096</v>
      </c>
      <c r="O483" s="53">
        <v>0</v>
      </c>
      <c r="P483" s="53">
        <v>0</v>
      </c>
    </row>
    <row r="484" spans="1:16" hidden="1" x14ac:dyDescent="0.2">
      <c r="A484" s="54" t="s">
        <v>144</v>
      </c>
      <c r="B484" s="54" t="s">
        <v>123</v>
      </c>
      <c r="C484" s="54" t="s">
        <v>125</v>
      </c>
      <c r="D484" s="55">
        <v>172.611298258917</v>
      </c>
      <c r="E484" s="56">
        <v>0</v>
      </c>
      <c r="F484" s="56"/>
      <c r="G484" s="56"/>
      <c r="H484" s="56">
        <v>0</v>
      </c>
      <c r="I484" s="56"/>
      <c r="J484" s="56"/>
      <c r="K484" s="56">
        <v>2.9162570578832998</v>
      </c>
      <c r="L484" s="56"/>
      <c r="M484" s="56">
        <v>1.87333867484949</v>
      </c>
      <c r="N484" s="56">
        <v>2.0113058684167102</v>
      </c>
      <c r="O484" s="56">
        <v>0</v>
      </c>
      <c r="P484" s="56">
        <v>0</v>
      </c>
    </row>
    <row r="485" spans="1:16" hidden="1" x14ac:dyDescent="0.2">
      <c r="A485" s="54" t="s">
        <v>144</v>
      </c>
      <c r="B485" s="54" t="s">
        <v>123</v>
      </c>
      <c r="C485" s="54" t="s">
        <v>126</v>
      </c>
      <c r="D485" s="55">
        <v>869.06049278202102</v>
      </c>
      <c r="E485" s="56">
        <v>0</v>
      </c>
      <c r="F485" s="56"/>
      <c r="G485" s="56"/>
      <c r="H485" s="56">
        <v>100</v>
      </c>
      <c r="I485" s="56"/>
      <c r="J485" s="56"/>
      <c r="K485" s="56">
        <v>81.479292417048399</v>
      </c>
      <c r="L485" s="56"/>
      <c r="M485" s="56">
        <v>4.1818476788802501</v>
      </c>
      <c r="N485" s="56">
        <v>3.6469209337622899</v>
      </c>
      <c r="O485" s="56">
        <v>0</v>
      </c>
      <c r="P485" s="56">
        <v>0</v>
      </c>
    </row>
    <row r="486" spans="1:16" hidden="1" x14ac:dyDescent="0.2">
      <c r="A486" s="54" t="s">
        <v>144</v>
      </c>
      <c r="B486" s="54" t="s">
        <v>123</v>
      </c>
      <c r="C486" s="54" t="s">
        <v>127</v>
      </c>
      <c r="D486" s="55">
        <v>1436.93950721797</v>
      </c>
      <c r="E486" s="56">
        <v>0</v>
      </c>
      <c r="F486" s="56"/>
      <c r="G486" s="56"/>
      <c r="H486" s="56">
        <v>100</v>
      </c>
      <c r="I486" s="56"/>
      <c r="J486" s="56"/>
      <c r="K486" s="56">
        <v>91.166550923144598</v>
      </c>
      <c r="L486" s="56"/>
      <c r="M486" s="56">
        <v>10.5015196871801</v>
      </c>
      <c r="N486" s="56">
        <v>10.4910577937158</v>
      </c>
      <c r="O486" s="56">
        <v>0</v>
      </c>
      <c r="P486" s="56">
        <v>0</v>
      </c>
    </row>
    <row r="487" spans="1:16" hidden="1" x14ac:dyDescent="0.2">
      <c r="A487" s="54" t="s">
        <v>144</v>
      </c>
      <c r="B487" s="54" t="s">
        <v>123</v>
      </c>
      <c r="C487" s="54" t="s">
        <v>128</v>
      </c>
      <c r="D487" s="56">
        <v>14.970624306931199</v>
      </c>
      <c r="E487" s="56">
        <v>0</v>
      </c>
      <c r="F487" s="56"/>
      <c r="G487" s="56"/>
      <c r="H487" s="56">
        <v>0</v>
      </c>
      <c r="I487" s="56"/>
      <c r="J487" s="56"/>
      <c r="K487" s="56">
        <v>3.34904819495961</v>
      </c>
      <c r="L487" s="56"/>
      <c r="M487" s="56">
        <v>28.051421975343601</v>
      </c>
      <c r="N487" s="56">
        <v>32.208828698395401</v>
      </c>
      <c r="O487" s="56">
        <v>0</v>
      </c>
      <c r="P487" s="56">
        <v>0</v>
      </c>
    </row>
    <row r="488" spans="1:16" hidden="1" x14ac:dyDescent="0.2">
      <c r="A488" s="54" t="s">
        <v>144</v>
      </c>
      <c r="B488" s="54" t="s">
        <v>123</v>
      </c>
      <c r="C488" s="54" t="s">
        <v>129</v>
      </c>
      <c r="D488" s="56">
        <v>2.6067231867186398</v>
      </c>
      <c r="E488" s="56">
        <v>0</v>
      </c>
      <c r="F488" s="56"/>
      <c r="G488" s="56"/>
      <c r="H488" s="56">
        <v>0</v>
      </c>
      <c r="I488" s="56"/>
      <c r="J488" s="56"/>
      <c r="K488" s="56">
        <v>1.18638523269582</v>
      </c>
      <c r="L488" s="56"/>
      <c r="M488" s="56">
        <v>0.88394187771289001</v>
      </c>
      <c r="N488" s="56">
        <v>1.0846563393123501</v>
      </c>
      <c r="O488" s="56">
        <v>0</v>
      </c>
      <c r="P488" s="56">
        <v>0</v>
      </c>
    </row>
    <row r="489" spans="1:16" hidden="1" x14ac:dyDescent="0.2">
      <c r="A489" s="45" t="s">
        <v>145</v>
      </c>
      <c r="B489" s="45" t="s">
        <v>11</v>
      </c>
      <c r="C489" s="45" t="s">
        <v>124</v>
      </c>
      <c r="D489" s="46">
        <v>1173855</v>
      </c>
      <c r="E489" s="47">
        <v>86.431117983055799</v>
      </c>
      <c r="F489" s="47"/>
      <c r="G489" s="47"/>
      <c r="H489" s="47">
        <v>13.157161659659799</v>
      </c>
      <c r="I489" s="47"/>
      <c r="J489" s="47"/>
      <c r="K489" s="47">
        <v>62.584333682970097</v>
      </c>
      <c r="L489" s="47"/>
      <c r="M489" s="47">
        <v>28.964816181707501</v>
      </c>
      <c r="N489" s="47">
        <v>6.74669463760796</v>
      </c>
      <c r="O489" s="47">
        <v>1.70415549771441</v>
      </c>
      <c r="P489" s="47">
        <v>0.41172035728432999</v>
      </c>
    </row>
    <row r="490" spans="1:16" hidden="1" x14ac:dyDescent="0.2">
      <c r="A490" s="48" t="s">
        <v>145</v>
      </c>
      <c r="B490" s="48" t="s">
        <v>11</v>
      </c>
      <c r="C490" s="48" t="s">
        <v>125</v>
      </c>
      <c r="D490" s="49">
        <v>12460.2038529658</v>
      </c>
      <c r="E490" s="50">
        <v>0.25626669760385001</v>
      </c>
      <c r="F490" s="50"/>
      <c r="G490" s="50"/>
      <c r="H490" s="50">
        <v>0.25592170521882002</v>
      </c>
      <c r="I490" s="50"/>
      <c r="J490" s="50"/>
      <c r="K490" s="50">
        <v>0.76155244190946003</v>
      </c>
      <c r="L490" s="50"/>
      <c r="M490" s="50">
        <v>0.62519766497128004</v>
      </c>
      <c r="N490" s="50">
        <v>0.28049680467942001</v>
      </c>
      <c r="O490" s="50">
        <v>0.12065750091084999</v>
      </c>
      <c r="P490" s="50">
        <v>2.6292632138399601E-2</v>
      </c>
    </row>
    <row r="491" spans="1:16" hidden="1" x14ac:dyDescent="0.2">
      <c r="A491" s="48" t="s">
        <v>145</v>
      </c>
      <c r="B491" s="48" t="s">
        <v>11</v>
      </c>
      <c r="C491" s="48" t="s">
        <v>126</v>
      </c>
      <c r="D491" s="49">
        <v>1153358.3763482899</v>
      </c>
      <c r="E491" s="50">
        <v>86.004020851902794</v>
      </c>
      <c r="F491" s="50"/>
      <c r="G491" s="50"/>
      <c r="H491" s="50">
        <v>12.7418633218977</v>
      </c>
      <c r="I491" s="50"/>
      <c r="J491" s="50"/>
      <c r="K491" s="50">
        <v>61.323375194005997</v>
      </c>
      <c r="L491" s="50"/>
      <c r="M491" s="50">
        <v>27.9472638945612</v>
      </c>
      <c r="N491" s="50">
        <v>6.2996530268667401</v>
      </c>
      <c r="O491" s="50">
        <v>1.51662245232749</v>
      </c>
      <c r="P491" s="50">
        <v>0.37065587408494</v>
      </c>
    </row>
    <row r="492" spans="1:16" hidden="1" x14ac:dyDescent="0.2">
      <c r="A492" s="48" t="s">
        <v>145</v>
      </c>
      <c r="B492" s="48" t="s">
        <v>11</v>
      </c>
      <c r="C492" s="48" t="s">
        <v>127</v>
      </c>
      <c r="D492" s="49">
        <v>1194351.6236517001</v>
      </c>
      <c r="E492" s="50">
        <v>86.847175142718797</v>
      </c>
      <c r="F492" s="50"/>
      <c r="G492" s="50"/>
      <c r="H492" s="50">
        <v>13.5838887076169</v>
      </c>
      <c r="I492" s="50"/>
      <c r="J492" s="50"/>
      <c r="K492" s="50">
        <v>63.8284306747545</v>
      </c>
      <c r="L492" s="50"/>
      <c r="M492" s="50">
        <v>30.0039895173642</v>
      </c>
      <c r="N492" s="50">
        <v>7.2230141775139503</v>
      </c>
      <c r="O492" s="50">
        <v>1.9144265665829701</v>
      </c>
      <c r="P492" s="50">
        <v>0.45731343848764</v>
      </c>
    </row>
    <row r="493" spans="1:16" hidden="1" x14ac:dyDescent="0.2">
      <c r="A493" s="48" t="s">
        <v>145</v>
      </c>
      <c r="B493" s="48" t="s">
        <v>11</v>
      </c>
      <c r="C493" s="48" t="s">
        <v>128</v>
      </c>
      <c r="D493" s="50">
        <v>1.0614772568133</v>
      </c>
      <c r="E493" s="50">
        <v>0.29649818674576001</v>
      </c>
      <c r="F493" s="50"/>
      <c r="G493" s="50"/>
      <c r="H493" s="50">
        <v>1.94511332944616</v>
      </c>
      <c r="I493" s="50"/>
      <c r="J493" s="50"/>
      <c r="K493" s="50">
        <v>1.21684197480989</v>
      </c>
      <c r="L493" s="50"/>
      <c r="M493" s="50">
        <v>2.1584727520767699</v>
      </c>
      <c r="N493" s="50">
        <v>4.1575440974585698</v>
      </c>
      <c r="O493" s="50">
        <v>7.0801931556528501</v>
      </c>
      <c r="P493" s="50">
        <v>6.3860413198471102</v>
      </c>
    </row>
    <row r="494" spans="1:16" hidden="1" x14ac:dyDescent="0.2">
      <c r="A494" s="48" t="s">
        <v>145</v>
      </c>
      <c r="B494" s="48" t="s">
        <v>11</v>
      </c>
      <c r="C494" s="48" t="s">
        <v>129</v>
      </c>
      <c r="D494" s="50">
        <v>3.3404924428635101</v>
      </c>
      <c r="E494" s="50">
        <v>16.056554966863999</v>
      </c>
      <c r="F494" s="50"/>
      <c r="G494" s="50"/>
      <c r="H494" s="50">
        <v>16.436155596356102</v>
      </c>
      <c r="I494" s="50"/>
      <c r="J494" s="50"/>
      <c r="K494" s="50">
        <v>10.9707222379051</v>
      </c>
      <c r="L494" s="50"/>
      <c r="M494" s="50">
        <v>8.4148255191037897</v>
      </c>
      <c r="N494" s="50">
        <v>5.5393046911445003</v>
      </c>
      <c r="O494" s="50">
        <v>3.8496299062058399</v>
      </c>
      <c r="P494" s="50">
        <v>4.8343688380866201</v>
      </c>
    </row>
    <row r="495" spans="1:16" hidden="1" x14ac:dyDescent="0.2">
      <c r="A495" s="51" t="s">
        <v>145</v>
      </c>
      <c r="B495" s="51" t="s">
        <v>200</v>
      </c>
      <c r="C495" s="51" t="s">
        <v>124</v>
      </c>
      <c r="D495" s="52">
        <v>267447</v>
      </c>
      <c r="E495" s="53">
        <v>75.782491484293999</v>
      </c>
      <c r="F495" s="53"/>
      <c r="G495" s="53"/>
      <c r="H495" s="53">
        <v>23.8989407247043</v>
      </c>
      <c r="I495" s="53"/>
      <c r="J495" s="53"/>
      <c r="K495" s="53">
        <v>33.717164447643</v>
      </c>
      <c r="L495" s="53"/>
      <c r="M495" s="53">
        <v>51.075613686499601</v>
      </c>
      <c r="N495" s="53">
        <v>14.281020698718599</v>
      </c>
      <c r="O495" s="53">
        <v>0.92620116713862999</v>
      </c>
      <c r="P495" s="53">
        <v>0.31856779100158</v>
      </c>
    </row>
    <row r="496" spans="1:16" hidden="1" x14ac:dyDescent="0.2">
      <c r="A496" s="54" t="s">
        <v>145</v>
      </c>
      <c r="B496" s="54" t="s">
        <v>200</v>
      </c>
      <c r="C496" s="54" t="s">
        <v>125</v>
      </c>
      <c r="D496" s="55">
        <v>4317.6637992174201</v>
      </c>
      <c r="E496" s="56">
        <v>0.37417296633323999</v>
      </c>
      <c r="F496" s="56"/>
      <c r="G496" s="56"/>
      <c r="H496" s="56">
        <v>0.37819634003641001</v>
      </c>
      <c r="I496" s="56"/>
      <c r="J496" s="56"/>
      <c r="K496" s="56">
        <v>0.56664272207247002</v>
      </c>
      <c r="L496" s="56"/>
      <c r="M496" s="56">
        <v>0.64661002384546995</v>
      </c>
      <c r="N496" s="56">
        <v>0.52987786604668996</v>
      </c>
      <c r="O496" s="56">
        <v>8.3099554159380001E-2</v>
      </c>
      <c r="P496" s="56">
        <v>4.05986238990255E-2</v>
      </c>
    </row>
    <row r="497" spans="1:16" hidden="1" x14ac:dyDescent="0.2">
      <c r="A497" s="54" t="s">
        <v>145</v>
      </c>
      <c r="B497" s="54" t="s">
        <v>200</v>
      </c>
      <c r="C497" s="54" t="s">
        <v>126</v>
      </c>
      <c r="D497" s="55">
        <v>260344.585706346</v>
      </c>
      <c r="E497" s="56">
        <v>75.161679459107205</v>
      </c>
      <c r="F497" s="56"/>
      <c r="G497" s="56"/>
      <c r="H497" s="56">
        <v>23.2823850814795</v>
      </c>
      <c r="I497" s="56"/>
      <c r="J497" s="56"/>
      <c r="K497" s="56">
        <v>32.791445946572203</v>
      </c>
      <c r="L497" s="56"/>
      <c r="M497" s="56">
        <v>50.011599607603699</v>
      </c>
      <c r="N497" s="56">
        <v>13.4313298628773</v>
      </c>
      <c r="O497" s="56">
        <v>0.79903254078489006</v>
      </c>
      <c r="P497" s="56">
        <v>0.25830300944050999</v>
      </c>
    </row>
    <row r="498" spans="1:16" hidden="1" x14ac:dyDescent="0.2">
      <c r="A498" s="54" t="s">
        <v>145</v>
      </c>
      <c r="B498" s="54" t="s">
        <v>200</v>
      </c>
      <c r="C498" s="54" t="s">
        <v>127</v>
      </c>
      <c r="D498" s="55">
        <v>274549.41429365298</v>
      </c>
      <c r="E498" s="56">
        <v>76.392660443150703</v>
      </c>
      <c r="F498" s="56"/>
      <c r="G498" s="56"/>
      <c r="H498" s="56">
        <v>24.526603903265499</v>
      </c>
      <c r="I498" s="56"/>
      <c r="J498" s="56"/>
      <c r="K498" s="56">
        <v>34.655540915770104</v>
      </c>
      <c r="L498" s="56"/>
      <c r="M498" s="56">
        <v>52.138654022161099</v>
      </c>
      <c r="N498" s="56">
        <v>15.175041925446299</v>
      </c>
      <c r="O498" s="56">
        <v>1.0733900972769199</v>
      </c>
      <c r="P498" s="56">
        <v>0.39283759599623003</v>
      </c>
    </row>
    <row r="499" spans="1:16" hidden="1" x14ac:dyDescent="0.2">
      <c r="A499" s="54" t="s">
        <v>145</v>
      </c>
      <c r="B499" s="54" t="s">
        <v>200</v>
      </c>
      <c r="C499" s="54" t="s">
        <v>128</v>
      </c>
      <c r="D499" s="56">
        <v>1.61439978732886</v>
      </c>
      <c r="E499" s="56">
        <v>0.49374592865</v>
      </c>
      <c r="F499" s="56"/>
      <c r="G499" s="56"/>
      <c r="H499" s="56">
        <v>1.5824816019794301</v>
      </c>
      <c r="I499" s="56"/>
      <c r="J499" s="56"/>
      <c r="K499" s="56">
        <v>1.6805764403835699</v>
      </c>
      <c r="L499" s="56"/>
      <c r="M499" s="56">
        <v>1.2659858143151099</v>
      </c>
      <c r="N499" s="56">
        <v>3.7103641064972099</v>
      </c>
      <c r="O499" s="56">
        <v>8.9720848027117999</v>
      </c>
      <c r="P499" s="56">
        <v>12.744108175965501</v>
      </c>
    </row>
    <row r="500" spans="1:16" hidden="1" x14ac:dyDescent="0.2">
      <c r="A500" s="54" t="s">
        <v>145</v>
      </c>
      <c r="B500" s="54" t="s">
        <v>200</v>
      </c>
      <c r="C500" s="54" t="s">
        <v>129</v>
      </c>
      <c r="D500" s="56">
        <v>1.2721128600210101</v>
      </c>
      <c r="E500" s="56">
        <v>4.9837009271479502</v>
      </c>
      <c r="F500" s="56"/>
      <c r="G500" s="56"/>
      <c r="H500" s="56">
        <v>5.1377242160673999</v>
      </c>
      <c r="I500" s="56"/>
      <c r="J500" s="56"/>
      <c r="K500" s="56">
        <v>2.6336674170200198</v>
      </c>
      <c r="L500" s="56"/>
      <c r="M500" s="56">
        <v>3.0671873842766799</v>
      </c>
      <c r="N500" s="56">
        <v>4.2044553177698898</v>
      </c>
      <c r="O500" s="56">
        <v>1.3795189534998</v>
      </c>
      <c r="P500" s="56">
        <v>3.3908766546726099</v>
      </c>
    </row>
    <row r="501" spans="1:16" hidden="1" x14ac:dyDescent="0.2">
      <c r="A501" s="45" t="s">
        <v>145</v>
      </c>
      <c r="B501" s="45" t="s">
        <v>201</v>
      </c>
      <c r="C501" s="45" t="s">
        <v>124</v>
      </c>
      <c r="D501" s="46">
        <v>900328</v>
      </c>
      <c r="E501" s="47">
        <v>89.716747674180894</v>
      </c>
      <c r="F501" s="47"/>
      <c r="G501" s="47"/>
      <c r="H501" s="47">
        <v>9.8451897530677694</v>
      </c>
      <c r="I501" s="47"/>
      <c r="J501" s="47"/>
      <c r="K501" s="47">
        <v>83.015376978530895</v>
      </c>
      <c r="L501" s="47"/>
      <c r="M501" s="47">
        <v>13.3033991809474</v>
      </c>
      <c r="N501" s="47">
        <v>1.3899073771139101</v>
      </c>
      <c r="O501" s="47">
        <v>2.2913164634077501</v>
      </c>
      <c r="P501" s="47">
        <v>0.43806257275125998</v>
      </c>
    </row>
    <row r="502" spans="1:16" hidden="1" x14ac:dyDescent="0.2">
      <c r="A502" s="48" t="s">
        <v>145</v>
      </c>
      <c r="B502" s="48" t="s">
        <v>201</v>
      </c>
      <c r="C502" s="48" t="s">
        <v>125</v>
      </c>
      <c r="D502" s="49">
        <v>11108.6982963714</v>
      </c>
      <c r="E502" s="50">
        <v>0.29728370410097998</v>
      </c>
      <c r="F502" s="50"/>
      <c r="G502" s="50"/>
      <c r="H502" s="50">
        <v>0.29646928538887002</v>
      </c>
      <c r="I502" s="50"/>
      <c r="J502" s="50"/>
      <c r="K502" s="50">
        <v>0.64067862480170001</v>
      </c>
      <c r="L502" s="50"/>
      <c r="M502" s="50">
        <v>0.53656708815145004</v>
      </c>
      <c r="N502" s="50">
        <v>0.12319819290311</v>
      </c>
      <c r="O502" s="50">
        <v>0.20417113637135001</v>
      </c>
      <c r="P502" s="50">
        <v>2.94692081311358E-2</v>
      </c>
    </row>
    <row r="503" spans="1:16" hidden="1" x14ac:dyDescent="0.2">
      <c r="A503" s="48" t="s">
        <v>145</v>
      </c>
      <c r="B503" s="48" t="s">
        <v>201</v>
      </c>
      <c r="C503" s="48" t="s">
        <v>126</v>
      </c>
      <c r="D503" s="49">
        <v>882054.55833501101</v>
      </c>
      <c r="E503" s="50">
        <v>89.217328853405903</v>
      </c>
      <c r="F503" s="50"/>
      <c r="G503" s="50"/>
      <c r="H503" s="50">
        <v>9.3681523789187295</v>
      </c>
      <c r="I503" s="50"/>
      <c r="J503" s="50"/>
      <c r="K503" s="50">
        <v>81.935295038992507</v>
      </c>
      <c r="L503" s="50"/>
      <c r="M503" s="50">
        <v>12.4452534755013</v>
      </c>
      <c r="N503" s="50">
        <v>1.2011546033927001</v>
      </c>
      <c r="O503" s="50">
        <v>1.9784310323226799</v>
      </c>
      <c r="P503" s="50">
        <v>0.39216241646775002</v>
      </c>
    </row>
    <row r="504" spans="1:16" hidden="1" x14ac:dyDescent="0.2">
      <c r="A504" s="48" t="s">
        <v>145</v>
      </c>
      <c r="B504" s="48" t="s">
        <v>201</v>
      </c>
      <c r="C504" s="48" t="s">
        <v>127</v>
      </c>
      <c r="D504" s="49">
        <v>918601.44166498899</v>
      </c>
      <c r="E504" s="50">
        <v>90.195577017670104</v>
      </c>
      <c r="F504" s="50"/>
      <c r="G504" s="50"/>
      <c r="H504" s="50">
        <v>10.343746084358999</v>
      </c>
      <c r="I504" s="50"/>
      <c r="J504" s="50"/>
      <c r="K504" s="50">
        <v>84.043457448958705</v>
      </c>
      <c r="L504" s="50"/>
      <c r="M504" s="50">
        <v>14.2111128466487</v>
      </c>
      <c r="N504" s="50">
        <v>1.6078385852808701</v>
      </c>
      <c r="O504" s="50">
        <v>2.6523452509890202</v>
      </c>
      <c r="P504" s="50">
        <v>0.48930866428518999</v>
      </c>
    </row>
    <row r="505" spans="1:16" hidden="1" x14ac:dyDescent="0.2">
      <c r="A505" s="48" t="s">
        <v>145</v>
      </c>
      <c r="B505" s="48" t="s">
        <v>201</v>
      </c>
      <c r="C505" s="48" t="s">
        <v>128</v>
      </c>
      <c r="D505" s="50">
        <v>1.2338501408788201</v>
      </c>
      <c r="E505" s="50">
        <v>0.33135809289543999</v>
      </c>
      <c r="F505" s="50"/>
      <c r="G505" s="50"/>
      <c r="H505" s="50">
        <v>3.0113110343708298</v>
      </c>
      <c r="I505" s="50"/>
      <c r="J505" s="50"/>
      <c r="K505" s="50">
        <v>0.77175897781850999</v>
      </c>
      <c r="L505" s="50"/>
      <c r="M505" s="50">
        <v>4.0333081857747901</v>
      </c>
      <c r="N505" s="50">
        <v>8.8637699843660194</v>
      </c>
      <c r="O505" s="50">
        <v>8.9106476399903496</v>
      </c>
      <c r="P505" s="50">
        <v>6.7271686658948404</v>
      </c>
    </row>
    <row r="506" spans="1:16" hidden="1" x14ac:dyDescent="0.2">
      <c r="A506" s="48" t="s">
        <v>145</v>
      </c>
      <c r="B506" s="48" t="s">
        <v>201</v>
      </c>
      <c r="C506" s="48" t="s">
        <v>129</v>
      </c>
      <c r="D506" s="50">
        <v>1.98733760519118</v>
      </c>
      <c r="E506" s="50">
        <v>21.0671951516779</v>
      </c>
      <c r="F506" s="50"/>
      <c r="G506" s="50"/>
      <c r="H506" s="50">
        <v>21.777847062177202</v>
      </c>
      <c r="I506" s="50"/>
      <c r="J506" s="50"/>
      <c r="K506" s="50">
        <v>7.4006335780241796</v>
      </c>
      <c r="L506" s="50"/>
      <c r="M506" s="50">
        <v>6.3457981981985396</v>
      </c>
      <c r="N506" s="50">
        <v>2.8151681296876099</v>
      </c>
      <c r="O506" s="50">
        <v>4.7334014917349299</v>
      </c>
      <c r="P506" s="50">
        <v>4.3790103192377199</v>
      </c>
    </row>
    <row r="507" spans="1:16" hidden="1" x14ac:dyDescent="0.2">
      <c r="A507" s="51" t="s">
        <v>145</v>
      </c>
      <c r="B507" s="51" t="s">
        <v>202</v>
      </c>
      <c r="C507" s="51" t="s">
        <v>124</v>
      </c>
      <c r="D507" s="52">
        <v>5273</v>
      </c>
      <c r="E507" s="53">
        <v>78.759719324862502</v>
      </c>
      <c r="F507" s="53"/>
      <c r="G507" s="53"/>
      <c r="H507" s="53">
        <v>20.5385928314052</v>
      </c>
      <c r="I507" s="53"/>
      <c r="J507" s="53"/>
      <c r="K507" s="53">
        <v>85.318559556786695</v>
      </c>
      <c r="L507" s="53"/>
      <c r="M507" s="53">
        <v>11.1726685133887</v>
      </c>
      <c r="N507" s="53">
        <v>2.6777469990766298</v>
      </c>
      <c r="O507" s="53">
        <v>0.83102493074792005</v>
      </c>
      <c r="P507" s="53">
        <v>0.70168784373222004</v>
      </c>
    </row>
    <row r="508" spans="1:16" hidden="1" x14ac:dyDescent="0.2">
      <c r="A508" s="54" t="s">
        <v>145</v>
      </c>
      <c r="B508" s="54" t="s">
        <v>202</v>
      </c>
      <c r="C508" s="54" t="s">
        <v>125</v>
      </c>
      <c r="D508" s="55">
        <v>352.704016995914</v>
      </c>
      <c r="E508" s="56">
        <v>3.14174358347028</v>
      </c>
      <c r="F508" s="56"/>
      <c r="G508" s="56"/>
      <c r="H508" s="56">
        <v>3.1576715201224901</v>
      </c>
      <c r="I508" s="56"/>
      <c r="J508" s="56"/>
      <c r="K508" s="56">
        <v>3.5968148697063298</v>
      </c>
      <c r="L508" s="56"/>
      <c r="M508" s="56">
        <v>3.1911420233234402</v>
      </c>
      <c r="N508" s="56">
        <v>1.0112613656170999</v>
      </c>
      <c r="O508" s="56">
        <v>0.51966095793099998</v>
      </c>
      <c r="P508" s="56">
        <v>0.46641723002992003</v>
      </c>
    </row>
    <row r="509" spans="1:16" hidden="1" x14ac:dyDescent="0.2">
      <c r="A509" s="54" t="s">
        <v>145</v>
      </c>
      <c r="B509" s="54" t="s">
        <v>202</v>
      </c>
      <c r="C509" s="54" t="s">
        <v>126</v>
      </c>
      <c r="D509" s="55">
        <v>4692.8135454189596</v>
      </c>
      <c r="E509" s="56">
        <v>73.136711713968495</v>
      </c>
      <c r="F509" s="56"/>
      <c r="G509" s="56"/>
      <c r="H509" s="56">
        <v>15.8259343405759</v>
      </c>
      <c r="I509" s="56"/>
      <c r="J509" s="56"/>
      <c r="K509" s="56">
        <v>78.371408280562093</v>
      </c>
      <c r="L509" s="56"/>
      <c r="M509" s="56">
        <v>6.8998671156873499</v>
      </c>
      <c r="N509" s="56">
        <v>1.4323963581916099</v>
      </c>
      <c r="O509" s="56">
        <v>0.29611421425667001</v>
      </c>
      <c r="P509" s="56">
        <v>0.23440135742736001</v>
      </c>
    </row>
    <row r="510" spans="1:16" hidden="1" x14ac:dyDescent="0.2">
      <c r="A510" s="54" t="s">
        <v>145</v>
      </c>
      <c r="B510" s="54" t="s">
        <v>202</v>
      </c>
      <c r="C510" s="54" t="s">
        <v>127</v>
      </c>
      <c r="D510" s="55">
        <v>5853.1864545810304</v>
      </c>
      <c r="E510" s="56">
        <v>83.471715500305095</v>
      </c>
      <c r="F510" s="56"/>
      <c r="G510" s="56"/>
      <c r="H510" s="56">
        <v>26.2174956325624</v>
      </c>
      <c r="I510" s="56"/>
      <c r="J510" s="56"/>
      <c r="K510" s="56">
        <v>90.310165638750306</v>
      </c>
      <c r="L510" s="56"/>
      <c r="M510" s="56">
        <v>17.591476873812798</v>
      </c>
      <c r="N510" s="56">
        <v>4.9514376692931199</v>
      </c>
      <c r="O510" s="56">
        <v>2.3098306921564999</v>
      </c>
      <c r="P510" s="56">
        <v>2.0810926789038402</v>
      </c>
    </row>
    <row r="511" spans="1:16" hidden="1" x14ac:dyDescent="0.2">
      <c r="A511" s="54" t="s">
        <v>145</v>
      </c>
      <c r="B511" s="54" t="s">
        <v>202</v>
      </c>
      <c r="C511" s="54" t="s">
        <v>128</v>
      </c>
      <c r="D511" s="56">
        <v>6.6888681395015004</v>
      </c>
      <c r="E511" s="56">
        <v>3.9890233362963601</v>
      </c>
      <c r="F511" s="56"/>
      <c r="G511" s="56"/>
      <c r="H511" s="56">
        <v>15.3743323412797</v>
      </c>
      <c r="I511" s="56"/>
      <c r="J511" s="56"/>
      <c r="K511" s="56">
        <v>4.21574729858437</v>
      </c>
      <c r="L511" s="56"/>
      <c r="M511" s="56">
        <v>28.5620397624734</v>
      </c>
      <c r="N511" s="56">
        <v>37.765381343562701</v>
      </c>
      <c r="O511" s="56">
        <v>62.532535271030298</v>
      </c>
      <c r="P511" s="56">
        <v>66.470758214804704</v>
      </c>
    </row>
    <row r="512" spans="1:16" hidden="1" x14ac:dyDescent="0.2">
      <c r="A512" s="54" t="s">
        <v>145</v>
      </c>
      <c r="B512" s="54" t="s">
        <v>202</v>
      </c>
      <c r="C512" s="54" t="s">
        <v>129</v>
      </c>
      <c r="D512" s="56">
        <v>4.2263039653482002</v>
      </c>
      <c r="E512" s="56">
        <v>7.5998076779778501</v>
      </c>
      <c r="F512" s="56"/>
      <c r="G512" s="56"/>
      <c r="H512" s="56">
        <v>7.8692347836268004</v>
      </c>
      <c r="I512" s="56"/>
      <c r="J512" s="56"/>
      <c r="K512" s="56">
        <v>3.2079713821344802</v>
      </c>
      <c r="L512" s="56"/>
      <c r="M512" s="56">
        <v>3.1870966569798602</v>
      </c>
      <c r="N512" s="56">
        <v>1.2188538502122701</v>
      </c>
      <c r="O512" s="56">
        <v>1.0177867651927901</v>
      </c>
      <c r="P512" s="56">
        <v>4.0215075762672896</v>
      </c>
    </row>
    <row r="513" spans="1:16" hidden="1" x14ac:dyDescent="0.2">
      <c r="A513" s="45" t="s">
        <v>145</v>
      </c>
      <c r="B513" s="45" t="s">
        <v>123</v>
      </c>
      <c r="C513" s="45" t="s">
        <v>124</v>
      </c>
      <c r="D513" s="46">
        <v>807</v>
      </c>
      <c r="E513" s="47">
        <v>0</v>
      </c>
      <c r="F513" s="47"/>
      <c r="G513" s="47"/>
      <c r="H513" s="47">
        <v>100</v>
      </c>
      <c r="I513" s="47"/>
      <c r="J513" s="47"/>
      <c r="K513" s="47">
        <v>74.349442379182094</v>
      </c>
      <c r="L513" s="47"/>
      <c r="M513" s="47">
        <v>21.809169764560099</v>
      </c>
      <c r="N513" s="47">
        <v>3.8413878562577399</v>
      </c>
      <c r="O513" s="47">
        <v>0</v>
      </c>
      <c r="P513" s="47">
        <v>0</v>
      </c>
    </row>
    <row r="514" spans="1:16" hidden="1" x14ac:dyDescent="0.2">
      <c r="A514" s="48" t="s">
        <v>145</v>
      </c>
      <c r="B514" s="48" t="s">
        <v>123</v>
      </c>
      <c r="C514" s="48" t="s">
        <v>125</v>
      </c>
      <c r="D514" s="49">
        <v>70.676441083659796</v>
      </c>
      <c r="E514" s="50">
        <v>0</v>
      </c>
      <c r="F514" s="50"/>
      <c r="G514" s="50"/>
      <c r="H514" s="50">
        <v>0</v>
      </c>
      <c r="I514" s="50"/>
      <c r="J514" s="50"/>
      <c r="K514" s="50">
        <v>3.2852150545991998</v>
      </c>
      <c r="L514" s="50"/>
      <c r="M514" s="50">
        <v>3.1117004878683701</v>
      </c>
      <c r="N514" s="50">
        <v>1.0934822235702</v>
      </c>
      <c r="O514" s="50">
        <v>0</v>
      </c>
      <c r="P514" s="50">
        <v>0</v>
      </c>
    </row>
    <row r="515" spans="1:16" hidden="1" x14ac:dyDescent="0.2">
      <c r="A515" s="48" t="s">
        <v>145</v>
      </c>
      <c r="B515" s="48" t="s">
        <v>123</v>
      </c>
      <c r="C515" s="48" t="s">
        <v>126</v>
      </c>
      <c r="D515" s="49">
        <v>690.73958957431103</v>
      </c>
      <c r="E515" s="50">
        <v>0</v>
      </c>
      <c r="F515" s="50"/>
      <c r="G515" s="50"/>
      <c r="H515" s="50">
        <v>100</v>
      </c>
      <c r="I515" s="50"/>
      <c r="J515" s="50"/>
      <c r="K515" s="50">
        <v>68.586031829564902</v>
      </c>
      <c r="L515" s="50"/>
      <c r="M515" s="50">
        <v>17.122122311882698</v>
      </c>
      <c r="N515" s="50">
        <v>2.3959463753549399</v>
      </c>
      <c r="O515" s="50">
        <v>0</v>
      </c>
      <c r="P515" s="50">
        <v>0</v>
      </c>
    </row>
    <row r="516" spans="1:16" hidden="1" x14ac:dyDescent="0.2">
      <c r="A516" s="48" t="s">
        <v>145</v>
      </c>
      <c r="B516" s="48" t="s">
        <v>123</v>
      </c>
      <c r="C516" s="48" t="s">
        <v>127</v>
      </c>
      <c r="D516" s="49">
        <v>923.26041042568795</v>
      </c>
      <c r="E516" s="50">
        <v>0</v>
      </c>
      <c r="F516" s="50"/>
      <c r="G516" s="50"/>
      <c r="H516" s="50">
        <v>100</v>
      </c>
      <c r="I516" s="50"/>
      <c r="J516" s="50"/>
      <c r="K516" s="50">
        <v>79.3734601373489</v>
      </c>
      <c r="L516" s="50"/>
      <c r="M516" s="50">
        <v>27.355761966075502</v>
      </c>
      <c r="N516" s="50">
        <v>6.1043071416430896</v>
      </c>
      <c r="O516" s="50">
        <v>0</v>
      </c>
      <c r="P516" s="50">
        <v>0</v>
      </c>
    </row>
    <row r="517" spans="1:16" hidden="1" x14ac:dyDescent="0.2">
      <c r="A517" s="48" t="s">
        <v>145</v>
      </c>
      <c r="B517" s="48" t="s">
        <v>123</v>
      </c>
      <c r="C517" s="48" t="s">
        <v>128</v>
      </c>
      <c r="D517" s="50">
        <v>8.7579233065253792</v>
      </c>
      <c r="E517" s="50">
        <v>0</v>
      </c>
      <c r="F517" s="50"/>
      <c r="G517" s="50"/>
      <c r="H517" s="50">
        <v>0</v>
      </c>
      <c r="I517" s="50"/>
      <c r="J517" s="50"/>
      <c r="K517" s="50">
        <v>4.4186142484359303</v>
      </c>
      <c r="L517" s="50"/>
      <c r="M517" s="50">
        <v>14.267853941532801</v>
      </c>
      <c r="N517" s="50">
        <v>28.465811432940399</v>
      </c>
      <c r="O517" s="50">
        <v>0</v>
      </c>
      <c r="P517" s="50">
        <v>0</v>
      </c>
    </row>
    <row r="518" spans="1:16" hidden="1" x14ac:dyDescent="0.2">
      <c r="A518" s="48" t="s">
        <v>145</v>
      </c>
      <c r="B518" s="48" t="s">
        <v>123</v>
      </c>
      <c r="C518" s="48" t="s">
        <v>129</v>
      </c>
      <c r="D518" s="50">
        <v>1.64632278905757</v>
      </c>
      <c r="E518" s="50">
        <v>0</v>
      </c>
      <c r="F518" s="50"/>
      <c r="G518" s="50"/>
      <c r="H518" s="50">
        <v>0</v>
      </c>
      <c r="I518" s="50"/>
      <c r="J518" s="50"/>
      <c r="K518" s="50">
        <v>1.30979901055715</v>
      </c>
      <c r="L518" s="50"/>
      <c r="M518" s="50">
        <v>1.3141719523914801</v>
      </c>
      <c r="N518" s="50">
        <v>0.74920157996197001</v>
      </c>
      <c r="O518" s="50">
        <v>0</v>
      </c>
      <c r="P518" s="50">
        <v>0</v>
      </c>
    </row>
    <row r="519" spans="1:16" hidden="1" x14ac:dyDescent="0.2">
      <c r="A519" s="51" t="s">
        <v>146</v>
      </c>
      <c r="B519" s="51" t="s">
        <v>11</v>
      </c>
      <c r="C519" s="51" t="s">
        <v>124</v>
      </c>
      <c r="D519" s="52">
        <v>511689</v>
      </c>
      <c r="E519" s="53">
        <v>87.559630947704505</v>
      </c>
      <c r="F519" s="53"/>
      <c r="G519" s="53"/>
      <c r="H519" s="53">
        <v>12.0375853301517</v>
      </c>
      <c r="I519" s="53"/>
      <c r="J519" s="53"/>
      <c r="K519" s="53">
        <v>54.355061287442098</v>
      </c>
      <c r="L519" s="53"/>
      <c r="M519" s="53">
        <v>29.687474632681202</v>
      </c>
      <c r="N519" s="53">
        <v>13.6537056579267</v>
      </c>
      <c r="O519" s="53">
        <v>2.3037584219498299</v>
      </c>
      <c r="P519" s="53">
        <v>0.40278372214371999</v>
      </c>
    </row>
    <row r="520" spans="1:16" hidden="1" x14ac:dyDescent="0.2">
      <c r="A520" s="54" t="s">
        <v>146</v>
      </c>
      <c r="B520" s="54" t="s">
        <v>11</v>
      </c>
      <c r="C520" s="54" t="s">
        <v>125</v>
      </c>
      <c r="D520" s="55">
        <v>8985.0668159137294</v>
      </c>
      <c r="E520" s="56">
        <v>0.31460945637829002</v>
      </c>
      <c r="F520" s="56"/>
      <c r="G520" s="56"/>
      <c r="H520" s="56">
        <v>0.31225166076576</v>
      </c>
      <c r="I520" s="56"/>
      <c r="J520" s="56"/>
      <c r="K520" s="56">
        <v>1.14846937592556</v>
      </c>
      <c r="L520" s="56"/>
      <c r="M520" s="56">
        <v>0.82516186715214002</v>
      </c>
      <c r="N520" s="56">
        <v>0.54792534672323001</v>
      </c>
      <c r="O520" s="56">
        <v>0.33157368464251002</v>
      </c>
      <c r="P520" s="56">
        <v>5.8336469261574299E-2</v>
      </c>
    </row>
    <row r="521" spans="1:16" hidden="1" x14ac:dyDescent="0.2">
      <c r="A521" s="54" t="s">
        <v>146</v>
      </c>
      <c r="B521" s="54" t="s">
        <v>11</v>
      </c>
      <c r="C521" s="54" t="s">
        <v>126</v>
      </c>
      <c r="D521" s="55">
        <v>496906.35893020697</v>
      </c>
      <c r="E521" s="56">
        <v>87.032715974732596</v>
      </c>
      <c r="F521" s="56"/>
      <c r="G521" s="56"/>
      <c r="H521" s="56">
        <v>11.533242809728</v>
      </c>
      <c r="I521" s="56"/>
      <c r="J521" s="56"/>
      <c r="K521" s="56">
        <v>52.4599833665105</v>
      </c>
      <c r="L521" s="56"/>
      <c r="M521" s="56">
        <v>28.347912249655</v>
      </c>
      <c r="N521" s="56">
        <v>12.7769382449173</v>
      </c>
      <c r="O521" s="56">
        <v>1.8168585055508299</v>
      </c>
      <c r="P521" s="56">
        <v>0.31735063743987002</v>
      </c>
    </row>
    <row r="522" spans="1:16" hidden="1" x14ac:dyDescent="0.2">
      <c r="A522" s="54" t="s">
        <v>146</v>
      </c>
      <c r="B522" s="54" t="s">
        <v>11</v>
      </c>
      <c r="C522" s="54" t="s">
        <v>127</v>
      </c>
      <c r="D522" s="55">
        <v>526471.64106979198</v>
      </c>
      <c r="E522" s="56">
        <v>88.068070514081498</v>
      </c>
      <c r="F522" s="56"/>
      <c r="G522" s="56"/>
      <c r="H522" s="56">
        <v>12.5608510773672</v>
      </c>
      <c r="I522" s="56"/>
      <c r="J522" s="56"/>
      <c r="K522" s="56">
        <v>56.237614547016399</v>
      </c>
      <c r="L522" s="56"/>
      <c r="M522" s="56">
        <v>31.0628950411894</v>
      </c>
      <c r="N522" s="56">
        <v>14.580580410801399</v>
      </c>
      <c r="O522" s="56">
        <v>2.9172656346265402</v>
      </c>
      <c r="P522" s="56">
        <v>0.51109808785134003</v>
      </c>
    </row>
    <row r="523" spans="1:16" hidden="1" x14ac:dyDescent="0.2">
      <c r="A523" s="54" t="s">
        <v>146</v>
      </c>
      <c r="B523" s="54" t="s">
        <v>11</v>
      </c>
      <c r="C523" s="54" t="s">
        <v>128</v>
      </c>
      <c r="D523" s="56">
        <v>1.75596247250062</v>
      </c>
      <c r="E523" s="56">
        <v>0.35930879672869998</v>
      </c>
      <c r="F523" s="56"/>
      <c r="G523" s="56"/>
      <c r="H523" s="56">
        <v>2.5939725634478599</v>
      </c>
      <c r="I523" s="56"/>
      <c r="J523" s="56"/>
      <c r="K523" s="56">
        <v>2.1129023658941199</v>
      </c>
      <c r="L523" s="56"/>
      <c r="M523" s="56">
        <v>2.77949498016166</v>
      </c>
      <c r="N523" s="56">
        <v>4.0130156636644196</v>
      </c>
      <c r="O523" s="56">
        <v>14.3927280518361</v>
      </c>
      <c r="P523" s="56">
        <v>14.4833234449227</v>
      </c>
    </row>
    <row r="524" spans="1:16" hidden="1" x14ac:dyDescent="0.2">
      <c r="A524" s="54" t="s">
        <v>146</v>
      </c>
      <c r="B524" s="54" t="s">
        <v>11</v>
      </c>
      <c r="C524" s="54" t="s">
        <v>129</v>
      </c>
      <c r="D524" s="56">
        <v>1.73833856876797</v>
      </c>
      <c r="E524" s="56">
        <v>8.7962016048210696</v>
      </c>
      <c r="F524" s="56"/>
      <c r="G524" s="56"/>
      <c r="H524" s="56">
        <v>8.9137779052358201</v>
      </c>
      <c r="I524" s="56"/>
      <c r="J524" s="56"/>
      <c r="K524" s="56">
        <v>7.7739671349551802</v>
      </c>
      <c r="L524" s="56"/>
      <c r="M524" s="56">
        <v>4.7698950928688504</v>
      </c>
      <c r="N524" s="56">
        <v>3.72378863368627</v>
      </c>
      <c r="O524" s="56">
        <v>7.1430188873235201</v>
      </c>
      <c r="P524" s="56">
        <v>8.2120197752575006</v>
      </c>
    </row>
    <row r="525" spans="1:16" hidden="1" x14ac:dyDescent="0.2">
      <c r="A525" s="45" t="s">
        <v>146</v>
      </c>
      <c r="B525" s="45" t="s">
        <v>200</v>
      </c>
      <c r="C525" s="45" t="s">
        <v>124</v>
      </c>
      <c r="D525" s="46">
        <v>56052</v>
      </c>
      <c r="E525" s="47">
        <v>60.0549489759509</v>
      </c>
      <c r="F525" s="47"/>
      <c r="G525" s="47"/>
      <c r="H525" s="47">
        <v>39.638193106401197</v>
      </c>
      <c r="I525" s="47"/>
      <c r="J525" s="47"/>
      <c r="K525" s="47">
        <v>20.5013952651003</v>
      </c>
      <c r="L525" s="47"/>
      <c r="M525" s="47">
        <v>49.594923035376702</v>
      </c>
      <c r="N525" s="47">
        <v>28.805473039877501</v>
      </c>
      <c r="O525" s="47">
        <v>1.09820865964533</v>
      </c>
      <c r="P525" s="47">
        <v>0.30685791764789</v>
      </c>
    </row>
    <row r="526" spans="1:16" hidden="1" x14ac:dyDescent="0.2">
      <c r="A526" s="48" t="s">
        <v>146</v>
      </c>
      <c r="B526" s="48" t="s">
        <v>200</v>
      </c>
      <c r="C526" s="48" t="s">
        <v>125</v>
      </c>
      <c r="D526" s="49">
        <v>1166.7497082007001</v>
      </c>
      <c r="E526" s="50">
        <v>0.75692571125518004</v>
      </c>
      <c r="F526" s="50"/>
      <c r="G526" s="50"/>
      <c r="H526" s="50">
        <v>0.75936235443712996</v>
      </c>
      <c r="I526" s="50"/>
      <c r="J526" s="50"/>
      <c r="K526" s="50">
        <v>0.94971267747906996</v>
      </c>
      <c r="L526" s="50"/>
      <c r="M526" s="50">
        <v>1.03910306465159</v>
      </c>
      <c r="N526" s="50">
        <v>0.99187308334988</v>
      </c>
      <c r="O526" s="50">
        <v>0.14847435101365999</v>
      </c>
      <c r="P526" s="50">
        <v>4.7355385865283199E-2</v>
      </c>
    </row>
    <row r="527" spans="1:16" hidden="1" x14ac:dyDescent="0.2">
      <c r="A527" s="48" t="s">
        <v>146</v>
      </c>
      <c r="B527" s="48" t="s">
        <v>200</v>
      </c>
      <c r="C527" s="48" t="s">
        <v>126</v>
      </c>
      <c r="D527" s="49">
        <v>54132.410250921203</v>
      </c>
      <c r="E527" s="50">
        <v>58.803368417424501</v>
      </c>
      <c r="F527" s="50"/>
      <c r="G527" s="50"/>
      <c r="H527" s="50">
        <v>38.395859513204897</v>
      </c>
      <c r="I527" s="50"/>
      <c r="J527" s="50"/>
      <c r="K527" s="50">
        <v>18.982834484498898</v>
      </c>
      <c r="L527" s="50"/>
      <c r="M527" s="50">
        <v>47.886304424571001</v>
      </c>
      <c r="N527" s="50">
        <v>27.201331421169598</v>
      </c>
      <c r="O527" s="50">
        <v>0.87894716261725003</v>
      </c>
      <c r="P527" s="50">
        <v>0.23802922243513999</v>
      </c>
    </row>
    <row r="528" spans="1:16" hidden="1" x14ac:dyDescent="0.2">
      <c r="A528" s="48" t="s">
        <v>146</v>
      </c>
      <c r="B528" s="48" t="s">
        <v>200</v>
      </c>
      <c r="C528" s="48" t="s">
        <v>127</v>
      </c>
      <c r="D528" s="49">
        <v>57971.589749078797</v>
      </c>
      <c r="E528" s="50">
        <v>61.293534338426198</v>
      </c>
      <c r="F528" s="50"/>
      <c r="G528" s="50"/>
      <c r="H528" s="50">
        <v>40.894040091296702</v>
      </c>
      <c r="I528" s="50"/>
      <c r="J528" s="50"/>
      <c r="K528" s="50">
        <v>22.108285798802498</v>
      </c>
      <c r="L528" s="50"/>
      <c r="M528" s="50">
        <v>51.3044882905496</v>
      </c>
      <c r="N528" s="50">
        <v>30.4646271792591</v>
      </c>
      <c r="O528" s="50">
        <v>1.37141019533945</v>
      </c>
      <c r="P528" s="50">
        <v>0.39551026169689002</v>
      </c>
    </row>
    <row r="529" spans="1:16" hidden="1" x14ac:dyDescent="0.2">
      <c r="A529" s="48" t="s">
        <v>146</v>
      </c>
      <c r="B529" s="48" t="s">
        <v>200</v>
      </c>
      <c r="C529" s="48" t="s">
        <v>128</v>
      </c>
      <c r="D529" s="50">
        <v>2.08154875508583</v>
      </c>
      <c r="E529" s="50">
        <v>1.2603885677403499</v>
      </c>
      <c r="F529" s="50"/>
      <c r="G529" s="50"/>
      <c r="H529" s="50">
        <v>1.9157340305567701</v>
      </c>
      <c r="I529" s="50"/>
      <c r="J529" s="50"/>
      <c r="K529" s="50">
        <v>4.63242947710871</v>
      </c>
      <c r="L529" s="50"/>
      <c r="M529" s="50">
        <v>2.0951803149495598</v>
      </c>
      <c r="N529" s="50">
        <v>3.4433494009168299</v>
      </c>
      <c r="O529" s="50">
        <v>13.519684962383799</v>
      </c>
      <c r="P529" s="50">
        <v>15.432349351865399</v>
      </c>
    </row>
    <row r="530" spans="1:16" hidden="1" x14ac:dyDescent="0.2">
      <c r="A530" s="48" t="s">
        <v>146</v>
      </c>
      <c r="B530" s="48" t="s">
        <v>200</v>
      </c>
      <c r="C530" s="48" t="s">
        <v>129</v>
      </c>
      <c r="D530" s="50">
        <v>0.37496819875964998</v>
      </c>
      <c r="E530" s="50">
        <v>2.5326115419363502</v>
      </c>
      <c r="F530" s="50"/>
      <c r="G530" s="50"/>
      <c r="H530" s="50">
        <v>2.55561774239129</v>
      </c>
      <c r="I530" s="50"/>
      <c r="J530" s="50"/>
      <c r="K530" s="50">
        <v>2.91902307525043</v>
      </c>
      <c r="L530" s="50"/>
      <c r="M530" s="50">
        <v>2.2782518490504602</v>
      </c>
      <c r="N530" s="50">
        <v>2.53038481288996</v>
      </c>
      <c r="O530" s="50">
        <v>1.07055709113216</v>
      </c>
      <c r="P530" s="50">
        <v>0.77733816513651</v>
      </c>
    </row>
    <row r="531" spans="1:16" hidden="1" x14ac:dyDescent="0.2">
      <c r="A531" s="51" t="s">
        <v>146</v>
      </c>
      <c r="B531" s="51" t="s">
        <v>201</v>
      </c>
      <c r="C531" s="51" t="s">
        <v>124</v>
      </c>
      <c r="D531" s="52">
        <v>451849</v>
      </c>
      <c r="E531" s="53">
        <v>91.044795938466095</v>
      </c>
      <c r="F531" s="53"/>
      <c r="G531" s="53"/>
      <c r="H531" s="53">
        <v>8.5380292973980207</v>
      </c>
      <c r="I531" s="53"/>
      <c r="J531" s="53"/>
      <c r="K531" s="53">
        <v>73.270432100365397</v>
      </c>
      <c r="L531" s="53"/>
      <c r="M531" s="53">
        <v>18.6344902667254</v>
      </c>
      <c r="N531" s="53">
        <v>5.0571554472640496</v>
      </c>
      <c r="O531" s="53">
        <v>3.0379221856450398</v>
      </c>
      <c r="P531" s="53">
        <v>0.41717476413580001</v>
      </c>
    </row>
    <row r="532" spans="1:16" hidden="1" x14ac:dyDescent="0.2">
      <c r="A532" s="54" t="s">
        <v>146</v>
      </c>
      <c r="B532" s="54" t="s">
        <v>201</v>
      </c>
      <c r="C532" s="54" t="s">
        <v>125</v>
      </c>
      <c r="D532" s="55">
        <v>8549.3811544038399</v>
      </c>
      <c r="E532" s="56">
        <v>0.30966874927333998</v>
      </c>
      <c r="F532" s="56"/>
      <c r="G532" s="56"/>
      <c r="H532" s="56">
        <v>0.30464986954154</v>
      </c>
      <c r="I532" s="56"/>
      <c r="J532" s="56"/>
      <c r="K532" s="56">
        <v>1.09673244213831</v>
      </c>
      <c r="L532" s="56"/>
      <c r="M532" s="56">
        <v>0.78936574814508997</v>
      </c>
      <c r="N532" s="56">
        <v>0.37059488853563</v>
      </c>
      <c r="O532" s="56">
        <v>0.51955176508081002</v>
      </c>
      <c r="P532" s="56">
        <v>6.5404803826710003E-2</v>
      </c>
    </row>
    <row r="533" spans="1:16" hidden="1" x14ac:dyDescent="0.2">
      <c r="A533" s="54" t="s">
        <v>146</v>
      </c>
      <c r="B533" s="54" t="s">
        <v>201</v>
      </c>
      <c r="C533" s="54" t="s">
        <v>126</v>
      </c>
      <c r="D533" s="55">
        <v>437783.16881991801</v>
      </c>
      <c r="E533" s="56">
        <v>90.522078161001005</v>
      </c>
      <c r="F533" s="56"/>
      <c r="G533" s="56"/>
      <c r="H533" s="56">
        <v>8.0499616405993599</v>
      </c>
      <c r="I533" s="56"/>
      <c r="J533" s="56"/>
      <c r="K533" s="56">
        <v>71.427640654162801</v>
      </c>
      <c r="L533" s="56"/>
      <c r="M533" s="56">
        <v>17.370392106172101</v>
      </c>
      <c r="N533" s="56">
        <v>4.4810303978992101</v>
      </c>
      <c r="O533" s="56">
        <v>2.2901938579594501</v>
      </c>
      <c r="P533" s="56">
        <v>0.32228457040792002</v>
      </c>
    </row>
    <row r="534" spans="1:16" hidden="1" x14ac:dyDescent="0.2">
      <c r="A534" s="54" t="s">
        <v>146</v>
      </c>
      <c r="B534" s="54" t="s">
        <v>201</v>
      </c>
      <c r="C534" s="54" t="s">
        <v>127</v>
      </c>
      <c r="D534" s="55">
        <v>465914.831180081</v>
      </c>
      <c r="E534" s="56">
        <v>91.541379064519603</v>
      </c>
      <c r="F534" s="56"/>
      <c r="G534" s="56"/>
      <c r="H534" s="56">
        <v>9.0527750314326791</v>
      </c>
      <c r="I534" s="56"/>
      <c r="J534" s="56"/>
      <c r="K534" s="56">
        <v>75.035910574831306</v>
      </c>
      <c r="L534" s="56"/>
      <c r="M534" s="56">
        <v>19.9683498605444</v>
      </c>
      <c r="N534" s="56">
        <v>5.70293030043399</v>
      </c>
      <c r="O534" s="56">
        <v>4.0197340359614202</v>
      </c>
      <c r="P534" s="56">
        <v>0.53985214791502001</v>
      </c>
    </row>
    <row r="535" spans="1:16" hidden="1" x14ac:dyDescent="0.2">
      <c r="A535" s="54" t="s">
        <v>146</v>
      </c>
      <c r="B535" s="54" t="s">
        <v>201</v>
      </c>
      <c r="C535" s="54" t="s">
        <v>128</v>
      </c>
      <c r="D535" s="56">
        <v>1.89208809898967</v>
      </c>
      <c r="E535" s="56">
        <v>0.34012789647267</v>
      </c>
      <c r="F535" s="56"/>
      <c r="G535" s="56"/>
      <c r="H535" s="56">
        <v>3.5681520750273199</v>
      </c>
      <c r="I535" s="56"/>
      <c r="J535" s="56"/>
      <c r="K535" s="56">
        <v>1.4968281347597501</v>
      </c>
      <c r="L535" s="56"/>
      <c r="M535" s="56">
        <v>4.2360469046723699</v>
      </c>
      <c r="N535" s="56">
        <v>7.3281292695110603</v>
      </c>
      <c r="O535" s="56">
        <v>17.102207802946101</v>
      </c>
      <c r="P535" s="56">
        <v>15.6780345911382</v>
      </c>
    </row>
    <row r="536" spans="1:16" hidden="1" x14ac:dyDescent="0.2">
      <c r="A536" s="54" t="s">
        <v>146</v>
      </c>
      <c r="B536" s="54" t="s">
        <v>201</v>
      </c>
      <c r="C536" s="54" t="s">
        <v>129</v>
      </c>
      <c r="D536" s="56">
        <v>1.40070002650672</v>
      </c>
      <c r="E536" s="56">
        <v>10.054030721351999</v>
      </c>
      <c r="F536" s="56"/>
      <c r="G536" s="56"/>
      <c r="H536" s="56">
        <v>10.1596760135953</v>
      </c>
      <c r="I536" s="56"/>
      <c r="J536" s="56"/>
      <c r="K536" s="56">
        <v>5.6250019394847799</v>
      </c>
      <c r="L536" s="56"/>
      <c r="M536" s="56">
        <v>3.7639225215510699</v>
      </c>
      <c r="N536" s="56">
        <v>2.6198250716692701</v>
      </c>
      <c r="O536" s="56">
        <v>8.3930744754885698</v>
      </c>
      <c r="P536" s="56">
        <v>8.8022334702425393</v>
      </c>
    </row>
    <row r="537" spans="1:16" hidden="1" x14ac:dyDescent="0.2">
      <c r="A537" s="45" t="s">
        <v>146</v>
      </c>
      <c r="B537" s="45" t="s">
        <v>202</v>
      </c>
      <c r="C537" s="45" t="s">
        <v>124</v>
      </c>
      <c r="D537" s="46">
        <v>3359</v>
      </c>
      <c r="E537" s="47">
        <v>88.895504614468607</v>
      </c>
      <c r="F537" s="47"/>
      <c r="G537" s="47"/>
      <c r="H537" s="47">
        <v>10.9854123250967</v>
      </c>
      <c r="I537" s="47"/>
      <c r="J537" s="47"/>
      <c r="K537" s="47">
        <v>80.758807588075797</v>
      </c>
      <c r="L537" s="47"/>
      <c r="M537" s="47">
        <v>7.8590785907859004</v>
      </c>
      <c r="N537" s="47">
        <v>10.569105691056899</v>
      </c>
      <c r="O537" s="47">
        <v>0.81300813008130002</v>
      </c>
      <c r="P537" s="47">
        <v>0.11908306043465</v>
      </c>
    </row>
    <row r="538" spans="1:16" hidden="1" x14ac:dyDescent="0.2">
      <c r="A538" s="48" t="s">
        <v>146</v>
      </c>
      <c r="B538" s="48" t="s">
        <v>202</v>
      </c>
      <c r="C538" s="48" t="s">
        <v>125</v>
      </c>
      <c r="D538" s="49">
        <v>242.39958424329799</v>
      </c>
      <c r="E538" s="50">
        <v>1.7002413643971901</v>
      </c>
      <c r="F538" s="50"/>
      <c r="G538" s="50"/>
      <c r="H538" s="50">
        <v>1.6992555427112599</v>
      </c>
      <c r="I538" s="50"/>
      <c r="J538" s="50"/>
      <c r="K538" s="50">
        <v>5.1192073671678102</v>
      </c>
      <c r="L538" s="50"/>
      <c r="M538" s="50">
        <v>2.82517641669331</v>
      </c>
      <c r="N538" s="50">
        <v>4.3078482632895403</v>
      </c>
      <c r="O538" s="50">
        <v>0.61385900376114999</v>
      </c>
      <c r="P538" s="50">
        <v>0.11861489643073</v>
      </c>
    </row>
    <row r="539" spans="1:16" hidden="1" x14ac:dyDescent="0.2">
      <c r="A539" s="48" t="s">
        <v>146</v>
      </c>
      <c r="B539" s="48" t="s">
        <v>202</v>
      </c>
      <c r="C539" s="48" t="s">
        <v>126</v>
      </c>
      <c r="D539" s="49">
        <v>2960.1931660887499</v>
      </c>
      <c r="E539" s="50">
        <v>85.775112339465394</v>
      </c>
      <c r="F539" s="50"/>
      <c r="G539" s="50"/>
      <c r="H539" s="50">
        <v>8.4855628045000806</v>
      </c>
      <c r="I539" s="50"/>
      <c r="J539" s="50"/>
      <c r="K539" s="50">
        <v>70.937319223443893</v>
      </c>
      <c r="L539" s="50"/>
      <c r="M539" s="50">
        <v>4.2959241983835499</v>
      </c>
      <c r="N539" s="50">
        <v>5.2877850758193699</v>
      </c>
      <c r="O539" s="50">
        <v>0.23369452982351999</v>
      </c>
      <c r="P539" s="50">
        <v>2.31050327288134E-2</v>
      </c>
    </row>
    <row r="540" spans="1:16" hidden="1" x14ac:dyDescent="0.2">
      <c r="A540" s="48" t="s">
        <v>146</v>
      </c>
      <c r="B540" s="48" t="s">
        <v>202</v>
      </c>
      <c r="C540" s="48" t="s">
        <v>127</v>
      </c>
      <c r="D540" s="49">
        <v>3757.8068339112401</v>
      </c>
      <c r="E540" s="50">
        <v>91.400031645304097</v>
      </c>
      <c r="F540" s="50"/>
      <c r="G540" s="50"/>
      <c r="H540" s="50">
        <v>14.1081836269506</v>
      </c>
      <c r="I540" s="50"/>
      <c r="J540" s="50"/>
      <c r="K540" s="50">
        <v>87.830601156307907</v>
      </c>
      <c r="L540" s="50"/>
      <c r="M540" s="50">
        <v>13.946922629701801</v>
      </c>
      <c r="N540" s="50">
        <v>20.010816014017301</v>
      </c>
      <c r="O540" s="50">
        <v>2.7882670515471801</v>
      </c>
      <c r="P540" s="50">
        <v>0.61131483540230003</v>
      </c>
    </row>
    <row r="541" spans="1:16" hidden="1" x14ac:dyDescent="0.2">
      <c r="A541" s="48" t="s">
        <v>146</v>
      </c>
      <c r="B541" s="48" t="s">
        <v>202</v>
      </c>
      <c r="C541" s="48" t="s">
        <v>128</v>
      </c>
      <c r="D541" s="50">
        <v>7.21642108494488</v>
      </c>
      <c r="E541" s="50">
        <v>1.91262918386141</v>
      </c>
      <c r="F541" s="50"/>
      <c r="G541" s="50"/>
      <c r="H541" s="50">
        <v>15.4682909701006</v>
      </c>
      <c r="I541" s="50"/>
      <c r="J541" s="50"/>
      <c r="K541" s="50">
        <v>6.3388842902178597</v>
      </c>
      <c r="L541" s="50"/>
      <c r="M541" s="50">
        <v>35.947934405511397</v>
      </c>
      <c r="N541" s="50">
        <v>40.758872029585703</v>
      </c>
      <c r="O541" s="50">
        <v>75.504657462622006</v>
      </c>
      <c r="P541" s="50">
        <v>99.606859277707898</v>
      </c>
    </row>
    <row r="542" spans="1:16" hidden="1" x14ac:dyDescent="0.2">
      <c r="A542" s="48" t="s">
        <v>146</v>
      </c>
      <c r="B542" s="48" t="s">
        <v>202</v>
      </c>
      <c r="C542" s="48" t="s">
        <v>129</v>
      </c>
      <c r="D542" s="50">
        <v>2.2781084871498898</v>
      </c>
      <c r="E542" s="50">
        <v>1.8609524119890799</v>
      </c>
      <c r="F542" s="50"/>
      <c r="G542" s="50"/>
      <c r="H542" s="50">
        <v>1.8764309309929299</v>
      </c>
      <c r="I542" s="50"/>
      <c r="J542" s="50"/>
      <c r="K542" s="50">
        <v>1.4774097148762599</v>
      </c>
      <c r="L542" s="50"/>
      <c r="M542" s="50">
        <v>0.96557129993107005</v>
      </c>
      <c r="N542" s="50">
        <v>1.7199363184163601</v>
      </c>
      <c r="O542" s="50">
        <v>0.40935965623196002</v>
      </c>
      <c r="P542" s="50">
        <v>0.75168987317807001</v>
      </c>
    </row>
    <row r="543" spans="1:16" hidden="1" x14ac:dyDescent="0.2">
      <c r="A543" s="51" t="s">
        <v>146</v>
      </c>
      <c r="B543" s="51" t="s">
        <v>123</v>
      </c>
      <c r="C543" s="51" t="s">
        <v>124</v>
      </c>
      <c r="D543" s="52">
        <v>429</v>
      </c>
      <c r="E543" s="53">
        <v>0</v>
      </c>
      <c r="F543" s="53"/>
      <c r="G543" s="53"/>
      <c r="H543" s="53">
        <v>100</v>
      </c>
      <c r="I543" s="53"/>
      <c r="J543" s="53"/>
      <c r="K543" s="53">
        <v>83.916083916083906</v>
      </c>
      <c r="L543" s="53"/>
      <c r="M543" s="53">
        <v>11.4219114219114</v>
      </c>
      <c r="N543" s="53">
        <v>4.6620046620046596</v>
      </c>
      <c r="O543" s="53">
        <v>0</v>
      </c>
      <c r="P543" s="53">
        <v>0</v>
      </c>
    </row>
    <row r="544" spans="1:16" hidden="1" x14ac:dyDescent="0.2">
      <c r="A544" s="54" t="s">
        <v>146</v>
      </c>
      <c r="B544" s="54" t="s">
        <v>123</v>
      </c>
      <c r="C544" s="54" t="s">
        <v>125</v>
      </c>
      <c r="D544" s="55">
        <v>97.667434564160203</v>
      </c>
      <c r="E544" s="56">
        <v>0</v>
      </c>
      <c r="F544" s="56"/>
      <c r="G544" s="56"/>
      <c r="H544" s="56">
        <v>0</v>
      </c>
      <c r="I544" s="56"/>
      <c r="J544" s="56"/>
      <c r="K544" s="56">
        <v>4.7122079392148102</v>
      </c>
      <c r="L544" s="56"/>
      <c r="M544" s="56">
        <v>3.7191634662669801</v>
      </c>
      <c r="N544" s="56">
        <v>2.1426058113487598</v>
      </c>
      <c r="O544" s="56">
        <v>0</v>
      </c>
      <c r="P544" s="56">
        <v>0</v>
      </c>
    </row>
    <row r="545" spans="1:16" hidden="1" x14ac:dyDescent="0.2">
      <c r="A545" s="54" t="s">
        <v>146</v>
      </c>
      <c r="B545" s="54" t="s">
        <v>123</v>
      </c>
      <c r="C545" s="54" t="s">
        <v>126</v>
      </c>
      <c r="D545" s="55">
        <v>268.31308926804201</v>
      </c>
      <c r="E545" s="56">
        <v>0</v>
      </c>
      <c r="F545" s="56"/>
      <c r="G545" s="56"/>
      <c r="H545" s="56">
        <v>100</v>
      </c>
      <c r="I545" s="56"/>
      <c r="J545" s="56"/>
      <c r="K545" s="56">
        <v>74.602678264895502</v>
      </c>
      <c r="L545" s="56"/>
      <c r="M545" s="56">
        <v>6.5791266130896897</v>
      </c>
      <c r="N545" s="56">
        <v>2.1643325923485102</v>
      </c>
      <c r="O545" s="56">
        <v>0</v>
      </c>
      <c r="P545" s="56">
        <v>0</v>
      </c>
    </row>
    <row r="546" spans="1:16" hidden="1" x14ac:dyDescent="0.2">
      <c r="A546" s="54" t="s">
        <v>146</v>
      </c>
      <c r="B546" s="54" t="s">
        <v>123</v>
      </c>
      <c r="C546" s="54" t="s">
        <v>127</v>
      </c>
      <c r="D546" s="55">
        <v>589.68691073195703</v>
      </c>
      <c r="E546" s="56">
        <v>0</v>
      </c>
      <c r="F546" s="56"/>
      <c r="G546" s="56"/>
      <c r="H546" s="56">
        <v>100</v>
      </c>
      <c r="I546" s="56"/>
      <c r="J546" s="56"/>
      <c r="K546" s="56">
        <v>90.260079945256194</v>
      </c>
      <c r="L546" s="56"/>
      <c r="M546" s="56">
        <v>19.100562160407101</v>
      </c>
      <c r="N546" s="56">
        <v>9.7546445283824408</v>
      </c>
      <c r="O546" s="56">
        <v>0</v>
      </c>
      <c r="P546" s="56">
        <v>0</v>
      </c>
    </row>
    <row r="547" spans="1:16" hidden="1" x14ac:dyDescent="0.2">
      <c r="A547" s="54" t="s">
        <v>146</v>
      </c>
      <c r="B547" s="54" t="s">
        <v>123</v>
      </c>
      <c r="C547" s="54" t="s">
        <v>128</v>
      </c>
      <c r="D547" s="56">
        <v>22.766301763207501</v>
      </c>
      <c r="E547" s="56">
        <v>0</v>
      </c>
      <c r="F547" s="56"/>
      <c r="G547" s="56"/>
      <c r="H547" s="56">
        <v>0</v>
      </c>
      <c r="I547" s="56"/>
      <c r="J547" s="56"/>
      <c r="K547" s="56">
        <v>5.6153811275643104</v>
      </c>
      <c r="L547" s="56"/>
      <c r="M547" s="56">
        <v>32.561655653643498</v>
      </c>
      <c r="N547" s="56">
        <v>45.958894653430903</v>
      </c>
      <c r="O547" s="56">
        <v>0</v>
      </c>
      <c r="P547" s="56">
        <v>0</v>
      </c>
    </row>
    <row r="548" spans="1:16" hidden="1" x14ac:dyDescent="0.2">
      <c r="A548" s="54" t="s">
        <v>146</v>
      </c>
      <c r="B548" s="54" t="s">
        <v>123</v>
      </c>
      <c r="C548" s="54" t="s">
        <v>129</v>
      </c>
      <c r="D548" s="56">
        <v>4.08634332698416</v>
      </c>
      <c r="E548" s="56">
        <v>0</v>
      </c>
      <c r="F548" s="56"/>
      <c r="G548" s="56"/>
      <c r="H548" s="56">
        <v>0</v>
      </c>
      <c r="I548" s="56"/>
      <c r="J548" s="56"/>
      <c r="K548" s="56">
        <v>1.67556082839124</v>
      </c>
      <c r="L548" s="56"/>
      <c r="M548" s="56">
        <v>1.39243122758321</v>
      </c>
      <c r="N548" s="56">
        <v>1.0519477046683601</v>
      </c>
      <c r="O548" s="56">
        <v>0</v>
      </c>
      <c r="P548" s="56">
        <v>0</v>
      </c>
    </row>
    <row r="549" spans="1:16" hidden="1" x14ac:dyDescent="0.2">
      <c r="A549" s="45" t="s">
        <v>147</v>
      </c>
      <c r="B549" s="45" t="s">
        <v>11</v>
      </c>
      <c r="C549" s="45" t="s">
        <v>124</v>
      </c>
      <c r="D549" s="46">
        <v>325469</v>
      </c>
      <c r="E549" s="47">
        <v>91.082714482792497</v>
      </c>
      <c r="F549" s="47"/>
      <c r="G549" s="47"/>
      <c r="H549" s="47">
        <v>8.5983611342401201</v>
      </c>
      <c r="I549" s="47"/>
      <c r="J549" s="47"/>
      <c r="K549" s="47">
        <v>45.9639092370913</v>
      </c>
      <c r="L549" s="47"/>
      <c r="M549" s="47">
        <v>42.390566374843601</v>
      </c>
      <c r="N549" s="47">
        <v>9.2192245845988907</v>
      </c>
      <c r="O549" s="47">
        <v>2.42629980346614</v>
      </c>
      <c r="P549" s="47">
        <v>0.31892438296733999</v>
      </c>
    </row>
    <row r="550" spans="1:16" hidden="1" x14ac:dyDescent="0.2">
      <c r="A550" s="48" t="s">
        <v>147</v>
      </c>
      <c r="B550" s="48" t="s">
        <v>11</v>
      </c>
      <c r="C550" s="48" t="s">
        <v>125</v>
      </c>
      <c r="D550" s="49">
        <v>6330.5058476774702</v>
      </c>
      <c r="E550" s="50">
        <v>0.32841486897368999</v>
      </c>
      <c r="F550" s="50"/>
      <c r="G550" s="50"/>
      <c r="H550" s="50">
        <v>0.32602144822793</v>
      </c>
      <c r="I550" s="50"/>
      <c r="J550" s="50"/>
      <c r="K550" s="50">
        <v>1.8000173392658401</v>
      </c>
      <c r="L550" s="50"/>
      <c r="M550" s="50">
        <v>1.464488815171</v>
      </c>
      <c r="N550" s="50">
        <v>0.64265633916828002</v>
      </c>
      <c r="O550" s="50">
        <v>0.32379582429835002</v>
      </c>
      <c r="P550" s="50">
        <v>3.6871559629617898E-2</v>
      </c>
    </row>
    <row r="551" spans="1:16" hidden="1" x14ac:dyDescent="0.2">
      <c r="A551" s="48" t="s">
        <v>147</v>
      </c>
      <c r="B551" s="48" t="s">
        <v>11</v>
      </c>
      <c r="C551" s="48" t="s">
        <v>126</v>
      </c>
      <c r="D551" s="49">
        <v>315053.371942684</v>
      </c>
      <c r="E551" s="50">
        <v>90.527398357581404</v>
      </c>
      <c r="F551" s="50"/>
      <c r="G551" s="50"/>
      <c r="H551" s="50">
        <v>8.0768936749611502</v>
      </c>
      <c r="I551" s="50"/>
      <c r="J551" s="50"/>
      <c r="K551" s="50">
        <v>43.019484354839399</v>
      </c>
      <c r="L551" s="50"/>
      <c r="M551" s="50">
        <v>40.000508079982502</v>
      </c>
      <c r="N551" s="50">
        <v>8.2147734047949594</v>
      </c>
      <c r="O551" s="50">
        <v>1.94682649346267</v>
      </c>
      <c r="P551" s="50">
        <v>0.26366569171687998</v>
      </c>
    </row>
    <row r="552" spans="1:16" hidden="1" x14ac:dyDescent="0.2">
      <c r="A552" s="48" t="s">
        <v>147</v>
      </c>
      <c r="B552" s="48" t="s">
        <v>11</v>
      </c>
      <c r="C552" s="48" t="s">
        <v>127</v>
      </c>
      <c r="D552" s="49">
        <v>335884.62805731501</v>
      </c>
      <c r="E552" s="50">
        <v>91.608493754134997</v>
      </c>
      <c r="F552" s="50"/>
      <c r="G552" s="50"/>
      <c r="H552" s="50">
        <v>9.1501447305929702</v>
      </c>
      <c r="I552" s="50"/>
      <c r="J552" s="50"/>
      <c r="K552" s="50">
        <v>48.9367831192274</v>
      </c>
      <c r="L552" s="50"/>
      <c r="M552" s="50">
        <v>44.816761809776203</v>
      </c>
      <c r="N552" s="50">
        <v>10.3326676149925</v>
      </c>
      <c r="O552" s="50">
        <v>3.02022268910408</v>
      </c>
      <c r="P552" s="50">
        <v>0.38571932595392</v>
      </c>
    </row>
    <row r="553" spans="1:16" hidden="1" x14ac:dyDescent="0.2">
      <c r="A553" s="48" t="s">
        <v>147</v>
      </c>
      <c r="B553" s="48" t="s">
        <v>11</v>
      </c>
      <c r="C553" s="48" t="s">
        <v>128</v>
      </c>
      <c r="D553" s="50">
        <v>1.94504110919241</v>
      </c>
      <c r="E553" s="50">
        <v>0.36056772224957001</v>
      </c>
      <c r="F553" s="50"/>
      <c r="G553" s="50"/>
      <c r="H553" s="50">
        <v>3.7916696349222199</v>
      </c>
      <c r="I553" s="50"/>
      <c r="J553" s="50"/>
      <c r="K553" s="50">
        <v>3.9161537152573</v>
      </c>
      <c r="L553" s="50"/>
      <c r="M553" s="50">
        <v>3.4547517063609998</v>
      </c>
      <c r="N553" s="50">
        <v>6.9708285471412701</v>
      </c>
      <c r="O553" s="50">
        <v>13.3452520515307</v>
      </c>
      <c r="P553" s="50">
        <v>11.561223160975</v>
      </c>
    </row>
    <row r="554" spans="1:16" hidden="1" x14ac:dyDescent="0.2">
      <c r="A554" s="48" t="s">
        <v>147</v>
      </c>
      <c r="B554" s="48" t="s">
        <v>11</v>
      </c>
      <c r="C554" s="48" t="s">
        <v>129</v>
      </c>
      <c r="D554" s="50">
        <v>4.3214162660311599</v>
      </c>
      <c r="E554" s="50">
        <v>8.4160569064353101</v>
      </c>
      <c r="F554" s="50"/>
      <c r="G554" s="50"/>
      <c r="H554" s="50">
        <v>8.5714512151580404</v>
      </c>
      <c r="I554" s="50"/>
      <c r="J554" s="50"/>
      <c r="K554" s="50">
        <v>9.9900545197442998</v>
      </c>
      <c r="L554" s="50"/>
      <c r="M554" s="50">
        <v>6.7255012169760304</v>
      </c>
      <c r="N554" s="50">
        <v>3.7790676887904899</v>
      </c>
      <c r="O554" s="50">
        <v>3.3914124631370499</v>
      </c>
      <c r="P554" s="50">
        <v>2.7102805878298</v>
      </c>
    </row>
    <row r="555" spans="1:16" hidden="1" x14ac:dyDescent="0.2">
      <c r="A555" s="51" t="s">
        <v>147</v>
      </c>
      <c r="B555" s="51" t="s">
        <v>200</v>
      </c>
      <c r="C555" s="51" t="s">
        <v>124</v>
      </c>
      <c r="D555" s="52">
        <v>39580</v>
      </c>
      <c r="E555" s="53">
        <v>71.328954017180394</v>
      </c>
      <c r="F555" s="53"/>
      <c r="G555" s="53"/>
      <c r="H555" s="53">
        <v>28.456291056088901</v>
      </c>
      <c r="I555" s="53"/>
      <c r="J555" s="53"/>
      <c r="K555" s="53">
        <v>11.781940868329899</v>
      </c>
      <c r="L555" s="53"/>
      <c r="M555" s="53">
        <v>66.749533871970101</v>
      </c>
      <c r="N555" s="53">
        <v>19.630649027790099</v>
      </c>
      <c r="O555" s="53">
        <v>1.8378762319097901</v>
      </c>
      <c r="P555" s="53">
        <v>0.21475492673067001</v>
      </c>
    </row>
    <row r="556" spans="1:16" hidden="1" x14ac:dyDescent="0.2">
      <c r="A556" s="54" t="s">
        <v>147</v>
      </c>
      <c r="B556" s="54" t="s">
        <v>200</v>
      </c>
      <c r="C556" s="54" t="s">
        <v>125</v>
      </c>
      <c r="D556" s="55">
        <v>834.47189331864001</v>
      </c>
      <c r="E556" s="56">
        <v>0.72491089413969001</v>
      </c>
      <c r="F556" s="56"/>
      <c r="G556" s="56"/>
      <c r="H556" s="56">
        <v>0.72646952420616995</v>
      </c>
      <c r="I556" s="56"/>
      <c r="J556" s="56"/>
      <c r="K556" s="56">
        <v>0.83957361548820997</v>
      </c>
      <c r="L556" s="56"/>
      <c r="M556" s="56">
        <v>1.13171647439684</v>
      </c>
      <c r="N556" s="56">
        <v>1.0598432282557999</v>
      </c>
      <c r="O556" s="56">
        <v>0.30866307282390998</v>
      </c>
      <c r="P556" s="56">
        <v>5.8422810320067298E-2</v>
      </c>
    </row>
    <row r="557" spans="1:16" hidden="1" x14ac:dyDescent="0.2">
      <c r="A557" s="54" t="s">
        <v>147</v>
      </c>
      <c r="B557" s="54" t="s">
        <v>200</v>
      </c>
      <c r="C557" s="54" t="s">
        <v>126</v>
      </c>
      <c r="D557" s="55">
        <v>38207.037226688597</v>
      </c>
      <c r="E557" s="56">
        <v>70.121576173670405</v>
      </c>
      <c r="F557" s="56"/>
      <c r="G557" s="56"/>
      <c r="H557" s="56">
        <v>27.2762894239942</v>
      </c>
      <c r="I557" s="56"/>
      <c r="J557" s="56"/>
      <c r="K557" s="56">
        <v>10.4689790978143</v>
      </c>
      <c r="L557" s="56"/>
      <c r="M557" s="56">
        <v>64.861767497881203</v>
      </c>
      <c r="N557" s="56">
        <v>17.944890941416698</v>
      </c>
      <c r="O557" s="56">
        <v>1.39317690201977</v>
      </c>
      <c r="P557" s="56">
        <v>0.13723771561605</v>
      </c>
    </row>
    <row r="558" spans="1:16" hidden="1" x14ac:dyDescent="0.2">
      <c r="A558" s="54" t="s">
        <v>147</v>
      </c>
      <c r="B558" s="54" t="s">
        <v>200</v>
      </c>
      <c r="C558" s="54" t="s">
        <v>127</v>
      </c>
      <c r="D558" s="55">
        <v>40952.962773311301</v>
      </c>
      <c r="E558" s="56">
        <v>72.506671629452697</v>
      </c>
      <c r="F558" s="56"/>
      <c r="G558" s="56"/>
      <c r="H558" s="56">
        <v>29.666516526723701</v>
      </c>
      <c r="I558" s="56"/>
      <c r="J558" s="56"/>
      <c r="K558" s="56">
        <v>13.235225005329101</v>
      </c>
      <c r="L558" s="56"/>
      <c r="M558" s="56">
        <v>68.585002618746003</v>
      </c>
      <c r="N558" s="56">
        <v>21.433403434846898</v>
      </c>
      <c r="O558" s="56">
        <v>2.4210375660185299</v>
      </c>
      <c r="P558" s="56">
        <v>0.33590960091953997</v>
      </c>
    </row>
    <row r="559" spans="1:16" hidden="1" x14ac:dyDescent="0.2">
      <c r="A559" s="54" t="s">
        <v>147</v>
      </c>
      <c r="B559" s="54" t="s">
        <v>200</v>
      </c>
      <c r="C559" s="54" t="s">
        <v>128</v>
      </c>
      <c r="D559" s="56">
        <v>2.10831706245235</v>
      </c>
      <c r="E559" s="56">
        <v>1.0162926179530001</v>
      </c>
      <c r="F559" s="56"/>
      <c r="G559" s="56"/>
      <c r="H559" s="56">
        <v>2.5529311700328901</v>
      </c>
      <c r="I559" s="56"/>
      <c r="J559" s="56"/>
      <c r="K559" s="56">
        <v>7.1259364214346101</v>
      </c>
      <c r="L559" s="56"/>
      <c r="M559" s="56">
        <v>1.69546723212711</v>
      </c>
      <c r="N559" s="56">
        <v>5.3989209768634501</v>
      </c>
      <c r="O559" s="56">
        <v>16.794551638723501</v>
      </c>
      <c r="P559" s="56">
        <v>27.204409793744201</v>
      </c>
    </row>
    <row r="560" spans="1:16" hidden="1" x14ac:dyDescent="0.2">
      <c r="A560" s="54" t="s">
        <v>147</v>
      </c>
      <c r="B560" s="54" t="s">
        <v>200</v>
      </c>
      <c r="C560" s="54" t="s">
        <v>129</v>
      </c>
      <c r="D560" s="56">
        <v>0.27263675113994001</v>
      </c>
      <c r="E560" s="56">
        <v>1.9804217996776701</v>
      </c>
      <c r="F560" s="56"/>
      <c r="G560" s="56"/>
      <c r="H560" s="56">
        <v>1.9979420758819799</v>
      </c>
      <c r="I560" s="56"/>
      <c r="J560" s="56"/>
      <c r="K560" s="56">
        <v>2.0901976797564901</v>
      </c>
      <c r="L560" s="56"/>
      <c r="M560" s="56">
        <v>1.7785801278336399</v>
      </c>
      <c r="N560" s="56">
        <v>2.19433168336738</v>
      </c>
      <c r="O560" s="56">
        <v>1.62762097677199</v>
      </c>
      <c r="P560" s="56">
        <v>1.2275897738300201</v>
      </c>
    </row>
    <row r="561" spans="1:16" hidden="1" x14ac:dyDescent="0.2">
      <c r="A561" s="45" t="s">
        <v>147</v>
      </c>
      <c r="B561" s="45" t="s">
        <v>201</v>
      </c>
      <c r="C561" s="45" t="s">
        <v>124</v>
      </c>
      <c r="D561" s="46">
        <v>281685</v>
      </c>
      <c r="E561" s="47">
        <v>93.9655998721976</v>
      </c>
      <c r="F561" s="47"/>
      <c r="G561" s="47"/>
      <c r="H561" s="47">
        <v>5.7038890959759998</v>
      </c>
      <c r="I561" s="47"/>
      <c r="J561" s="47"/>
      <c r="K561" s="47">
        <v>68.780730690234606</v>
      </c>
      <c r="L561" s="47"/>
      <c r="M561" s="47">
        <v>26.377046119375098</v>
      </c>
      <c r="N561" s="47">
        <v>2.1846019792120401</v>
      </c>
      <c r="O561" s="47">
        <v>2.6576212111781898</v>
      </c>
      <c r="P561" s="47">
        <v>0.33051103182633002</v>
      </c>
    </row>
    <row r="562" spans="1:16" hidden="1" x14ac:dyDescent="0.2">
      <c r="A562" s="48" t="s">
        <v>147</v>
      </c>
      <c r="B562" s="48" t="s">
        <v>201</v>
      </c>
      <c r="C562" s="48" t="s">
        <v>125</v>
      </c>
      <c r="D562" s="49">
        <v>6118.8965069777496</v>
      </c>
      <c r="E562" s="50">
        <v>0.31919990312509999</v>
      </c>
      <c r="F562" s="50"/>
      <c r="G562" s="50"/>
      <c r="H562" s="50">
        <v>0.31665653688554002</v>
      </c>
      <c r="I562" s="50"/>
      <c r="J562" s="50"/>
      <c r="K562" s="50">
        <v>1.94820543014254</v>
      </c>
      <c r="L562" s="50"/>
      <c r="M562" s="50">
        <v>1.66508070617597</v>
      </c>
      <c r="N562" s="50">
        <v>0.61625000115851003</v>
      </c>
      <c r="O562" s="50">
        <v>0.48913138276006002</v>
      </c>
      <c r="P562" s="50">
        <v>3.9600835952011901E-2</v>
      </c>
    </row>
    <row r="563" spans="1:16" hidden="1" x14ac:dyDescent="0.2">
      <c r="A563" s="48" t="s">
        <v>147</v>
      </c>
      <c r="B563" s="48" t="s">
        <v>201</v>
      </c>
      <c r="C563" s="48" t="s">
        <v>126</v>
      </c>
      <c r="D563" s="49">
        <v>271617.53435485298</v>
      </c>
      <c r="E563" s="50">
        <v>93.418531710947903</v>
      </c>
      <c r="F563" s="50"/>
      <c r="G563" s="50"/>
      <c r="H563" s="50">
        <v>5.2047010773867202</v>
      </c>
      <c r="I563" s="50"/>
      <c r="J563" s="50"/>
      <c r="K563" s="50">
        <v>65.488582851814797</v>
      </c>
      <c r="L563" s="50"/>
      <c r="M563" s="50">
        <v>23.729636846691999</v>
      </c>
      <c r="N563" s="50">
        <v>1.3704696640765801</v>
      </c>
      <c r="O563" s="50">
        <v>1.96094294593314</v>
      </c>
      <c r="P563" s="50">
        <v>0.27135932102003002</v>
      </c>
    </row>
    <row r="564" spans="1:16" hidden="1" x14ac:dyDescent="0.2">
      <c r="A564" s="48" t="s">
        <v>147</v>
      </c>
      <c r="B564" s="48" t="s">
        <v>201</v>
      </c>
      <c r="C564" s="48" t="s">
        <v>127</v>
      </c>
      <c r="D564" s="49">
        <v>291752.46564514597</v>
      </c>
      <c r="E564" s="50">
        <v>94.469886268522103</v>
      </c>
      <c r="F564" s="50"/>
      <c r="G564" s="50"/>
      <c r="H564" s="50">
        <v>6.2477991968765103</v>
      </c>
      <c r="I564" s="50"/>
      <c r="J564" s="50"/>
      <c r="K564" s="50">
        <v>71.893613700124305</v>
      </c>
      <c r="L564" s="50"/>
      <c r="M564" s="50">
        <v>29.206710995991202</v>
      </c>
      <c r="N564" s="50">
        <v>3.4653796748785002</v>
      </c>
      <c r="O564" s="50">
        <v>3.59274295756141</v>
      </c>
      <c r="P564" s="50">
        <v>0.40250476780524003</v>
      </c>
    </row>
    <row r="565" spans="1:16" hidden="1" x14ac:dyDescent="0.2">
      <c r="A565" s="48" t="s">
        <v>147</v>
      </c>
      <c r="B565" s="48" t="s">
        <v>201</v>
      </c>
      <c r="C565" s="48" t="s">
        <v>128</v>
      </c>
      <c r="D565" s="50">
        <v>2.17224790350134</v>
      </c>
      <c r="E565" s="50">
        <v>0.33969868075044002</v>
      </c>
      <c r="F565" s="50"/>
      <c r="G565" s="50"/>
      <c r="H565" s="50">
        <v>5.5515900038964103</v>
      </c>
      <c r="I565" s="50"/>
      <c r="J565" s="50"/>
      <c r="K565" s="50">
        <v>2.8324872541942101</v>
      </c>
      <c r="L565" s="50"/>
      <c r="M565" s="50">
        <v>6.3126124837492599</v>
      </c>
      <c r="N565" s="50">
        <v>28.208799910580701</v>
      </c>
      <c r="O565" s="50">
        <v>18.404856971442602</v>
      </c>
      <c r="P565" s="50">
        <v>11.981698684363501</v>
      </c>
    </row>
    <row r="566" spans="1:16" hidden="1" x14ac:dyDescent="0.2">
      <c r="A566" s="48" t="s">
        <v>147</v>
      </c>
      <c r="B566" s="48" t="s">
        <v>201</v>
      </c>
      <c r="C566" s="48" t="s">
        <v>129</v>
      </c>
      <c r="D566" s="50">
        <v>2.16292017907123</v>
      </c>
      <c r="E566" s="50">
        <v>9.85617205849098</v>
      </c>
      <c r="F566" s="50"/>
      <c r="G566" s="50"/>
      <c r="H566" s="50">
        <v>10.2258126282925</v>
      </c>
      <c r="I566" s="50"/>
      <c r="J566" s="50"/>
      <c r="K566" s="50">
        <v>7.7714995123197204</v>
      </c>
      <c r="L566" s="50"/>
      <c r="M566" s="50">
        <v>6.2770563113896198</v>
      </c>
      <c r="N566" s="50">
        <v>7.8137436940477301</v>
      </c>
      <c r="O566" s="50">
        <v>4.0661262998291798</v>
      </c>
      <c r="P566" s="50">
        <v>2.6112369652714702</v>
      </c>
    </row>
    <row r="567" spans="1:16" hidden="1" x14ac:dyDescent="0.2">
      <c r="A567" s="51" t="s">
        <v>147</v>
      </c>
      <c r="B567" s="51" t="s">
        <v>202</v>
      </c>
      <c r="C567" s="51" t="s">
        <v>124</v>
      </c>
      <c r="D567" s="52">
        <v>3987</v>
      </c>
      <c r="E567" s="53">
        <v>88.462503135189294</v>
      </c>
      <c r="F567" s="53"/>
      <c r="G567" s="53"/>
      <c r="H567" s="53">
        <v>10.985703536493601</v>
      </c>
      <c r="I567" s="53"/>
      <c r="J567" s="53"/>
      <c r="K567" s="53">
        <v>75.799086757990807</v>
      </c>
      <c r="L567" s="53"/>
      <c r="M567" s="53">
        <v>9.8173515981735093</v>
      </c>
      <c r="N567" s="53">
        <v>4.10958904109589</v>
      </c>
      <c r="O567" s="53">
        <v>10.2739726027397</v>
      </c>
      <c r="P567" s="53">
        <v>0.55179332831702999</v>
      </c>
    </row>
    <row r="568" spans="1:16" hidden="1" x14ac:dyDescent="0.2">
      <c r="A568" s="54" t="s">
        <v>147</v>
      </c>
      <c r="B568" s="54" t="s">
        <v>202</v>
      </c>
      <c r="C568" s="54" t="s">
        <v>125</v>
      </c>
      <c r="D568" s="55">
        <v>354.38330473548302</v>
      </c>
      <c r="E568" s="56">
        <v>1.9960599294572801</v>
      </c>
      <c r="F568" s="56"/>
      <c r="G568" s="56"/>
      <c r="H568" s="56">
        <v>1.85928270934159</v>
      </c>
      <c r="I568" s="56"/>
      <c r="J568" s="56"/>
      <c r="K568" s="56">
        <v>6.7556276025287101</v>
      </c>
      <c r="L568" s="56"/>
      <c r="M568" s="56">
        <v>3.8149582694529802</v>
      </c>
      <c r="N568" s="56">
        <v>2.3955422771621602</v>
      </c>
      <c r="O568" s="56">
        <v>5.7244877123273801</v>
      </c>
      <c r="P568" s="56">
        <v>0.42672007180513999</v>
      </c>
    </row>
    <row r="569" spans="1:16" hidden="1" x14ac:dyDescent="0.2">
      <c r="A569" s="54" t="s">
        <v>147</v>
      </c>
      <c r="B569" s="54" t="s">
        <v>202</v>
      </c>
      <c r="C569" s="54" t="s">
        <v>126</v>
      </c>
      <c r="D569" s="55">
        <v>3403.9305296193002</v>
      </c>
      <c r="E569" s="56">
        <v>84.750995737975899</v>
      </c>
      <c r="F569" s="56"/>
      <c r="G569" s="56"/>
      <c r="H569" s="56">
        <v>8.2789961299690393</v>
      </c>
      <c r="I569" s="56"/>
      <c r="J569" s="56"/>
      <c r="K569" s="56">
        <v>63.080436293090997</v>
      </c>
      <c r="L569" s="56"/>
      <c r="M569" s="56">
        <v>5.0846263875348603</v>
      </c>
      <c r="N569" s="56">
        <v>1.5516192880743001</v>
      </c>
      <c r="O569" s="56">
        <v>3.9580591028474399</v>
      </c>
      <c r="P569" s="56">
        <v>0.15412035683533001</v>
      </c>
    </row>
    <row r="570" spans="1:16" hidden="1" x14ac:dyDescent="0.2">
      <c r="A570" s="54" t="s">
        <v>147</v>
      </c>
      <c r="B570" s="54" t="s">
        <v>202</v>
      </c>
      <c r="C570" s="54" t="s">
        <v>127</v>
      </c>
      <c r="D570" s="55">
        <v>4570.0694703807003</v>
      </c>
      <c r="E570" s="56">
        <v>91.362718370176296</v>
      </c>
      <c r="F570" s="56"/>
      <c r="G570" s="56"/>
      <c r="H570" s="56">
        <v>14.4380350499512</v>
      </c>
      <c r="I570" s="56"/>
      <c r="J570" s="56"/>
      <c r="K570" s="56">
        <v>85.166533297373107</v>
      </c>
      <c r="L570" s="56"/>
      <c r="M570" s="56">
        <v>18.114530351971201</v>
      </c>
      <c r="N570" s="56">
        <v>10.437490447976099</v>
      </c>
      <c r="O570" s="56">
        <v>24.135537082703902</v>
      </c>
      <c r="P570" s="56">
        <v>1.9554758773062799</v>
      </c>
    </row>
    <row r="571" spans="1:16" hidden="1" x14ac:dyDescent="0.2">
      <c r="A571" s="54" t="s">
        <v>147</v>
      </c>
      <c r="B571" s="54" t="s">
        <v>202</v>
      </c>
      <c r="C571" s="54" t="s">
        <v>128</v>
      </c>
      <c r="D571" s="56">
        <v>8.8884701463627707</v>
      </c>
      <c r="E571" s="56">
        <v>2.25639096647184</v>
      </c>
      <c r="F571" s="56"/>
      <c r="G571" s="56"/>
      <c r="H571" s="56">
        <v>16.924566580239599</v>
      </c>
      <c r="I571" s="56"/>
      <c r="J571" s="56"/>
      <c r="K571" s="56">
        <v>8.9125448491192003</v>
      </c>
      <c r="L571" s="56"/>
      <c r="M571" s="56">
        <v>38.859342372567603</v>
      </c>
      <c r="N571" s="56">
        <v>58.291528744279198</v>
      </c>
      <c r="O571" s="56">
        <v>55.718347066653202</v>
      </c>
      <c r="P571" s="56">
        <v>77.333314831232698</v>
      </c>
    </row>
    <row r="572" spans="1:16" hidden="1" x14ac:dyDescent="0.2">
      <c r="A572" s="54" t="s">
        <v>147</v>
      </c>
      <c r="B572" s="54" t="s">
        <v>202</v>
      </c>
      <c r="C572" s="54" t="s">
        <v>129</v>
      </c>
      <c r="D572" s="56">
        <v>3.62911550726625</v>
      </c>
      <c r="E572" s="56">
        <v>3.03071163645909</v>
      </c>
      <c r="F572" s="56"/>
      <c r="G572" s="56"/>
      <c r="H572" s="56">
        <v>2.7445522698674201</v>
      </c>
      <c r="I572" s="56"/>
      <c r="J572" s="56"/>
      <c r="K572" s="56">
        <v>2.98194642392472</v>
      </c>
      <c r="L572" s="56"/>
      <c r="M572" s="56">
        <v>1.9702730388254199</v>
      </c>
      <c r="N572" s="56">
        <v>1.7454132414671399</v>
      </c>
      <c r="O572" s="56">
        <v>4.26069624181447</v>
      </c>
      <c r="P572" s="56">
        <v>2.5762085988271002</v>
      </c>
    </row>
    <row r="573" spans="1:16" hidden="1" x14ac:dyDescent="0.2">
      <c r="A573" s="45" t="s">
        <v>147</v>
      </c>
      <c r="B573" s="45" t="s">
        <v>123</v>
      </c>
      <c r="C573" s="45" t="s">
        <v>124</v>
      </c>
      <c r="D573" s="46">
        <v>217</v>
      </c>
      <c r="E573" s="47">
        <v>0</v>
      </c>
      <c r="F573" s="47"/>
      <c r="G573" s="47"/>
      <c r="H573" s="47">
        <v>100</v>
      </c>
      <c r="I573" s="47"/>
      <c r="J573" s="47"/>
      <c r="K573" s="47">
        <v>70.506912442396299</v>
      </c>
      <c r="L573" s="47"/>
      <c r="M573" s="47">
        <v>29.493087557603602</v>
      </c>
      <c r="N573" s="47">
        <v>0</v>
      </c>
      <c r="O573" s="47">
        <v>0</v>
      </c>
      <c r="P573" s="47">
        <v>0</v>
      </c>
    </row>
    <row r="574" spans="1:16" hidden="1" x14ac:dyDescent="0.2">
      <c r="A574" s="48" t="s">
        <v>147</v>
      </c>
      <c r="B574" s="48" t="s">
        <v>123</v>
      </c>
      <c r="C574" s="48" t="s">
        <v>125</v>
      </c>
      <c r="D574" s="49">
        <v>77.362696967589798</v>
      </c>
      <c r="E574" s="50">
        <v>0</v>
      </c>
      <c r="F574" s="50"/>
      <c r="G574" s="50"/>
      <c r="H574" s="50">
        <v>0</v>
      </c>
      <c r="I574" s="50"/>
      <c r="J574" s="50"/>
      <c r="K574" s="50">
        <v>12.239425588692599</v>
      </c>
      <c r="L574" s="50"/>
      <c r="M574" s="50">
        <v>12.239425588692599</v>
      </c>
      <c r="N574" s="50">
        <v>0</v>
      </c>
      <c r="O574" s="50">
        <v>0</v>
      </c>
      <c r="P574" s="50">
        <v>0</v>
      </c>
    </row>
    <row r="575" spans="1:16" hidden="1" x14ac:dyDescent="0.2">
      <c r="A575" s="48" t="s">
        <v>147</v>
      </c>
      <c r="B575" s="48" t="s">
        <v>123</v>
      </c>
      <c r="C575" s="48" t="s">
        <v>126</v>
      </c>
      <c r="D575" s="49">
        <v>89.714582923751905</v>
      </c>
      <c r="E575" s="50">
        <v>0</v>
      </c>
      <c r="F575" s="50"/>
      <c r="G575" s="50"/>
      <c r="H575" s="50">
        <v>100</v>
      </c>
      <c r="I575" s="50"/>
      <c r="J575" s="50"/>
      <c r="K575" s="50">
        <v>47.576525108991298</v>
      </c>
      <c r="L575" s="50"/>
      <c r="M575" s="50">
        <v>13.703654619126899</v>
      </c>
      <c r="N575" s="50">
        <v>0</v>
      </c>
      <c r="O575" s="50">
        <v>0</v>
      </c>
      <c r="P575" s="50">
        <v>0</v>
      </c>
    </row>
    <row r="576" spans="1:16" hidden="1" x14ac:dyDescent="0.2">
      <c r="A576" s="48" t="s">
        <v>147</v>
      </c>
      <c r="B576" s="48" t="s">
        <v>123</v>
      </c>
      <c r="C576" s="48" t="s">
        <v>127</v>
      </c>
      <c r="D576" s="49">
        <v>344.285417076248</v>
      </c>
      <c r="E576" s="50">
        <v>0</v>
      </c>
      <c r="F576" s="50"/>
      <c r="G576" s="50"/>
      <c r="H576" s="50">
        <v>100</v>
      </c>
      <c r="I576" s="50"/>
      <c r="J576" s="50"/>
      <c r="K576" s="50">
        <v>86.296345380873007</v>
      </c>
      <c r="L576" s="50"/>
      <c r="M576" s="50">
        <v>52.423474891008603</v>
      </c>
      <c r="N576" s="50">
        <v>0</v>
      </c>
      <c r="O576" s="50">
        <v>0</v>
      </c>
      <c r="P576" s="50">
        <v>0</v>
      </c>
    </row>
    <row r="577" spans="1:16" hidden="1" x14ac:dyDescent="0.2">
      <c r="A577" s="48" t="s">
        <v>147</v>
      </c>
      <c r="B577" s="48" t="s">
        <v>123</v>
      </c>
      <c r="C577" s="48" t="s">
        <v>128</v>
      </c>
      <c r="D577" s="50">
        <v>35.651012427460699</v>
      </c>
      <c r="E577" s="50">
        <v>0</v>
      </c>
      <c r="F577" s="50"/>
      <c r="G577" s="50"/>
      <c r="H577" s="50">
        <v>0</v>
      </c>
      <c r="I577" s="50"/>
      <c r="J577" s="50"/>
      <c r="K577" s="50">
        <v>17.3591853120673</v>
      </c>
      <c r="L577" s="50"/>
      <c r="M577" s="50">
        <v>41.499302386660901</v>
      </c>
      <c r="N577" s="50">
        <v>0</v>
      </c>
      <c r="O577" s="50">
        <v>0</v>
      </c>
      <c r="P577" s="50">
        <v>0</v>
      </c>
    </row>
    <row r="578" spans="1:16" hidden="1" x14ac:dyDescent="0.2">
      <c r="A578" s="48" t="s">
        <v>147</v>
      </c>
      <c r="B578" s="48" t="s">
        <v>123</v>
      </c>
      <c r="C578" s="48" t="s">
        <v>129</v>
      </c>
      <c r="D578" s="50">
        <v>5.8567286373887804</v>
      </c>
      <c r="E578" s="50">
        <v>0</v>
      </c>
      <c r="F578" s="50"/>
      <c r="G578" s="50"/>
      <c r="H578" s="50">
        <v>0</v>
      </c>
      <c r="I578" s="50"/>
      <c r="J578" s="50"/>
      <c r="K578" s="50">
        <v>4.2777945234135499</v>
      </c>
      <c r="L578" s="50"/>
      <c r="M578" s="50">
        <v>4.2777945234135499</v>
      </c>
      <c r="N578" s="50">
        <v>0</v>
      </c>
      <c r="O578" s="50">
        <v>0</v>
      </c>
      <c r="P578" s="50">
        <v>0</v>
      </c>
    </row>
    <row r="579" spans="1:16" hidden="1" x14ac:dyDescent="0.2">
      <c r="A579" s="51" t="s">
        <v>148</v>
      </c>
      <c r="B579" s="51" t="s">
        <v>11</v>
      </c>
      <c r="C579" s="51" t="s">
        <v>124</v>
      </c>
      <c r="D579" s="52">
        <v>1381518</v>
      </c>
      <c r="E579" s="53">
        <v>95.506609396330703</v>
      </c>
      <c r="F579" s="53"/>
      <c r="G579" s="53"/>
      <c r="H579" s="53">
        <v>3.3531231587282901</v>
      </c>
      <c r="I579" s="53"/>
      <c r="J579" s="53"/>
      <c r="K579" s="53">
        <v>80.793972886624601</v>
      </c>
      <c r="L579" s="53"/>
      <c r="M579" s="53">
        <v>7.4000518089974898</v>
      </c>
      <c r="N579" s="53">
        <v>2.0399792764010001</v>
      </c>
      <c r="O579" s="53">
        <v>9.7659960279768594</v>
      </c>
      <c r="P579" s="53">
        <v>1.14026744494099</v>
      </c>
    </row>
    <row r="580" spans="1:16" hidden="1" x14ac:dyDescent="0.2">
      <c r="A580" s="54" t="s">
        <v>148</v>
      </c>
      <c r="B580" s="54" t="s">
        <v>11</v>
      </c>
      <c r="C580" s="54" t="s">
        <v>125</v>
      </c>
      <c r="D580" s="55">
        <v>17227.643514605999</v>
      </c>
      <c r="E580" s="56">
        <v>0.23254134339013</v>
      </c>
      <c r="F580" s="56"/>
      <c r="G580" s="56"/>
      <c r="H580" s="56">
        <v>0.22897881071005999</v>
      </c>
      <c r="I580" s="56"/>
      <c r="J580" s="56"/>
      <c r="K580" s="56">
        <v>1.6042745939545999</v>
      </c>
      <c r="L580" s="56"/>
      <c r="M580" s="56">
        <v>1.08840318274868</v>
      </c>
      <c r="N580" s="56">
        <v>0.27069031960651002</v>
      </c>
      <c r="O580" s="56">
        <v>0.98759396121276</v>
      </c>
      <c r="P580" s="56">
        <v>5.5727972958524802E-2</v>
      </c>
    </row>
    <row r="581" spans="1:16" hidden="1" x14ac:dyDescent="0.2">
      <c r="A581" s="54" t="s">
        <v>148</v>
      </c>
      <c r="B581" s="54" t="s">
        <v>11</v>
      </c>
      <c r="C581" s="54" t="s">
        <v>126</v>
      </c>
      <c r="D581" s="55">
        <v>1353177.2397694399</v>
      </c>
      <c r="E581" s="56">
        <v>95.108162275385695</v>
      </c>
      <c r="F581" s="56"/>
      <c r="G581" s="56"/>
      <c r="H581" s="56">
        <v>2.9961908641174002</v>
      </c>
      <c r="I581" s="56"/>
      <c r="J581" s="56"/>
      <c r="K581" s="56">
        <v>78.014482212720495</v>
      </c>
      <c r="L581" s="56"/>
      <c r="M581" s="56">
        <v>5.7963316819714503</v>
      </c>
      <c r="N581" s="56">
        <v>1.6389765224067001</v>
      </c>
      <c r="O581" s="56">
        <v>8.2567592755929997</v>
      </c>
      <c r="P581" s="56">
        <v>1.0521411192854999</v>
      </c>
    </row>
    <row r="582" spans="1:16" hidden="1" x14ac:dyDescent="0.2">
      <c r="A582" s="54" t="s">
        <v>148</v>
      </c>
      <c r="B582" s="54" t="s">
        <v>11</v>
      </c>
      <c r="C582" s="54" t="s">
        <v>127</v>
      </c>
      <c r="D582" s="55">
        <v>1409858.7602305501</v>
      </c>
      <c r="E582" s="56">
        <v>95.874010359682998</v>
      </c>
      <c r="F582" s="56"/>
      <c r="G582" s="56"/>
      <c r="H582" s="56">
        <v>3.75093213787135</v>
      </c>
      <c r="I582" s="56"/>
      <c r="J582" s="56"/>
      <c r="K582" s="56">
        <v>83.297302481040603</v>
      </c>
      <c r="L582" s="56"/>
      <c r="M582" s="56">
        <v>9.4031961471937997</v>
      </c>
      <c r="N582" s="56">
        <v>2.5365638552323402</v>
      </c>
      <c r="O582" s="56">
        <v>11.5164733460281</v>
      </c>
      <c r="P582" s="56">
        <v>1.23568296638693</v>
      </c>
    </row>
    <row r="583" spans="1:16" hidden="1" x14ac:dyDescent="0.2">
      <c r="A583" s="54" t="s">
        <v>148</v>
      </c>
      <c r="B583" s="54" t="s">
        <v>11</v>
      </c>
      <c r="C583" s="54" t="s">
        <v>128</v>
      </c>
      <c r="D583" s="56">
        <v>1.2470082557452</v>
      </c>
      <c r="E583" s="56">
        <v>0.24348193790980999</v>
      </c>
      <c r="F583" s="56"/>
      <c r="G583" s="56"/>
      <c r="H583" s="56">
        <v>6.8288219630116398</v>
      </c>
      <c r="I583" s="56"/>
      <c r="J583" s="56"/>
      <c r="K583" s="56">
        <v>1.9856364734109799</v>
      </c>
      <c r="L583" s="56"/>
      <c r="M583" s="56">
        <v>14.7080481440052</v>
      </c>
      <c r="N583" s="56">
        <v>13.269268111589801</v>
      </c>
      <c r="O583" s="56">
        <v>10.112577952966401</v>
      </c>
      <c r="P583" s="56">
        <v>4.8872721224982696</v>
      </c>
    </row>
    <row r="584" spans="1:16" hidden="1" x14ac:dyDescent="0.2">
      <c r="A584" s="54" t="s">
        <v>148</v>
      </c>
      <c r="B584" s="54" t="s">
        <v>11</v>
      </c>
      <c r="C584" s="54" t="s">
        <v>129</v>
      </c>
      <c r="D584" s="56">
        <v>2.3584620926555502</v>
      </c>
      <c r="E584" s="56">
        <v>17.9910739997636</v>
      </c>
      <c r="F584" s="56"/>
      <c r="G584" s="56"/>
      <c r="H584" s="56">
        <v>23.100298783463501</v>
      </c>
      <c r="I584" s="56"/>
      <c r="J584" s="56"/>
      <c r="K584" s="56">
        <v>9.2466790062178692</v>
      </c>
      <c r="L584" s="56"/>
      <c r="M584" s="56">
        <v>9.6378236154701007</v>
      </c>
      <c r="N584" s="56">
        <v>2.0441638208556401</v>
      </c>
      <c r="O584" s="56">
        <v>6.1704231964146699</v>
      </c>
      <c r="P584" s="56">
        <v>3.9335499752853198</v>
      </c>
    </row>
    <row r="585" spans="1:16" hidden="1" x14ac:dyDescent="0.2">
      <c r="A585" s="45" t="s">
        <v>148</v>
      </c>
      <c r="B585" s="45" t="s">
        <v>200</v>
      </c>
      <c r="C585" s="45" t="s">
        <v>124</v>
      </c>
      <c r="D585" s="46">
        <v>25573</v>
      </c>
      <c r="E585" s="47">
        <v>88.742032612521001</v>
      </c>
      <c r="F585" s="47"/>
      <c r="G585" s="47"/>
      <c r="H585" s="47">
        <v>9.9675438939506495</v>
      </c>
      <c r="I585" s="47"/>
      <c r="J585" s="47"/>
      <c r="K585" s="47">
        <v>12.9070223617104</v>
      </c>
      <c r="L585" s="47"/>
      <c r="M585" s="47">
        <v>50.686543742644098</v>
      </c>
      <c r="N585" s="47">
        <v>28.560219693997599</v>
      </c>
      <c r="O585" s="47">
        <v>7.8462142016477001</v>
      </c>
      <c r="P585" s="47">
        <v>1.2904234935283301</v>
      </c>
    </row>
    <row r="586" spans="1:16" hidden="1" x14ac:dyDescent="0.2">
      <c r="A586" s="48" t="s">
        <v>148</v>
      </c>
      <c r="B586" s="48" t="s">
        <v>200</v>
      </c>
      <c r="C586" s="48" t="s">
        <v>125</v>
      </c>
      <c r="D586" s="49">
        <v>707.18939438259702</v>
      </c>
      <c r="E586" s="50">
        <v>0.86808668344682005</v>
      </c>
      <c r="F586" s="50"/>
      <c r="G586" s="50"/>
      <c r="H586" s="50">
        <v>0.82136606665734002</v>
      </c>
      <c r="I586" s="50"/>
      <c r="J586" s="50"/>
      <c r="K586" s="50">
        <v>2.0651814030063198</v>
      </c>
      <c r="L586" s="50"/>
      <c r="M586" s="50">
        <v>3.81562828991026</v>
      </c>
      <c r="N586" s="50">
        <v>3.217237408511</v>
      </c>
      <c r="O586" s="50">
        <v>1.6556727934136699</v>
      </c>
      <c r="P586" s="50">
        <v>0.33112011875219</v>
      </c>
    </row>
    <row r="587" spans="1:16" hidden="1" x14ac:dyDescent="0.2">
      <c r="A587" s="48" t="s">
        <v>148</v>
      </c>
      <c r="B587" s="48" t="s">
        <v>200</v>
      </c>
      <c r="C587" s="48" t="s">
        <v>126</v>
      </c>
      <c r="D587" s="49">
        <v>24409.6206296993</v>
      </c>
      <c r="E587" s="50">
        <v>87.232963716663406</v>
      </c>
      <c r="F587" s="50"/>
      <c r="G587" s="50"/>
      <c r="H587" s="50">
        <v>8.6954170609355099</v>
      </c>
      <c r="I587" s="50"/>
      <c r="J587" s="50"/>
      <c r="K587" s="50">
        <v>9.8713349140412294</v>
      </c>
      <c r="L587" s="50"/>
      <c r="M587" s="50">
        <v>44.428106098513403</v>
      </c>
      <c r="N587" s="50">
        <v>23.570287109301201</v>
      </c>
      <c r="O587" s="50">
        <v>5.5183201348261104</v>
      </c>
      <c r="P587" s="50">
        <v>0.84520959319553002</v>
      </c>
    </row>
    <row r="588" spans="1:16" hidden="1" x14ac:dyDescent="0.2">
      <c r="A588" s="48" t="s">
        <v>148</v>
      </c>
      <c r="B588" s="48" t="s">
        <v>200</v>
      </c>
      <c r="C588" s="48" t="s">
        <v>127</v>
      </c>
      <c r="D588" s="49">
        <v>26736.379370300601</v>
      </c>
      <c r="E588" s="50">
        <v>90.092986650704404</v>
      </c>
      <c r="F588" s="50"/>
      <c r="G588" s="50"/>
      <c r="H588" s="50">
        <v>11.402538711860901</v>
      </c>
      <c r="I588" s="50"/>
      <c r="J588" s="50"/>
      <c r="K588" s="50">
        <v>16.703249177184599</v>
      </c>
      <c r="L588" s="50"/>
      <c r="M588" s="50">
        <v>56.923538591295198</v>
      </c>
      <c r="N588" s="50">
        <v>34.134741749077101</v>
      </c>
      <c r="O588" s="50">
        <v>11.041365362937301</v>
      </c>
      <c r="P588" s="50">
        <v>1.9655049619290801</v>
      </c>
    </row>
    <row r="589" spans="1:16" hidden="1" x14ac:dyDescent="0.2">
      <c r="A589" s="48" t="s">
        <v>148</v>
      </c>
      <c r="B589" s="48" t="s">
        <v>200</v>
      </c>
      <c r="C589" s="48" t="s">
        <v>128</v>
      </c>
      <c r="D589" s="50">
        <v>2.76537517844053</v>
      </c>
      <c r="E589" s="50">
        <v>0.97821365804994997</v>
      </c>
      <c r="F589" s="50"/>
      <c r="G589" s="50"/>
      <c r="H589" s="50">
        <v>8.2404058150758495</v>
      </c>
      <c r="I589" s="50"/>
      <c r="J589" s="50"/>
      <c r="K589" s="50">
        <v>16.000448012957801</v>
      </c>
      <c r="L589" s="50"/>
      <c r="M589" s="50">
        <v>7.5278920363632</v>
      </c>
      <c r="N589" s="50">
        <v>11.264750211942999</v>
      </c>
      <c r="O589" s="50">
        <v>21.101549752057299</v>
      </c>
      <c r="P589" s="50">
        <v>25.659802414696902</v>
      </c>
    </row>
    <row r="590" spans="1:16" hidden="1" x14ac:dyDescent="0.2">
      <c r="A590" s="48" t="s">
        <v>148</v>
      </c>
      <c r="B590" s="48" t="s">
        <v>200</v>
      </c>
      <c r="C590" s="48" t="s">
        <v>129</v>
      </c>
      <c r="D590" s="50">
        <v>0.33008618708637</v>
      </c>
      <c r="E590" s="50">
        <v>1.9935461638208201</v>
      </c>
      <c r="F590" s="50"/>
      <c r="G590" s="50"/>
      <c r="H590" s="50">
        <v>1.98689869934517</v>
      </c>
      <c r="I590" s="50"/>
      <c r="J590" s="50"/>
      <c r="K590" s="50">
        <v>1.16390052453783</v>
      </c>
      <c r="L590" s="50"/>
      <c r="M590" s="50">
        <v>1.78682760774167</v>
      </c>
      <c r="N590" s="50">
        <v>1.5562279812466999</v>
      </c>
      <c r="O590" s="50">
        <v>1.1630123793587299</v>
      </c>
      <c r="P590" s="50">
        <v>2.2749353287213001</v>
      </c>
    </row>
    <row r="591" spans="1:16" hidden="1" x14ac:dyDescent="0.2">
      <c r="A591" s="51" t="s">
        <v>148</v>
      </c>
      <c r="B591" s="51" t="s">
        <v>201</v>
      </c>
      <c r="C591" s="51" t="s">
        <v>124</v>
      </c>
      <c r="D591" s="52">
        <v>1341220</v>
      </c>
      <c r="E591" s="53">
        <v>95.711814616543094</v>
      </c>
      <c r="F591" s="53"/>
      <c r="G591" s="53"/>
      <c r="H591" s="53">
        <v>3.1572001610473999</v>
      </c>
      <c r="I591" s="53"/>
      <c r="J591" s="53"/>
      <c r="K591" s="53">
        <v>85.018302042744097</v>
      </c>
      <c r="L591" s="53"/>
      <c r="M591" s="53">
        <v>4.72783091274058</v>
      </c>
      <c r="N591" s="53">
        <v>0.50773408903058004</v>
      </c>
      <c r="O591" s="53">
        <v>9.7461329554847005</v>
      </c>
      <c r="P591" s="53">
        <v>1.1309852224094401</v>
      </c>
    </row>
    <row r="592" spans="1:16" hidden="1" x14ac:dyDescent="0.2">
      <c r="A592" s="54" t="s">
        <v>148</v>
      </c>
      <c r="B592" s="54" t="s">
        <v>201</v>
      </c>
      <c r="C592" s="54" t="s">
        <v>125</v>
      </c>
      <c r="D592" s="55">
        <v>17024.073907713999</v>
      </c>
      <c r="E592" s="56">
        <v>0.23185050349644001</v>
      </c>
      <c r="F592" s="56"/>
      <c r="G592" s="56"/>
      <c r="H592" s="56">
        <v>0.22827522012393001</v>
      </c>
      <c r="I592" s="56"/>
      <c r="J592" s="56"/>
      <c r="K592" s="56">
        <v>1.41312403190359</v>
      </c>
      <c r="L592" s="56"/>
      <c r="M592" s="56">
        <v>0.83464303170885001</v>
      </c>
      <c r="N592" s="56">
        <v>0.14994490840933</v>
      </c>
      <c r="O592" s="56">
        <v>1.0455198460978901</v>
      </c>
      <c r="P592" s="56">
        <v>5.6069588737750302E-2</v>
      </c>
    </row>
    <row r="593" spans="1:16" hidden="1" x14ac:dyDescent="0.2">
      <c r="A593" s="54" t="s">
        <v>148</v>
      </c>
      <c r="B593" s="54" t="s">
        <v>201</v>
      </c>
      <c r="C593" s="54" t="s">
        <v>126</v>
      </c>
      <c r="D593" s="55">
        <v>1313214.1269764099</v>
      </c>
      <c r="E593" s="56">
        <v>95.313781229913104</v>
      </c>
      <c r="F593" s="56"/>
      <c r="G593" s="56"/>
      <c r="H593" s="56">
        <v>2.8025218698637402</v>
      </c>
      <c r="I593" s="56"/>
      <c r="J593" s="56"/>
      <c r="K593" s="56">
        <v>82.540740331370998</v>
      </c>
      <c r="L593" s="56"/>
      <c r="M593" s="56">
        <v>3.5288441881066102</v>
      </c>
      <c r="N593" s="56">
        <v>0.31210546034047998</v>
      </c>
      <c r="O593" s="56">
        <v>8.1555401584963594</v>
      </c>
      <c r="P593" s="56">
        <v>1.0423690586262</v>
      </c>
    </row>
    <row r="594" spans="1:16" hidden="1" x14ac:dyDescent="0.2">
      <c r="A594" s="54" t="s">
        <v>148</v>
      </c>
      <c r="B594" s="54" t="s">
        <v>201</v>
      </c>
      <c r="C594" s="54" t="s">
        <v>127</v>
      </c>
      <c r="D594" s="55">
        <v>1369225.8730235801</v>
      </c>
      <c r="E594" s="56">
        <v>96.0774315730647</v>
      </c>
      <c r="F594" s="56"/>
      <c r="G594" s="56"/>
      <c r="H594" s="56">
        <v>3.5551236146371998</v>
      </c>
      <c r="I594" s="56"/>
      <c r="J594" s="56"/>
      <c r="K594" s="56">
        <v>87.198810766286002</v>
      </c>
      <c r="L594" s="56"/>
      <c r="M594" s="56">
        <v>6.3075589587093397</v>
      </c>
      <c r="N594" s="56">
        <v>0.82496857415427005</v>
      </c>
      <c r="O594" s="56">
        <v>11.607735877304</v>
      </c>
      <c r="P594" s="56">
        <v>1.22704160327916</v>
      </c>
    </row>
    <row r="595" spans="1:16" hidden="1" x14ac:dyDescent="0.2">
      <c r="A595" s="54" t="s">
        <v>148</v>
      </c>
      <c r="B595" s="54" t="s">
        <v>201</v>
      </c>
      <c r="C595" s="54" t="s">
        <v>128</v>
      </c>
      <c r="D595" s="56">
        <v>1.2692976474936299</v>
      </c>
      <c r="E595" s="56">
        <v>0.24223812329263</v>
      </c>
      <c r="F595" s="56"/>
      <c r="G595" s="56"/>
      <c r="H595" s="56">
        <v>7.2303056024235604</v>
      </c>
      <c r="I595" s="56"/>
      <c r="J595" s="56"/>
      <c r="K595" s="56">
        <v>1.6621409719440401</v>
      </c>
      <c r="L595" s="56"/>
      <c r="M595" s="56">
        <v>17.653825763092701</v>
      </c>
      <c r="N595" s="56">
        <v>29.532172774852899</v>
      </c>
      <c r="O595" s="56">
        <v>10.727535227287399</v>
      </c>
      <c r="P595" s="56">
        <v>4.9575880945906299</v>
      </c>
    </row>
    <row r="596" spans="1:16" hidden="1" x14ac:dyDescent="0.2">
      <c r="A596" s="54" t="s">
        <v>148</v>
      </c>
      <c r="B596" s="54" t="s">
        <v>201</v>
      </c>
      <c r="C596" s="54" t="s">
        <v>129</v>
      </c>
      <c r="D596" s="56">
        <v>1.6456793497439</v>
      </c>
      <c r="E596" s="56">
        <v>18.154520946996701</v>
      </c>
      <c r="F596" s="56"/>
      <c r="G596" s="56"/>
      <c r="H596" s="56">
        <v>23.624133944119201</v>
      </c>
      <c r="I596" s="56"/>
      <c r="J596" s="56"/>
      <c r="K596" s="56">
        <v>7.9896555436787304</v>
      </c>
      <c r="L596" s="56"/>
      <c r="M596" s="56">
        <v>7.8816021889708203</v>
      </c>
      <c r="N596" s="56">
        <v>2.2681864824201701</v>
      </c>
      <c r="O596" s="56">
        <v>6.33296907753778</v>
      </c>
      <c r="P596" s="56">
        <v>3.8971346683094601</v>
      </c>
    </row>
    <row r="597" spans="1:16" hidden="1" x14ac:dyDescent="0.2">
      <c r="A597" s="45" t="s">
        <v>148</v>
      </c>
      <c r="B597" s="45" t="s">
        <v>202</v>
      </c>
      <c r="C597" s="45" t="s">
        <v>124</v>
      </c>
      <c r="D597" s="46">
        <v>14369</v>
      </c>
      <c r="E597" s="47">
        <v>90.757881550560199</v>
      </c>
      <c r="F597" s="47"/>
      <c r="G597" s="47"/>
      <c r="H597" s="47">
        <v>7.4744241074535402</v>
      </c>
      <c r="I597" s="47"/>
      <c r="J597" s="47"/>
      <c r="K597" s="47">
        <v>73.277467411545601</v>
      </c>
      <c r="L597" s="47"/>
      <c r="M597" s="47">
        <v>8.3798882681564208</v>
      </c>
      <c r="N597" s="47">
        <v>0</v>
      </c>
      <c r="O597" s="47">
        <v>18.3426443202979</v>
      </c>
      <c r="P597" s="47">
        <v>1.7676943419862201</v>
      </c>
    </row>
    <row r="598" spans="1:16" hidden="1" x14ac:dyDescent="0.2">
      <c r="A598" s="48" t="s">
        <v>148</v>
      </c>
      <c r="B598" s="48" t="s">
        <v>202</v>
      </c>
      <c r="C598" s="48" t="s">
        <v>125</v>
      </c>
      <c r="D598" s="49">
        <v>853.99746278672797</v>
      </c>
      <c r="E598" s="50">
        <v>1.2392596172794701</v>
      </c>
      <c r="F598" s="50"/>
      <c r="G598" s="50"/>
      <c r="H598" s="50">
        <v>1.1565425699604299</v>
      </c>
      <c r="I598" s="50"/>
      <c r="J598" s="50"/>
      <c r="K598" s="50">
        <v>6.5334899158876203</v>
      </c>
      <c r="L598" s="50"/>
      <c r="M598" s="50">
        <v>4.6011641924387199</v>
      </c>
      <c r="N598" s="50">
        <v>0</v>
      </c>
      <c r="O598" s="50">
        <v>5.6113143274263999</v>
      </c>
      <c r="P598" s="50">
        <v>0.68659374108562998</v>
      </c>
    </row>
    <row r="599" spans="1:16" hidden="1" x14ac:dyDescent="0.2">
      <c r="A599" s="48" t="s">
        <v>148</v>
      </c>
      <c r="B599" s="48" t="s">
        <v>202</v>
      </c>
      <c r="C599" s="48" t="s">
        <v>126</v>
      </c>
      <c r="D599" s="49">
        <v>12964.1103927929</v>
      </c>
      <c r="E599" s="50">
        <v>88.5073326984419</v>
      </c>
      <c r="F599" s="50"/>
      <c r="G599" s="50"/>
      <c r="H599" s="50">
        <v>5.7806530994242502</v>
      </c>
      <c r="I599" s="50"/>
      <c r="J599" s="50"/>
      <c r="K599" s="50">
        <v>61.290732378141797</v>
      </c>
      <c r="L599" s="50"/>
      <c r="M599" s="50">
        <v>3.2982070103228098</v>
      </c>
      <c r="N599" s="50">
        <v>0</v>
      </c>
      <c r="O599" s="50">
        <v>10.813329011013201</v>
      </c>
      <c r="P599" s="50">
        <v>0.93025180673159003</v>
      </c>
    </row>
    <row r="600" spans="1:16" hidden="1" x14ac:dyDescent="0.2">
      <c r="A600" s="48" t="s">
        <v>148</v>
      </c>
      <c r="B600" s="48" t="s">
        <v>202</v>
      </c>
      <c r="C600" s="48" t="s">
        <v>127</v>
      </c>
      <c r="D600" s="49">
        <v>15773.889607207</v>
      </c>
      <c r="E600" s="50">
        <v>92.604542131604006</v>
      </c>
      <c r="F600" s="50"/>
      <c r="G600" s="50"/>
      <c r="H600" s="50">
        <v>9.6138421420046392</v>
      </c>
      <c r="I600" s="50"/>
      <c r="J600" s="50"/>
      <c r="K600" s="50">
        <v>82.605791158099905</v>
      </c>
      <c r="L600" s="50"/>
      <c r="M600" s="50">
        <v>19.696385352099998</v>
      </c>
      <c r="N600" s="50">
        <v>0</v>
      </c>
      <c r="O600" s="50">
        <v>29.387153469972802</v>
      </c>
      <c r="P600" s="50">
        <v>3.3336613114649301</v>
      </c>
    </row>
    <row r="601" spans="1:16" hidden="1" x14ac:dyDescent="0.2">
      <c r="A601" s="48" t="s">
        <v>148</v>
      </c>
      <c r="B601" s="48" t="s">
        <v>202</v>
      </c>
      <c r="C601" s="48" t="s">
        <v>128</v>
      </c>
      <c r="D601" s="50">
        <v>5.9433326103885298</v>
      </c>
      <c r="E601" s="50">
        <v>1.3654567472347801</v>
      </c>
      <c r="F601" s="50"/>
      <c r="G601" s="50"/>
      <c r="H601" s="50">
        <v>15.473333508157699</v>
      </c>
      <c r="I601" s="50"/>
      <c r="J601" s="50"/>
      <c r="K601" s="50">
        <v>8.9160967848326607</v>
      </c>
      <c r="L601" s="50"/>
      <c r="M601" s="50">
        <v>54.907226029768701</v>
      </c>
      <c r="N601" s="50">
        <v>0</v>
      </c>
      <c r="O601" s="50">
        <v>30.5916324246495</v>
      </c>
      <c r="P601" s="50">
        <v>38.841202620706703</v>
      </c>
    </row>
    <row r="602" spans="1:16" hidden="1" x14ac:dyDescent="0.2">
      <c r="A602" s="48" t="s">
        <v>148</v>
      </c>
      <c r="B602" s="48" t="s">
        <v>202</v>
      </c>
      <c r="C602" s="48" t="s">
        <v>129</v>
      </c>
      <c r="D602" s="50">
        <v>2.2091978420985798</v>
      </c>
      <c r="E602" s="50">
        <v>2.7189614392706498</v>
      </c>
      <c r="F602" s="50"/>
      <c r="G602" s="50"/>
      <c r="H602" s="50">
        <v>2.8722222700531002</v>
      </c>
      <c r="I602" s="50"/>
      <c r="J602" s="50"/>
      <c r="K602" s="50">
        <v>2.8176398702090202</v>
      </c>
      <c r="L602" s="50"/>
      <c r="M602" s="50">
        <v>3.5640970199492901</v>
      </c>
      <c r="N602" s="50">
        <v>0</v>
      </c>
      <c r="O602" s="50">
        <v>2.7171589051763601</v>
      </c>
      <c r="P602" s="50">
        <v>4.0315542075814603</v>
      </c>
    </row>
    <row r="603" spans="1:16" hidden="1" x14ac:dyDescent="0.2">
      <c r="A603" s="51" t="s">
        <v>148</v>
      </c>
      <c r="B603" s="51" t="s">
        <v>123</v>
      </c>
      <c r="C603" s="51" t="s">
        <v>124</v>
      </c>
      <c r="D603" s="52">
        <v>356</v>
      </c>
      <c r="E603" s="53">
        <v>0</v>
      </c>
      <c r="F603" s="53"/>
      <c r="G603" s="53"/>
      <c r="H603" s="53">
        <v>100</v>
      </c>
      <c r="I603" s="53"/>
      <c r="J603" s="53"/>
      <c r="K603" s="53">
        <v>87.078651685393197</v>
      </c>
      <c r="L603" s="53"/>
      <c r="M603" s="53">
        <v>12.3595505617977</v>
      </c>
      <c r="N603" s="53">
        <v>0.56179775280898003</v>
      </c>
      <c r="O603" s="53">
        <v>0</v>
      </c>
      <c r="P603" s="53">
        <v>0</v>
      </c>
    </row>
    <row r="604" spans="1:16" hidden="1" x14ac:dyDescent="0.2">
      <c r="A604" s="54" t="s">
        <v>148</v>
      </c>
      <c r="B604" s="54" t="s">
        <v>123</v>
      </c>
      <c r="C604" s="54" t="s">
        <v>125</v>
      </c>
      <c r="D604" s="55">
        <v>90.883301051969994</v>
      </c>
      <c r="E604" s="56">
        <v>0</v>
      </c>
      <c r="F604" s="56"/>
      <c r="G604" s="56"/>
      <c r="H604" s="56">
        <v>0</v>
      </c>
      <c r="I604" s="56"/>
      <c r="J604" s="56"/>
      <c r="K604" s="56">
        <v>9.8210749656108298</v>
      </c>
      <c r="L604" s="56"/>
      <c r="M604" s="56">
        <v>9.8288781325260892</v>
      </c>
      <c r="N604" s="56">
        <v>0.57644174481663002</v>
      </c>
      <c r="O604" s="56">
        <v>0</v>
      </c>
      <c r="P604" s="56">
        <v>0</v>
      </c>
    </row>
    <row r="605" spans="1:16" hidden="1" x14ac:dyDescent="0.2">
      <c r="A605" s="54" t="s">
        <v>148</v>
      </c>
      <c r="B605" s="54" t="s">
        <v>123</v>
      </c>
      <c r="C605" s="54" t="s">
        <v>126</v>
      </c>
      <c r="D605" s="55">
        <v>206.49018213714299</v>
      </c>
      <c r="E605" s="56">
        <v>0</v>
      </c>
      <c r="F605" s="56"/>
      <c r="G605" s="56"/>
      <c r="H605" s="56">
        <v>100</v>
      </c>
      <c r="I605" s="56"/>
      <c r="J605" s="56"/>
      <c r="K605" s="56">
        <v>61.567195924297501</v>
      </c>
      <c r="L605" s="56"/>
      <c r="M605" s="56">
        <v>3.0697688182965699</v>
      </c>
      <c r="N605" s="56">
        <v>0.1032644090408</v>
      </c>
      <c r="O605" s="56">
        <v>0</v>
      </c>
      <c r="P605" s="56">
        <v>0</v>
      </c>
    </row>
    <row r="606" spans="1:16" hidden="1" x14ac:dyDescent="0.2">
      <c r="A606" s="54" t="s">
        <v>148</v>
      </c>
      <c r="B606" s="54" t="s">
        <v>123</v>
      </c>
      <c r="C606" s="54" t="s">
        <v>127</v>
      </c>
      <c r="D606" s="55">
        <v>505.50981786285598</v>
      </c>
      <c r="E606" s="56">
        <v>0</v>
      </c>
      <c r="F606" s="56"/>
      <c r="G606" s="56"/>
      <c r="H606" s="56">
        <v>100</v>
      </c>
      <c r="I606" s="56"/>
      <c r="J606" s="56"/>
      <c r="K606" s="56">
        <v>96.592900739589396</v>
      </c>
      <c r="L606" s="56"/>
      <c r="M606" s="56">
        <v>38.5743984085818</v>
      </c>
      <c r="N606" s="56">
        <v>2.9953438241863202</v>
      </c>
      <c r="O606" s="56">
        <v>0</v>
      </c>
      <c r="P606" s="56">
        <v>0</v>
      </c>
    </row>
    <row r="607" spans="1:16" hidden="1" x14ac:dyDescent="0.2">
      <c r="A607" s="54" t="s">
        <v>148</v>
      </c>
      <c r="B607" s="54" t="s">
        <v>123</v>
      </c>
      <c r="C607" s="54" t="s">
        <v>128</v>
      </c>
      <c r="D607" s="56">
        <v>25.529017149429801</v>
      </c>
      <c r="E607" s="56">
        <v>0</v>
      </c>
      <c r="F607" s="56"/>
      <c r="G607" s="56"/>
      <c r="H607" s="56">
        <v>0</v>
      </c>
      <c r="I607" s="56"/>
      <c r="J607" s="56"/>
      <c r="K607" s="56">
        <v>11.2783957669595</v>
      </c>
      <c r="L607" s="56"/>
      <c r="M607" s="56">
        <v>79.524559435892897</v>
      </c>
      <c r="N607" s="56">
        <v>102.60663057735999</v>
      </c>
      <c r="O607" s="56">
        <v>0</v>
      </c>
      <c r="P607" s="56">
        <v>0</v>
      </c>
    </row>
    <row r="608" spans="1:16" hidden="1" x14ac:dyDescent="0.2">
      <c r="A608" s="54" t="s">
        <v>148</v>
      </c>
      <c r="B608" s="54" t="s">
        <v>123</v>
      </c>
      <c r="C608" s="54" t="s">
        <v>129</v>
      </c>
      <c r="D608" s="56">
        <v>2.31323977868542</v>
      </c>
      <c r="E608" s="56">
        <v>0</v>
      </c>
      <c r="F608" s="56"/>
      <c r="G608" s="56"/>
      <c r="H608" s="56">
        <v>0</v>
      </c>
      <c r="I608" s="56"/>
      <c r="J608" s="56"/>
      <c r="K608" s="56">
        <v>3.6727159355884398</v>
      </c>
      <c r="L608" s="56"/>
      <c r="M608" s="56">
        <v>3.8211091441982101</v>
      </c>
      <c r="N608" s="56">
        <v>0.25483929979688003</v>
      </c>
      <c r="O608" s="56">
        <v>0</v>
      </c>
      <c r="P608" s="56">
        <v>0</v>
      </c>
    </row>
    <row r="609" spans="1:16" hidden="1" x14ac:dyDescent="0.2">
      <c r="A609" s="45" t="s">
        <v>149</v>
      </c>
      <c r="B609" s="45" t="s">
        <v>11</v>
      </c>
      <c r="C609" s="45" t="s">
        <v>124</v>
      </c>
      <c r="D609" s="46">
        <v>998072</v>
      </c>
      <c r="E609" s="47">
        <v>83.048417348648201</v>
      </c>
      <c r="F609" s="47"/>
      <c r="G609" s="47"/>
      <c r="H609" s="47">
        <v>16.682463790187398</v>
      </c>
      <c r="I609" s="47"/>
      <c r="J609" s="47"/>
      <c r="K609" s="47">
        <v>34.854627243953502</v>
      </c>
      <c r="L609" s="47"/>
      <c r="M609" s="47">
        <v>53.041686936571701</v>
      </c>
      <c r="N609" s="47">
        <v>10.622631424058399</v>
      </c>
      <c r="O609" s="47">
        <v>1.48105439541629</v>
      </c>
      <c r="P609" s="47">
        <v>0.26911886116431999</v>
      </c>
    </row>
    <row r="610" spans="1:16" hidden="1" x14ac:dyDescent="0.2">
      <c r="A610" s="48" t="s">
        <v>149</v>
      </c>
      <c r="B610" s="48" t="s">
        <v>11</v>
      </c>
      <c r="C610" s="48" t="s">
        <v>125</v>
      </c>
      <c r="D610" s="49">
        <v>6775.5691050740597</v>
      </c>
      <c r="E610" s="50">
        <v>0.16290548117636999</v>
      </c>
      <c r="F610" s="50"/>
      <c r="G610" s="50"/>
      <c r="H610" s="50">
        <v>0.16291467331452</v>
      </c>
      <c r="I610" s="50"/>
      <c r="J610" s="50"/>
      <c r="K610" s="50">
        <v>0.43959930846557999</v>
      </c>
      <c r="L610" s="50"/>
      <c r="M610" s="50">
        <v>0.44684203136347</v>
      </c>
      <c r="N610" s="50">
        <v>0.17733368133818</v>
      </c>
      <c r="O610" s="50">
        <v>7.8956213888129997E-2</v>
      </c>
      <c r="P610" s="50">
        <v>1.3084959584148599E-2</v>
      </c>
    </row>
    <row r="611" spans="1:16" hidden="1" x14ac:dyDescent="0.2">
      <c r="A611" s="48" t="s">
        <v>149</v>
      </c>
      <c r="B611" s="48" t="s">
        <v>11</v>
      </c>
      <c r="C611" s="48" t="s">
        <v>126</v>
      </c>
      <c r="D611" s="49">
        <v>986926.78234270005</v>
      </c>
      <c r="E611" s="50">
        <v>82.778763979771</v>
      </c>
      <c r="F611" s="50"/>
      <c r="G611" s="50"/>
      <c r="H611" s="50">
        <v>16.416202033236701</v>
      </c>
      <c r="I611" s="50"/>
      <c r="J611" s="50"/>
      <c r="K611" s="50">
        <v>34.135041542874703</v>
      </c>
      <c r="L611" s="50"/>
      <c r="M611" s="50">
        <v>52.306048812428699</v>
      </c>
      <c r="N611" s="50">
        <v>10.334436409480499</v>
      </c>
      <c r="O611" s="50">
        <v>1.3566313248773301</v>
      </c>
      <c r="P611" s="50">
        <v>0.24843137499522999</v>
      </c>
    </row>
    <row r="612" spans="1:16" hidden="1" x14ac:dyDescent="0.2">
      <c r="A612" s="48" t="s">
        <v>149</v>
      </c>
      <c r="B612" s="48" t="s">
        <v>11</v>
      </c>
      <c r="C612" s="48" t="s">
        <v>127</v>
      </c>
      <c r="D612" s="49">
        <v>1009217.21765729</v>
      </c>
      <c r="E612" s="50">
        <v>83.314699498607595</v>
      </c>
      <c r="F612" s="50"/>
      <c r="G612" s="50"/>
      <c r="H612" s="50">
        <v>16.9521682792689</v>
      </c>
      <c r="I612" s="50"/>
      <c r="J612" s="50"/>
      <c r="K612" s="50">
        <v>35.581187558495799</v>
      </c>
      <c r="L612" s="50"/>
      <c r="M612" s="50">
        <v>53.776005700003402</v>
      </c>
      <c r="N612" s="50">
        <v>10.917884707693</v>
      </c>
      <c r="O612" s="50">
        <v>1.6167018677840901</v>
      </c>
      <c r="P612" s="50">
        <v>0.29152401015023999</v>
      </c>
    </row>
    <row r="613" spans="1:16" hidden="1" x14ac:dyDescent="0.2">
      <c r="A613" s="48" t="s">
        <v>149</v>
      </c>
      <c r="B613" s="48" t="s">
        <v>11</v>
      </c>
      <c r="C613" s="48" t="s">
        <v>128</v>
      </c>
      <c r="D613" s="50">
        <v>0.67886576369981</v>
      </c>
      <c r="E613" s="50">
        <v>0.19615723740100999</v>
      </c>
      <c r="F613" s="50"/>
      <c r="G613" s="50"/>
      <c r="H613" s="50">
        <v>0.97656242724980002</v>
      </c>
      <c r="I613" s="50"/>
      <c r="J613" s="50"/>
      <c r="K613" s="50">
        <v>1.26123657954724</v>
      </c>
      <c r="L613" s="50"/>
      <c r="M613" s="50">
        <v>0.84243555808813997</v>
      </c>
      <c r="N613" s="50">
        <v>1.66939503272756</v>
      </c>
      <c r="O613" s="50">
        <v>5.3310812980598197</v>
      </c>
      <c r="P613" s="50">
        <v>4.8621488391922201</v>
      </c>
    </row>
    <row r="614" spans="1:16" hidden="1" x14ac:dyDescent="0.2">
      <c r="A614" s="48" t="s">
        <v>149</v>
      </c>
      <c r="B614" s="48" t="s">
        <v>11</v>
      </c>
      <c r="C614" s="48" t="s">
        <v>129</v>
      </c>
      <c r="D614" s="50">
        <v>1.71787759318017</v>
      </c>
      <c r="E614" s="50">
        <v>10.5337138431086</v>
      </c>
      <c r="F614" s="50"/>
      <c r="G614" s="50"/>
      <c r="H614" s="50">
        <v>10.6702729316409</v>
      </c>
      <c r="I614" s="50"/>
      <c r="J614" s="50"/>
      <c r="K614" s="50">
        <v>8.1542750833010498</v>
      </c>
      <c r="L614" s="50"/>
      <c r="M614" s="50">
        <v>7.68057250320373</v>
      </c>
      <c r="N614" s="50">
        <v>3.1734974644351199</v>
      </c>
      <c r="O614" s="50">
        <v>4.0935230312280604</v>
      </c>
      <c r="P614" s="50">
        <v>3.5646977578357801</v>
      </c>
    </row>
    <row r="615" spans="1:16" hidden="1" x14ac:dyDescent="0.2">
      <c r="A615" s="51" t="s">
        <v>149</v>
      </c>
      <c r="B615" s="51" t="s">
        <v>200</v>
      </c>
      <c r="C615" s="51" t="s">
        <v>124</v>
      </c>
      <c r="D615" s="52">
        <v>512549</v>
      </c>
      <c r="E615" s="53">
        <v>75.636280628778906</v>
      </c>
      <c r="F615" s="53"/>
      <c r="G615" s="53"/>
      <c r="H615" s="53">
        <v>24.171932829836699</v>
      </c>
      <c r="I615" s="53"/>
      <c r="J615" s="53"/>
      <c r="K615" s="53">
        <v>21.677576618533699</v>
      </c>
      <c r="L615" s="53"/>
      <c r="M615" s="53">
        <v>64.378132743577098</v>
      </c>
      <c r="N615" s="53">
        <v>12.8925766588911</v>
      </c>
      <c r="O615" s="53">
        <v>1.0517139789979999</v>
      </c>
      <c r="P615" s="53">
        <v>0.19178654138432999</v>
      </c>
    </row>
    <row r="616" spans="1:16" hidden="1" x14ac:dyDescent="0.2">
      <c r="A616" s="54" t="s">
        <v>149</v>
      </c>
      <c r="B616" s="54" t="s">
        <v>200</v>
      </c>
      <c r="C616" s="54" t="s">
        <v>125</v>
      </c>
      <c r="D616" s="55">
        <v>3726.8012348222801</v>
      </c>
      <c r="E616" s="56">
        <v>0.23604303680328001</v>
      </c>
      <c r="F616" s="56"/>
      <c r="G616" s="56"/>
      <c r="H616" s="56">
        <v>0.23640220100591999</v>
      </c>
      <c r="I616" s="56"/>
      <c r="J616" s="56"/>
      <c r="K616" s="56">
        <v>0.36319655121229999</v>
      </c>
      <c r="L616" s="56"/>
      <c r="M616" s="56">
        <v>0.41630107204458999</v>
      </c>
      <c r="N616" s="56">
        <v>0.21996847851856999</v>
      </c>
      <c r="O616" s="56">
        <v>5.3635004610851099E-2</v>
      </c>
      <c r="P616" s="56">
        <v>1.0970172499702901E-2</v>
      </c>
    </row>
    <row r="617" spans="1:16" hidden="1" x14ac:dyDescent="0.2">
      <c r="A617" s="54" t="s">
        <v>149</v>
      </c>
      <c r="B617" s="54" t="s">
        <v>200</v>
      </c>
      <c r="C617" s="54" t="s">
        <v>126</v>
      </c>
      <c r="D617" s="55">
        <v>506418.73842588603</v>
      </c>
      <c r="E617" s="56">
        <v>75.245916394677195</v>
      </c>
      <c r="F617" s="56"/>
      <c r="G617" s="56"/>
      <c r="H617" s="56">
        <v>23.785205513990402</v>
      </c>
      <c r="I617" s="56"/>
      <c r="J617" s="56"/>
      <c r="K617" s="56">
        <v>21.086093085120702</v>
      </c>
      <c r="L617" s="56"/>
      <c r="M617" s="56">
        <v>63.690437710914502</v>
      </c>
      <c r="N617" s="56">
        <v>12.535045486672701</v>
      </c>
      <c r="O617" s="56">
        <v>0.96705127170380001</v>
      </c>
      <c r="P617" s="56">
        <v>0.17456303468313999</v>
      </c>
    </row>
    <row r="618" spans="1:16" hidden="1" x14ac:dyDescent="0.2">
      <c r="A618" s="54" t="s">
        <v>149</v>
      </c>
      <c r="B618" s="54" t="s">
        <v>200</v>
      </c>
      <c r="C618" s="54" t="s">
        <v>127</v>
      </c>
      <c r="D618" s="55">
        <v>518679.26157411298</v>
      </c>
      <c r="E618" s="56">
        <v>76.022450560519303</v>
      </c>
      <c r="F618" s="56"/>
      <c r="G618" s="56"/>
      <c r="H618" s="56">
        <v>24.562921518986201</v>
      </c>
      <c r="I618" s="56"/>
      <c r="J618" s="56"/>
      <c r="K618" s="56">
        <v>22.280967217870899</v>
      </c>
      <c r="L618" s="56"/>
      <c r="M618" s="56">
        <v>65.059948278776204</v>
      </c>
      <c r="N618" s="56">
        <v>13.2587596615425</v>
      </c>
      <c r="O618" s="56">
        <v>1.1437030769921399</v>
      </c>
      <c r="P618" s="56">
        <v>0.21070584257853001</v>
      </c>
    </row>
    <row r="619" spans="1:16" hidden="1" x14ac:dyDescent="0.2">
      <c r="A619" s="54" t="s">
        <v>149</v>
      </c>
      <c r="B619" s="54" t="s">
        <v>200</v>
      </c>
      <c r="C619" s="54" t="s">
        <v>128</v>
      </c>
      <c r="D619" s="56">
        <v>0.72711120982038002</v>
      </c>
      <c r="E619" s="56">
        <v>0.31207647287916002</v>
      </c>
      <c r="F619" s="56"/>
      <c r="G619" s="56"/>
      <c r="H619" s="56">
        <v>0.97800288735750995</v>
      </c>
      <c r="I619" s="56"/>
      <c r="J619" s="56"/>
      <c r="K619" s="56">
        <v>1.6754481259763401</v>
      </c>
      <c r="L619" s="56"/>
      <c r="M619" s="56">
        <v>0.64664980841048003</v>
      </c>
      <c r="N619" s="56">
        <v>1.70616382076644</v>
      </c>
      <c r="O619" s="56">
        <v>5.0997710101705103</v>
      </c>
      <c r="P619" s="56">
        <v>5.7199907879453002</v>
      </c>
    </row>
    <row r="620" spans="1:16" hidden="1" x14ac:dyDescent="0.2">
      <c r="A620" s="54" t="s">
        <v>149</v>
      </c>
      <c r="B620" s="54" t="s">
        <v>200</v>
      </c>
      <c r="C620" s="54" t="s">
        <v>129</v>
      </c>
      <c r="D620" s="56">
        <v>0.54282672655891995</v>
      </c>
      <c r="E620" s="56">
        <v>8.6762865422673094</v>
      </c>
      <c r="F620" s="56"/>
      <c r="G620" s="56"/>
      <c r="H620" s="56">
        <v>8.7495742164009904</v>
      </c>
      <c r="I620" s="56"/>
      <c r="J620" s="56"/>
      <c r="K620" s="56">
        <v>5.5389400528274502</v>
      </c>
      <c r="L620" s="56"/>
      <c r="M620" s="56">
        <v>5.38765876125058</v>
      </c>
      <c r="N620" s="56">
        <v>3.0716101312581801</v>
      </c>
      <c r="O620" s="56">
        <v>1.97074667163301</v>
      </c>
      <c r="P620" s="56">
        <v>1.8041297036374699</v>
      </c>
    </row>
    <row r="621" spans="1:16" hidden="1" x14ac:dyDescent="0.2">
      <c r="A621" s="45" t="s">
        <v>149</v>
      </c>
      <c r="B621" s="45" t="s">
        <v>201</v>
      </c>
      <c r="C621" s="45" t="s">
        <v>124</v>
      </c>
      <c r="D621" s="46">
        <v>482438</v>
      </c>
      <c r="E621" s="47">
        <v>90.996356008440401</v>
      </c>
      <c r="F621" s="47"/>
      <c r="G621" s="47"/>
      <c r="H621" s="47">
        <v>8.6547908746823392</v>
      </c>
      <c r="I621" s="47"/>
      <c r="J621" s="47"/>
      <c r="K621" s="47">
        <v>73.365426066963593</v>
      </c>
      <c r="L621" s="47"/>
      <c r="M621" s="47">
        <v>20.0148488767543</v>
      </c>
      <c r="N621" s="47">
        <v>3.8702878766106199</v>
      </c>
      <c r="O621" s="47">
        <v>2.7494371796713999</v>
      </c>
      <c r="P621" s="47">
        <v>0.34885311687719001</v>
      </c>
    </row>
    <row r="622" spans="1:16" hidden="1" x14ac:dyDescent="0.2">
      <c r="A622" s="48" t="s">
        <v>149</v>
      </c>
      <c r="B622" s="48" t="s">
        <v>201</v>
      </c>
      <c r="C622" s="48" t="s">
        <v>125</v>
      </c>
      <c r="D622" s="49">
        <v>5205.0568822798195</v>
      </c>
      <c r="E622" s="50">
        <v>0.16408139487643</v>
      </c>
      <c r="F622" s="50"/>
      <c r="G622" s="50"/>
      <c r="H622" s="50">
        <v>0.16206559935239001</v>
      </c>
      <c r="I622" s="50"/>
      <c r="J622" s="50"/>
      <c r="K622" s="50">
        <v>0.66994124150765</v>
      </c>
      <c r="L622" s="50"/>
      <c r="M622" s="50">
        <v>0.57426040106585996</v>
      </c>
      <c r="N622" s="50">
        <v>0.22598808235685</v>
      </c>
      <c r="O622" s="50">
        <v>0.26637163883001003</v>
      </c>
      <c r="P622" s="50">
        <v>2.3661744954962802E-2</v>
      </c>
    </row>
    <row r="623" spans="1:16" hidden="1" x14ac:dyDescent="0.2">
      <c r="A623" s="48" t="s">
        <v>149</v>
      </c>
      <c r="B623" s="48" t="s">
        <v>201</v>
      </c>
      <c r="C623" s="48" t="s">
        <v>126</v>
      </c>
      <c r="D623" s="49">
        <v>473876.13737680099</v>
      </c>
      <c r="E623" s="50">
        <v>90.722786582704799</v>
      </c>
      <c r="F623" s="50"/>
      <c r="G623" s="50"/>
      <c r="H623" s="50">
        <v>8.3918972601912891</v>
      </c>
      <c r="I623" s="50"/>
      <c r="J623" s="50"/>
      <c r="K623" s="50">
        <v>72.248992019861404</v>
      </c>
      <c r="L623" s="50"/>
      <c r="M623" s="50">
        <v>19.086907915289299</v>
      </c>
      <c r="N623" s="50">
        <v>3.5152105466421202</v>
      </c>
      <c r="O623" s="50">
        <v>2.34360151079325</v>
      </c>
      <c r="P623" s="50">
        <v>0.31201775397237003</v>
      </c>
    </row>
    <row r="624" spans="1:16" hidden="1" x14ac:dyDescent="0.2">
      <c r="A624" s="48" t="s">
        <v>149</v>
      </c>
      <c r="B624" s="48" t="s">
        <v>201</v>
      </c>
      <c r="C624" s="48" t="s">
        <v>127</v>
      </c>
      <c r="D624" s="49">
        <v>490999.86262319802</v>
      </c>
      <c r="E624" s="50">
        <v>91.262635261344201</v>
      </c>
      <c r="F624" s="50"/>
      <c r="G624" s="50"/>
      <c r="H624" s="50">
        <v>8.9251177979699108</v>
      </c>
      <c r="I624" s="50"/>
      <c r="J624" s="50"/>
      <c r="K624" s="50">
        <v>74.452827282857797</v>
      </c>
      <c r="L624" s="50"/>
      <c r="M624" s="50">
        <v>20.9762078400455</v>
      </c>
      <c r="N624" s="50">
        <v>4.2596486962444597</v>
      </c>
      <c r="O624" s="50">
        <v>3.2232308367654601</v>
      </c>
      <c r="P624" s="50">
        <v>0.39002007763407998</v>
      </c>
    </row>
    <row r="625" spans="1:16" hidden="1" x14ac:dyDescent="0.2">
      <c r="A625" s="48" t="s">
        <v>149</v>
      </c>
      <c r="B625" s="48" t="s">
        <v>201</v>
      </c>
      <c r="C625" s="48" t="s">
        <v>128</v>
      </c>
      <c r="D625" s="50">
        <v>1.0789069024993501</v>
      </c>
      <c r="E625" s="50">
        <v>0.18031644570604</v>
      </c>
      <c r="F625" s="50"/>
      <c r="G625" s="50"/>
      <c r="H625" s="50">
        <v>1.8725536145128701</v>
      </c>
      <c r="I625" s="50"/>
      <c r="J625" s="50"/>
      <c r="K625" s="50">
        <v>0.91315661534654002</v>
      </c>
      <c r="L625" s="50"/>
      <c r="M625" s="50">
        <v>2.86917180640229</v>
      </c>
      <c r="N625" s="50">
        <v>5.8390509843614096</v>
      </c>
      <c r="O625" s="50">
        <v>9.6882242227424396</v>
      </c>
      <c r="P625" s="50">
        <v>6.7827242499003697</v>
      </c>
    </row>
    <row r="626" spans="1:16" hidden="1" x14ac:dyDescent="0.2">
      <c r="A626" s="48" t="s">
        <v>149</v>
      </c>
      <c r="B626" s="48" t="s">
        <v>201</v>
      </c>
      <c r="C626" s="48" t="s">
        <v>129</v>
      </c>
      <c r="D626" s="50">
        <v>1.7133362133307799</v>
      </c>
      <c r="E626" s="50">
        <v>8.8758046214217305</v>
      </c>
      <c r="F626" s="50"/>
      <c r="G626" s="50"/>
      <c r="H626" s="50">
        <v>8.9736824475574206</v>
      </c>
      <c r="I626" s="50"/>
      <c r="J626" s="50"/>
      <c r="K626" s="50">
        <v>5.5185836073142402</v>
      </c>
      <c r="L626" s="50"/>
      <c r="M626" s="50">
        <v>4.9493418544407302</v>
      </c>
      <c r="N626" s="50">
        <v>3.2980828372767599</v>
      </c>
      <c r="O626" s="50">
        <v>6.3757523223689798</v>
      </c>
      <c r="P626" s="50">
        <v>4.3501076006196602</v>
      </c>
    </row>
    <row r="627" spans="1:16" hidden="1" x14ac:dyDescent="0.2">
      <c r="A627" s="51" t="s">
        <v>149</v>
      </c>
      <c r="B627" s="51" t="s">
        <v>202</v>
      </c>
      <c r="C627" s="51" t="s">
        <v>124</v>
      </c>
      <c r="D627" s="52">
        <v>2670</v>
      </c>
      <c r="E627" s="53">
        <v>82.734082397003704</v>
      </c>
      <c r="F627" s="53"/>
      <c r="G627" s="53"/>
      <c r="H627" s="53">
        <v>16.516853932584201</v>
      </c>
      <c r="I627" s="53"/>
      <c r="J627" s="53"/>
      <c r="K627" s="53">
        <v>79.365079365079296</v>
      </c>
      <c r="L627" s="53"/>
      <c r="M627" s="53">
        <v>10.204081632653001</v>
      </c>
      <c r="N627" s="53">
        <v>7.0294784580498799</v>
      </c>
      <c r="O627" s="53">
        <v>3.4013605442176802</v>
      </c>
      <c r="P627" s="53">
        <v>0.74906367041197996</v>
      </c>
    </row>
    <row r="628" spans="1:16" hidden="1" x14ac:dyDescent="0.2">
      <c r="A628" s="54" t="s">
        <v>149</v>
      </c>
      <c r="B628" s="54" t="s">
        <v>202</v>
      </c>
      <c r="C628" s="54" t="s">
        <v>125</v>
      </c>
      <c r="D628" s="55">
        <v>202.76098889706901</v>
      </c>
      <c r="E628" s="56">
        <v>1.99745092456591</v>
      </c>
      <c r="F628" s="56"/>
      <c r="G628" s="56"/>
      <c r="H628" s="56">
        <v>1.9236304253029599</v>
      </c>
      <c r="I628" s="56"/>
      <c r="J628" s="56"/>
      <c r="K628" s="56">
        <v>4.2055645407190703</v>
      </c>
      <c r="L628" s="56"/>
      <c r="M628" s="56">
        <v>3.40288287348814</v>
      </c>
      <c r="N628" s="56">
        <v>2.4646923895838402</v>
      </c>
      <c r="O628" s="56">
        <v>1.7602518921538199</v>
      </c>
      <c r="P628" s="56">
        <v>0.53523944904516996</v>
      </c>
    </row>
    <row r="629" spans="1:16" hidden="1" x14ac:dyDescent="0.2">
      <c r="A629" s="54" t="s">
        <v>149</v>
      </c>
      <c r="B629" s="54" t="s">
        <v>202</v>
      </c>
      <c r="C629" s="54" t="s">
        <v>126</v>
      </c>
      <c r="D629" s="55">
        <v>2336.4759345491998</v>
      </c>
      <c r="E629" s="56">
        <v>79.197773958684493</v>
      </c>
      <c r="F629" s="56"/>
      <c r="G629" s="56"/>
      <c r="H629" s="56">
        <v>13.5903428081099</v>
      </c>
      <c r="I629" s="56"/>
      <c r="J629" s="56"/>
      <c r="K629" s="56">
        <v>71.598942823079</v>
      </c>
      <c r="L629" s="56"/>
      <c r="M629" s="56">
        <v>5.8104589394124302</v>
      </c>
      <c r="N629" s="56">
        <v>3.9070482614989999</v>
      </c>
      <c r="O629" s="56">
        <v>1.4376952936723999</v>
      </c>
      <c r="P629" s="56">
        <v>0.23039659437991</v>
      </c>
    </row>
    <row r="630" spans="1:16" hidden="1" x14ac:dyDescent="0.2">
      <c r="A630" s="54" t="s">
        <v>149</v>
      </c>
      <c r="B630" s="54" t="s">
        <v>202</v>
      </c>
      <c r="C630" s="54" t="s">
        <v>127</v>
      </c>
      <c r="D630" s="55">
        <v>3003.5240654507902</v>
      </c>
      <c r="E630" s="56">
        <v>85.777190301615903</v>
      </c>
      <c r="F630" s="56"/>
      <c r="G630" s="56"/>
      <c r="H630" s="56">
        <v>19.9282158290697</v>
      </c>
      <c r="I630" s="56"/>
      <c r="J630" s="56"/>
      <c r="K630" s="56">
        <v>85.439465363771504</v>
      </c>
      <c r="L630" s="56"/>
      <c r="M630" s="56">
        <v>17.3094339154603</v>
      </c>
      <c r="N630" s="56">
        <v>12.3271718068199</v>
      </c>
      <c r="O630" s="56">
        <v>7.8339084168806199</v>
      </c>
      <c r="P630" s="56">
        <v>2.4071785665757801</v>
      </c>
    </row>
    <row r="631" spans="1:16" hidden="1" x14ac:dyDescent="0.2">
      <c r="A631" s="54" t="s">
        <v>149</v>
      </c>
      <c r="B631" s="54" t="s">
        <v>202</v>
      </c>
      <c r="C631" s="54" t="s">
        <v>128</v>
      </c>
      <c r="D631" s="56">
        <v>7.5940445279801301</v>
      </c>
      <c r="E631" s="56">
        <v>2.41430238505703</v>
      </c>
      <c r="F631" s="56"/>
      <c r="G631" s="56"/>
      <c r="H631" s="56">
        <v>11.6464699219023</v>
      </c>
      <c r="I631" s="56"/>
      <c r="J631" s="56"/>
      <c r="K631" s="56">
        <v>5.2990113213060299</v>
      </c>
      <c r="L631" s="56"/>
      <c r="M631" s="56">
        <v>33.348252160183698</v>
      </c>
      <c r="N631" s="56">
        <v>35.062236896983002</v>
      </c>
      <c r="O631" s="56">
        <v>51.751405629322498</v>
      </c>
      <c r="P631" s="56">
        <v>71.454466447530905</v>
      </c>
    </row>
    <row r="632" spans="1:16" hidden="1" x14ac:dyDescent="0.2">
      <c r="A632" s="54" t="s">
        <v>149</v>
      </c>
      <c r="B632" s="54" t="s">
        <v>202</v>
      </c>
      <c r="C632" s="54" t="s">
        <v>129</v>
      </c>
      <c r="D632" s="56">
        <v>5.47070340314378</v>
      </c>
      <c r="E632" s="56">
        <v>4.1752188148875797</v>
      </c>
      <c r="F632" s="56"/>
      <c r="G632" s="56"/>
      <c r="H632" s="56">
        <v>4.0116059190341096</v>
      </c>
      <c r="I632" s="56"/>
      <c r="J632" s="56"/>
      <c r="K632" s="56">
        <v>2.7406163630126299</v>
      </c>
      <c r="L632" s="56"/>
      <c r="M632" s="56">
        <v>3.20697357099086</v>
      </c>
      <c r="N632" s="56">
        <v>2.3587883608132501</v>
      </c>
      <c r="O632" s="56">
        <v>2.3930835421052801</v>
      </c>
      <c r="P632" s="56">
        <v>5.7602854679817002</v>
      </c>
    </row>
    <row r="633" spans="1:16" hidden="1" x14ac:dyDescent="0.2">
      <c r="A633" s="45" t="s">
        <v>149</v>
      </c>
      <c r="B633" s="45" t="s">
        <v>123</v>
      </c>
      <c r="C633" s="45" t="s">
        <v>124</v>
      </c>
      <c r="D633" s="46">
        <v>415</v>
      </c>
      <c r="E633" s="47">
        <v>0</v>
      </c>
      <c r="F633" s="47"/>
      <c r="G633" s="47"/>
      <c r="H633" s="47">
        <v>100</v>
      </c>
      <c r="I633" s="47"/>
      <c r="J633" s="47"/>
      <c r="K633" s="47">
        <v>46.746987951807199</v>
      </c>
      <c r="L633" s="47"/>
      <c r="M633" s="47">
        <v>37.108433734939702</v>
      </c>
      <c r="N633" s="47">
        <v>16.144578313253</v>
      </c>
      <c r="O633" s="47">
        <v>0</v>
      </c>
      <c r="P633" s="47">
        <v>0</v>
      </c>
    </row>
    <row r="634" spans="1:16" hidden="1" x14ac:dyDescent="0.2">
      <c r="A634" s="48" t="s">
        <v>149</v>
      </c>
      <c r="B634" s="48" t="s">
        <v>123</v>
      </c>
      <c r="C634" s="48" t="s">
        <v>125</v>
      </c>
      <c r="D634" s="49">
        <v>36.683747288070599</v>
      </c>
      <c r="E634" s="50">
        <v>0</v>
      </c>
      <c r="F634" s="50"/>
      <c r="G634" s="50"/>
      <c r="H634" s="50">
        <v>0</v>
      </c>
      <c r="I634" s="50"/>
      <c r="J634" s="50"/>
      <c r="K634" s="50">
        <v>4.4106411376307904</v>
      </c>
      <c r="L634" s="50"/>
      <c r="M634" s="50">
        <v>4.0683270142992196</v>
      </c>
      <c r="N634" s="50">
        <v>3.0202962070871702</v>
      </c>
      <c r="O634" s="50">
        <v>0</v>
      </c>
      <c r="P634" s="50">
        <v>0</v>
      </c>
    </row>
    <row r="635" spans="1:16" hidden="1" x14ac:dyDescent="0.2">
      <c r="A635" s="48" t="s">
        <v>149</v>
      </c>
      <c r="B635" s="48" t="s">
        <v>123</v>
      </c>
      <c r="C635" s="48" t="s">
        <v>126</v>
      </c>
      <c r="D635" s="49">
        <v>354.65844910286</v>
      </c>
      <c r="E635" s="50">
        <v>0</v>
      </c>
      <c r="F635" s="50"/>
      <c r="G635" s="50"/>
      <c r="H635" s="50">
        <v>100</v>
      </c>
      <c r="I635" s="50"/>
      <c r="J635" s="50"/>
      <c r="K635" s="50">
        <v>39.609826702197999</v>
      </c>
      <c r="L635" s="50"/>
      <c r="M635" s="50">
        <v>30.697122896278099</v>
      </c>
      <c r="N635" s="50">
        <v>11.7689830007268</v>
      </c>
      <c r="O635" s="50">
        <v>0</v>
      </c>
      <c r="P635" s="50">
        <v>0</v>
      </c>
    </row>
    <row r="636" spans="1:16" hidden="1" x14ac:dyDescent="0.2">
      <c r="A636" s="48" t="s">
        <v>149</v>
      </c>
      <c r="B636" s="48" t="s">
        <v>123</v>
      </c>
      <c r="C636" s="48" t="s">
        <v>127</v>
      </c>
      <c r="D636" s="49">
        <v>475.34155089713897</v>
      </c>
      <c r="E636" s="50">
        <v>0</v>
      </c>
      <c r="F636" s="50"/>
      <c r="G636" s="50"/>
      <c r="H636" s="50">
        <v>100</v>
      </c>
      <c r="I636" s="50"/>
      <c r="J636" s="50"/>
      <c r="K636" s="50">
        <v>54.019807440261701</v>
      </c>
      <c r="L636" s="50"/>
      <c r="M636" s="50">
        <v>44.008474745847501</v>
      </c>
      <c r="N636" s="50">
        <v>21.746024663757499</v>
      </c>
      <c r="O636" s="50">
        <v>0</v>
      </c>
      <c r="P636" s="50">
        <v>0</v>
      </c>
    </row>
    <row r="637" spans="1:16" hidden="1" x14ac:dyDescent="0.2">
      <c r="A637" s="48" t="s">
        <v>149</v>
      </c>
      <c r="B637" s="48" t="s">
        <v>123</v>
      </c>
      <c r="C637" s="48" t="s">
        <v>128</v>
      </c>
      <c r="D637" s="50">
        <v>8.8394571778483506</v>
      </c>
      <c r="E637" s="50">
        <v>0</v>
      </c>
      <c r="F637" s="50"/>
      <c r="G637" s="50"/>
      <c r="H637" s="50">
        <v>0</v>
      </c>
      <c r="I637" s="50"/>
      <c r="J637" s="50"/>
      <c r="K637" s="50">
        <v>9.4351343923545201</v>
      </c>
      <c r="L637" s="50"/>
      <c r="M637" s="50">
        <v>10.963348772299801</v>
      </c>
      <c r="N637" s="50">
        <v>18.707804864793601</v>
      </c>
      <c r="O637" s="50">
        <v>0</v>
      </c>
      <c r="P637" s="50">
        <v>0</v>
      </c>
    </row>
    <row r="638" spans="1:16" hidden="1" x14ac:dyDescent="0.2">
      <c r="A638" s="48" t="s">
        <v>149</v>
      </c>
      <c r="B638" s="48" t="s">
        <v>123</v>
      </c>
      <c r="C638" s="48" t="s">
        <v>129</v>
      </c>
      <c r="D638" s="50">
        <v>1.7167174180692799</v>
      </c>
      <c r="E638" s="50">
        <v>0</v>
      </c>
      <c r="F638" s="50"/>
      <c r="G638" s="50"/>
      <c r="H638" s="50">
        <v>0</v>
      </c>
      <c r="I638" s="50"/>
      <c r="J638" s="50"/>
      <c r="K638" s="50">
        <v>1.86615212721294</v>
      </c>
      <c r="L638" s="50"/>
      <c r="M638" s="50">
        <v>1.6935892214553301</v>
      </c>
      <c r="N638" s="50">
        <v>1.6090984930971</v>
      </c>
      <c r="O638" s="50">
        <v>0</v>
      </c>
      <c r="P638" s="50">
        <v>0</v>
      </c>
    </row>
    <row r="639" spans="1:16" hidden="1" x14ac:dyDescent="0.2">
      <c r="A639" s="51" t="s">
        <v>150</v>
      </c>
      <c r="B639" s="51" t="s">
        <v>11</v>
      </c>
      <c r="C639" s="51" t="s">
        <v>124</v>
      </c>
      <c r="D639" s="52">
        <v>1524419</v>
      </c>
      <c r="E639" s="53">
        <v>90.933135837325494</v>
      </c>
      <c r="F639" s="53"/>
      <c r="G639" s="53"/>
      <c r="H639" s="53">
        <v>8.6462448972362598</v>
      </c>
      <c r="I639" s="53"/>
      <c r="J639" s="53"/>
      <c r="K639" s="53">
        <v>49.002693372785501</v>
      </c>
      <c r="L639" s="53"/>
      <c r="M639" s="53">
        <v>38.739805014984199</v>
      </c>
      <c r="N639" s="53">
        <v>9.3835590455597302</v>
      </c>
      <c r="O639" s="53">
        <v>2.8739425666704599</v>
      </c>
      <c r="P639" s="53">
        <v>0.42061926543817002</v>
      </c>
    </row>
    <row r="640" spans="1:16" hidden="1" x14ac:dyDescent="0.2">
      <c r="A640" s="54" t="s">
        <v>150</v>
      </c>
      <c r="B640" s="54" t="s">
        <v>11</v>
      </c>
      <c r="C640" s="54" t="s">
        <v>125</v>
      </c>
      <c r="D640" s="55">
        <v>22977.882442451999</v>
      </c>
      <c r="E640" s="56">
        <v>0.22279800094461999</v>
      </c>
      <c r="F640" s="56"/>
      <c r="G640" s="56"/>
      <c r="H640" s="56">
        <v>0.22024514861691999</v>
      </c>
      <c r="I640" s="56"/>
      <c r="J640" s="56"/>
      <c r="K640" s="56">
        <v>1.3262099181209099</v>
      </c>
      <c r="L640" s="56"/>
      <c r="M640" s="56">
        <v>1.1725691889156999</v>
      </c>
      <c r="N640" s="56">
        <v>0.41024236816373999</v>
      </c>
      <c r="O640" s="56">
        <v>0.17885548395246001</v>
      </c>
      <c r="P640" s="56">
        <v>2.2834236794367101E-2</v>
      </c>
    </row>
    <row r="641" spans="1:16" hidden="1" x14ac:dyDescent="0.2">
      <c r="A641" s="54" t="s">
        <v>150</v>
      </c>
      <c r="B641" s="54" t="s">
        <v>11</v>
      </c>
      <c r="C641" s="54" t="s">
        <v>126</v>
      </c>
      <c r="D641" s="55">
        <v>1486621.6852053001</v>
      </c>
      <c r="E641" s="56">
        <v>90.559916379807404</v>
      </c>
      <c r="F641" s="56"/>
      <c r="G641" s="56"/>
      <c r="H641" s="56">
        <v>8.2907592285718401</v>
      </c>
      <c r="I641" s="56"/>
      <c r="J641" s="56"/>
      <c r="K641" s="56">
        <v>46.824348741472498</v>
      </c>
      <c r="L641" s="56"/>
      <c r="M641" s="56">
        <v>36.829455648539401</v>
      </c>
      <c r="N641" s="56">
        <v>8.7301146352245507</v>
      </c>
      <c r="O641" s="56">
        <v>2.5938940368078001</v>
      </c>
      <c r="P641" s="56">
        <v>0.38468021021135002</v>
      </c>
    </row>
    <row r="642" spans="1:16" hidden="1" x14ac:dyDescent="0.2">
      <c r="A642" s="54" t="s">
        <v>150</v>
      </c>
      <c r="B642" s="54" t="s">
        <v>11</v>
      </c>
      <c r="C642" s="54" t="s">
        <v>127</v>
      </c>
      <c r="D642" s="55">
        <v>1562216.3147946901</v>
      </c>
      <c r="E642" s="56">
        <v>91.293018515789896</v>
      </c>
      <c r="F642" s="56"/>
      <c r="G642" s="56"/>
      <c r="H642" s="56">
        <v>9.0154744525660693</v>
      </c>
      <c r="I642" s="56"/>
      <c r="J642" s="56"/>
      <c r="K642" s="56">
        <v>51.184832031320397</v>
      </c>
      <c r="L642" s="56"/>
      <c r="M642" s="56">
        <v>40.685424821529899</v>
      </c>
      <c r="N642" s="56">
        <v>10.080511447440299</v>
      </c>
      <c r="O642" s="56">
        <v>3.1832383103130799</v>
      </c>
      <c r="P642" s="56">
        <v>0.45990045413386998</v>
      </c>
    </row>
    <row r="643" spans="1:16" hidden="1" x14ac:dyDescent="0.2">
      <c r="A643" s="54" t="s">
        <v>150</v>
      </c>
      <c r="B643" s="54" t="s">
        <v>11</v>
      </c>
      <c r="C643" s="54" t="s">
        <v>128</v>
      </c>
      <c r="D643" s="56">
        <v>1.50732065412803</v>
      </c>
      <c r="E643" s="56">
        <v>0.24501299651997999</v>
      </c>
      <c r="F643" s="56"/>
      <c r="G643" s="56"/>
      <c r="H643" s="56">
        <v>2.5472925094607102</v>
      </c>
      <c r="I643" s="56"/>
      <c r="J643" s="56"/>
      <c r="K643" s="56">
        <v>2.7064020910684099</v>
      </c>
      <c r="L643" s="56"/>
      <c r="M643" s="56">
        <v>3.0267813388894602</v>
      </c>
      <c r="N643" s="56">
        <v>4.3719271778640296</v>
      </c>
      <c r="O643" s="56">
        <v>6.2233492772847496</v>
      </c>
      <c r="P643" s="56">
        <v>5.4287187180025303</v>
      </c>
    </row>
    <row r="644" spans="1:16" hidden="1" x14ac:dyDescent="0.2">
      <c r="A644" s="54" t="s">
        <v>150</v>
      </c>
      <c r="B644" s="54" t="s">
        <v>11</v>
      </c>
      <c r="C644" s="54" t="s">
        <v>129</v>
      </c>
      <c r="D644" s="56">
        <v>4.7149826716681602</v>
      </c>
      <c r="E644" s="56">
        <v>25.203881289295499</v>
      </c>
      <c r="F644" s="56"/>
      <c r="G644" s="56"/>
      <c r="H644" s="56">
        <v>25.708864113610002</v>
      </c>
      <c r="I644" s="56"/>
      <c r="J644" s="56"/>
      <c r="K644" s="56">
        <v>32.758277370901098</v>
      </c>
      <c r="L644" s="56"/>
      <c r="M644" s="56">
        <v>26.9652750850701</v>
      </c>
      <c r="N644" s="56">
        <v>9.2123437091927496</v>
      </c>
      <c r="O644" s="56">
        <v>5.3340168149975096</v>
      </c>
      <c r="P644" s="56">
        <v>5.2112096115971198</v>
      </c>
    </row>
    <row r="645" spans="1:16" hidden="1" x14ac:dyDescent="0.2">
      <c r="A645" s="45" t="s">
        <v>150</v>
      </c>
      <c r="B645" s="45" t="s">
        <v>200</v>
      </c>
      <c r="C645" s="45" t="s">
        <v>124</v>
      </c>
      <c r="D645" s="46">
        <v>394607</v>
      </c>
      <c r="E645" s="47">
        <v>82.427073011882698</v>
      </c>
      <c r="F645" s="47"/>
      <c r="G645" s="47"/>
      <c r="H645" s="47">
        <v>17.319256880896599</v>
      </c>
      <c r="I645" s="47"/>
      <c r="J645" s="47"/>
      <c r="K645" s="47">
        <v>23.638119485536102</v>
      </c>
      <c r="L645" s="47"/>
      <c r="M645" s="47">
        <v>59.052134088348403</v>
      </c>
      <c r="N645" s="47">
        <v>15.5114642318891</v>
      </c>
      <c r="O645" s="47">
        <v>1.79828219422618</v>
      </c>
      <c r="P645" s="47">
        <v>0.25367010722060002</v>
      </c>
    </row>
    <row r="646" spans="1:16" hidden="1" x14ac:dyDescent="0.2">
      <c r="A646" s="48" t="s">
        <v>150</v>
      </c>
      <c r="B646" s="48" t="s">
        <v>200</v>
      </c>
      <c r="C646" s="48" t="s">
        <v>125</v>
      </c>
      <c r="D646" s="49">
        <v>4418.3870177086001</v>
      </c>
      <c r="E646" s="50">
        <v>0.24018134555126999</v>
      </c>
      <c r="F646" s="50"/>
      <c r="G646" s="50"/>
      <c r="H646" s="50">
        <v>0.23945061222068001</v>
      </c>
      <c r="I646" s="50"/>
      <c r="J646" s="50"/>
      <c r="K646" s="50">
        <v>0.49829133224230998</v>
      </c>
      <c r="L646" s="50"/>
      <c r="M646" s="50">
        <v>0.76241637471103996</v>
      </c>
      <c r="N646" s="50">
        <v>0.56470489820167002</v>
      </c>
      <c r="O646" s="50">
        <v>0.10052724537952</v>
      </c>
      <c r="P646" s="50">
        <v>1.7624960055675199E-2</v>
      </c>
    </row>
    <row r="647" spans="1:16" hidden="1" x14ac:dyDescent="0.2">
      <c r="A647" s="48" t="s">
        <v>150</v>
      </c>
      <c r="B647" s="48" t="s">
        <v>200</v>
      </c>
      <c r="C647" s="48" t="s">
        <v>126</v>
      </c>
      <c r="D647" s="49">
        <v>387339.00368174101</v>
      </c>
      <c r="E647" s="50">
        <v>82.028487641716495</v>
      </c>
      <c r="F647" s="50"/>
      <c r="G647" s="50"/>
      <c r="H647" s="50">
        <v>16.928907761047601</v>
      </c>
      <c r="I647" s="50"/>
      <c r="J647" s="50"/>
      <c r="K647" s="50">
        <v>22.828260225652599</v>
      </c>
      <c r="L647" s="50"/>
      <c r="M647" s="50">
        <v>57.7923202177817</v>
      </c>
      <c r="N647" s="50">
        <v>14.6050577270062</v>
      </c>
      <c r="O647" s="50">
        <v>1.6401665038695299</v>
      </c>
      <c r="P647" s="50">
        <v>0.22626983010932</v>
      </c>
    </row>
    <row r="648" spans="1:16" hidden="1" x14ac:dyDescent="0.2">
      <c r="A648" s="48" t="s">
        <v>150</v>
      </c>
      <c r="B648" s="48" t="s">
        <v>200</v>
      </c>
      <c r="C648" s="48" t="s">
        <v>127</v>
      </c>
      <c r="D648" s="49">
        <v>401874.996318258</v>
      </c>
      <c r="E648" s="50">
        <v>82.818669876376006</v>
      </c>
      <c r="F648" s="50"/>
      <c r="G648" s="50"/>
      <c r="H648" s="50">
        <v>17.716687128264699</v>
      </c>
      <c r="I648" s="50"/>
      <c r="J648" s="50"/>
      <c r="K648" s="50">
        <v>24.4676002689637</v>
      </c>
      <c r="L648" s="50"/>
      <c r="M648" s="50">
        <v>60.300175975230999</v>
      </c>
      <c r="N648" s="50">
        <v>16.463278421826399</v>
      </c>
      <c r="O648" s="50">
        <v>1.9713350925836499</v>
      </c>
      <c r="P648" s="50">
        <v>0.28437897963456998</v>
      </c>
    </row>
    <row r="649" spans="1:16" hidden="1" x14ac:dyDescent="0.2">
      <c r="A649" s="48" t="s">
        <v>150</v>
      </c>
      <c r="B649" s="48" t="s">
        <v>200</v>
      </c>
      <c r="C649" s="48" t="s">
        <v>128</v>
      </c>
      <c r="D649" s="50">
        <v>1.1196930155087399</v>
      </c>
      <c r="E649" s="50">
        <v>0.29138647870785001</v>
      </c>
      <c r="F649" s="50"/>
      <c r="G649" s="50"/>
      <c r="H649" s="50">
        <v>1.3825686278999501</v>
      </c>
      <c r="I649" s="50"/>
      <c r="J649" s="50"/>
      <c r="K649" s="50">
        <v>2.10799904174783</v>
      </c>
      <c r="L649" s="50"/>
      <c r="M649" s="50">
        <v>1.2910902992436899</v>
      </c>
      <c r="N649" s="50">
        <v>3.6405647446275902</v>
      </c>
      <c r="O649" s="50">
        <v>5.5901818803683003</v>
      </c>
      <c r="P649" s="50">
        <v>6.9479846280617599</v>
      </c>
    </row>
    <row r="650" spans="1:16" hidden="1" x14ac:dyDescent="0.2">
      <c r="A650" s="48" t="s">
        <v>150</v>
      </c>
      <c r="B650" s="48" t="s">
        <v>200</v>
      </c>
      <c r="C650" s="48" t="s">
        <v>129</v>
      </c>
      <c r="D650" s="50">
        <v>0.56526239356999997</v>
      </c>
      <c r="E650" s="50">
        <v>4.3156788482042501</v>
      </c>
      <c r="F650" s="50"/>
      <c r="G650" s="50"/>
      <c r="H650" s="50">
        <v>4.3389318961080496</v>
      </c>
      <c r="I650" s="50"/>
      <c r="J650" s="50"/>
      <c r="K650" s="50">
        <v>3.3197316889995001</v>
      </c>
      <c r="L650" s="50"/>
      <c r="M650" s="50">
        <v>5.8015416975022696</v>
      </c>
      <c r="N650" s="50">
        <v>5.8724372853803501</v>
      </c>
      <c r="O650" s="50">
        <v>1.3810725484625299</v>
      </c>
      <c r="P650" s="50">
        <v>1.33037667002933</v>
      </c>
    </row>
    <row r="651" spans="1:16" hidden="1" x14ac:dyDescent="0.2">
      <c r="A651" s="51" t="s">
        <v>150</v>
      </c>
      <c r="B651" s="51" t="s">
        <v>201</v>
      </c>
      <c r="C651" s="51" t="s">
        <v>124</v>
      </c>
      <c r="D651" s="52">
        <v>1124526</v>
      </c>
      <c r="E651" s="53">
        <v>93.979063178619199</v>
      </c>
      <c r="F651" s="53"/>
      <c r="G651" s="53"/>
      <c r="H651" s="53">
        <v>5.5404677170647902</v>
      </c>
      <c r="I651" s="53"/>
      <c r="J651" s="53"/>
      <c r="K651" s="53">
        <v>76.422059578839196</v>
      </c>
      <c r="L651" s="53"/>
      <c r="M651" s="53">
        <v>16.822354904981999</v>
      </c>
      <c r="N651" s="53">
        <v>2.6900359527478099</v>
      </c>
      <c r="O651" s="53">
        <v>4.0655495634309204</v>
      </c>
      <c r="P651" s="53">
        <v>0.48046910431595002</v>
      </c>
    </row>
    <row r="652" spans="1:16" hidden="1" x14ac:dyDescent="0.2">
      <c r="A652" s="54" t="s">
        <v>150</v>
      </c>
      <c r="B652" s="54" t="s">
        <v>201</v>
      </c>
      <c r="C652" s="54" t="s">
        <v>125</v>
      </c>
      <c r="D652" s="55">
        <v>21958.115765554699</v>
      </c>
      <c r="E652" s="56">
        <v>0.28327952305359999</v>
      </c>
      <c r="F652" s="56"/>
      <c r="G652" s="56"/>
      <c r="H652" s="56">
        <v>0.27980912042237999</v>
      </c>
      <c r="I652" s="56"/>
      <c r="J652" s="56"/>
      <c r="K652" s="56">
        <v>1.3176624871815401</v>
      </c>
      <c r="L652" s="56"/>
      <c r="M652" s="56">
        <v>1.12200915268169</v>
      </c>
      <c r="N652" s="56">
        <v>0.26312991607966002</v>
      </c>
      <c r="O652" s="56">
        <v>0.36406236578809997</v>
      </c>
      <c r="P652" s="56">
        <v>2.99877890905891E-2</v>
      </c>
    </row>
    <row r="653" spans="1:16" hidden="1" x14ac:dyDescent="0.2">
      <c r="A653" s="54" t="s">
        <v>150</v>
      </c>
      <c r="B653" s="54" t="s">
        <v>201</v>
      </c>
      <c r="C653" s="54" t="s">
        <v>126</v>
      </c>
      <c r="D653" s="55">
        <v>1088406.14361342</v>
      </c>
      <c r="E653" s="56">
        <v>93.495857006600502</v>
      </c>
      <c r="F653" s="56"/>
      <c r="G653" s="56"/>
      <c r="H653" s="56">
        <v>5.0977918335583396</v>
      </c>
      <c r="I653" s="56"/>
      <c r="J653" s="56"/>
      <c r="K653" s="56">
        <v>74.186121391376801</v>
      </c>
      <c r="L653" s="56"/>
      <c r="M653" s="56">
        <v>15.0564817651792</v>
      </c>
      <c r="N653" s="56">
        <v>2.28943647200808</v>
      </c>
      <c r="O653" s="56">
        <v>3.50714615920496</v>
      </c>
      <c r="P653" s="56">
        <v>0.43357793109852999</v>
      </c>
    </row>
    <row r="654" spans="1:16" hidden="1" x14ac:dyDescent="0.2">
      <c r="A654" s="54" t="s">
        <v>150</v>
      </c>
      <c r="B654" s="54" t="s">
        <v>201</v>
      </c>
      <c r="C654" s="54" t="s">
        <v>127</v>
      </c>
      <c r="D654" s="55">
        <v>1160645.85638657</v>
      </c>
      <c r="E654" s="56">
        <v>94.428510181485805</v>
      </c>
      <c r="F654" s="56"/>
      <c r="G654" s="56"/>
      <c r="H654" s="56">
        <v>6.0191460723477404</v>
      </c>
      <c r="I654" s="56"/>
      <c r="J654" s="56"/>
      <c r="K654" s="56">
        <v>78.520401065746199</v>
      </c>
      <c r="L654" s="56"/>
      <c r="M654" s="56">
        <v>18.749620492664299</v>
      </c>
      <c r="N654" s="56">
        <v>3.1584654338130398</v>
      </c>
      <c r="O654" s="56">
        <v>4.7085228341104797</v>
      </c>
      <c r="P654" s="56">
        <v>0.53240441049857001</v>
      </c>
    </row>
    <row r="655" spans="1:16" hidden="1" x14ac:dyDescent="0.2">
      <c r="A655" s="54" t="s">
        <v>150</v>
      </c>
      <c r="B655" s="54" t="s">
        <v>201</v>
      </c>
      <c r="C655" s="54" t="s">
        <v>128</v>
      </c>
      <c r="D655" s="56">
        <v>1.95265523123117</v>
      </c>
      <c r="E655" s="56">
        <v>0.30142833251613999</v>
      </c>
      <c r="F655" s="56"/>
      <c r="G655" s="56"/>
      <c r="H655" s="56">
        <v>5.0502797726004598</v>
      </c>
      <c r="I655" s="56"/>
      <c r="J655" s="56"/>
      <c r="K655" s="56">
        <v>1.7241912799042001</v>
      </c>
      <c r="L655" s="56"/>
      <c r="M655" s="56">
        <v>6.66975081086541</v>
      </c>
      <c r="N655" s="56">
        <v>9.7816505318779399</v>
      </c>
      <c r="O655" s="56">
        <v>8.9548131220143308</v>
      </c>
      <c r="P655" s="56">
        <v>6.2413563788420801</v>
      </c>
    </row>
    <row r="656" spans="1:16" hidden="1" x14ac:dyDescent="0.2">
      <c r="A656" s="54" t="s">
        <v>150</v>
      </c>
      <c r="B656" s="54" t="s">
        <v>201</v>
      </c>
      <c r="C656" s="54" t="s">
        <v>129</v>
      </c>
      <c r="D656" s="56">
        <v>4.1000654764584299</v>
      </c>
      <c r="E656" s="56">
        <v>43.794992336167297</v>
      </c>
      <c r="F656" s="56"/>
      <c r="G656" s="56"/>
      <c r="H656" s="56">
        <v>46.197745733161</v>
      </c>
      <c r="I656" s="56"/>
      <c r="J656" s="56"/>
      <c r="K656" s="56">
        <v>21.199787550014399</v>
      </c>
      <c r="L656" s="56"/>
      <c r="M656" s="56">
        <v>19.794618492215601</v>
      </c>
      <c r="N656" s="56">
        <v>5.8193275947412104</v>
      </c>
      <c r="O656" s="56">
        <v>7.4766227896297703</v>
      </c>
      <c r="P656" s="56">
        <v>5.8077027474751199</v>
      </c>
    </row>
    <row r="657" spans="1:16" hidden="1" x14ac:dyDescent="0.2">
      <c r="A657" s="45" t="s">
        <v>150</v>
      </c>
      <c r="B657" s="45" t="s">
        <v>202</v>
      </c>
      <c r="C657" s="45" t="s">
        <v>124</v>
      </c>
      <c r="D657" s="46">
        <v>4743</v>
      </c>
      <c r="E657" s="47">
        <v>86.864853468269004</v>
      </c>
      <c r="F657" s="47"/>
      <c r="G657" s="47"/>
      <c r="H657" s="47">
        <v>12.9664769133459</v>
      </c>
      <c r="I657" s="47"/>
      <c r="J657" s="47"/>
      <c r="K657" s="47">
        <v>74.796747967479604</v>
      </c>
      <c r="L657" s="47"/>
      <c r="M657" s="47">
        <v>14.7967479674796</v>
      </c>
      <c r="N657" s="47">
        <v>6.1788617886178798</v>
      </c>
      <c r="O657" s="47">
        <v>4.2276422764227597</v>
      </c>
      <c r="P657" s="47">
        <v>0.16866961838498001</v>
      </c>
    </row>
    <row r="658" spans="1:16" hidden="1" x14ac:dyDescent="0.2">
      <c r="A658" s="48" t="s">
        <v>150</v>
      </c>
      <c r="B658" s="48" t="s">
        <v>202</v>
      </c>
      <c r="C658" s="48" t="s">
        <v>125</v>
      </c>
      <c r="D658" s="49">
        <v>333.55379863167599</v>
      </c>
      <c r="E658" s="50">
        <v>1.84142617431976</v>
      </c>
      <c r="F658" s="50"/>
      <c r="G658" s="50"/>
      <c r="H658" s="50">
        <v>1.8372951504110699</v>
      </c>
      <c r="I658" s="50"/>
      <c r="J658" s="50"/>
      <c r="K658" s="50">
        <v>6.1688004545853401</v>
      </c>
      <c r="L658" s="50"/>
      <c r="M658" s="50">
        <v>5.5968009221593196</v>
      </c>
      <c r="N658" s="50">
        <v>2.9094663581656501</v>
      </c>
      <c r="O658" s="50">
        <v>1.86108652796521</v>
      </c>
      <c r="P658" s="50">
        <v>9.938385632551E-2</v>
      </c>
    </row>
    <row r="659" spans="1:16" hidden="1" x14ac:dyDescent="0.2">
      <c r="A659" s="48" t="s">
        <v>150</v>
      </c>
      <c r="B659" s="48" t="s">
        <v>202</v>
      </c>
      <c r="C659" s="48" t="s">
        <v>126</v>
      </c>
      <c r="D659" s="49">
        <v>4194.3228989040599</v>
      </c>
      <c r="E659" s="50">
        <v>83.5288996726552</v>
      </c>
      <c r="F659" s="50"/>
      <c r="G659" s="50"/>
      <c r="H659" s="50">
        <v>10.2317780421441</v>
      </c>
      <c r="I659" s="50"/>
      <c r="J659" s="50"/>
      <c r="K659" s="50">
        <v>63.401841255647497</v>
      </c>
      <c r="L659" s="50"/>
      <c r="M659" s="50">
        <v>7.7207652047867796</v>
      </c>
      <c r="N659" s="50">
        <v>2.8035136811532002</v>
      </c>
      <c r="O659" s="50">
        <v>2.0303305828226099</v>
      </c>
      <c r="P659" s="50">
        <v>6.3950915700270006E-2</v>
      </c>
    </row>
    <row r="660" spans="1:16" hidden="1" x14ac:dyDescent="0.2">
      <c r="A660" s="48" t="s">
        <v>150</v>
      </c>
      <c r="B660" s="48" t="s">
        <v>202</v>
      </c>
      <c r="C660" s="48" t="s">
        <v>127</v>
      </c>
      <c r="D660" s="49">
        <v>5291.6771010959301</v>
      </c>
      <c r="E660" s="50">
        <v>89.609212357540201</v>
      </c>
      <c r="F660" s="50"/>
      <c r="G660" s="50"/>
      <c r="H660" s="50">
        <v>16.2993786534085</v>
      </c>
      <c r="I660" s="50"/>
      <c r="J660" s="50"/>
      <c r="K660" s="50">
        <v>83.563574491641603</v>
      </c>
      <c r="L660" s="50"/>
      <c r="M660" s="50">
        <v>26.4957537284957</v>
      </c>
      <c r="N660" s="50">
        <v>13.0715055184627</v>
      </c>
      <c r="O660" s="50">
        <v>8.5943680478918303</v>
      </c>
      <c r="P660" s="50">
        <v>0.44410167503584003</v>
      </c>
    </row>
    <row r="661" spans="1:16" hidden="1" x14ac:dyDescent="0.2">
      <c r="A661" s="48" t="s">
        <v>150</v>
      </c>
      <c r="B661" s="48" t="s">
        <v>202</v>
      </c>
      <c r="C661" s="48" t="s">
        <v>128</v>
      </c>
      <c r="D661" s="50">
        <v>7.0325489907585101</v>
      </c>
      <c r="E661" s="50">
        <v>2.1198748409705401</v>
      </c>
      <c r="F661" s="50"/>
      <c r="G661" s="50"/>
      <c r="H661" s="50">
        <v>14.1695786965849</v>
      </c>
      <c r="I661" s="50"/>
      <c r="J661" s="50"/>
      <c r="K661" s="50">
        <v>8.2474179990651795</v>
      </c>
      <c r="L661" s="50"/>
      <c r="M661" s="50">
        <v>37.8245337047031</v>
      </c>
      <c r="N661" s="50">
        <v>47.0874160597862</v>
      </c>
      <c r="O661" s="50">
        <v>44.021854411484803</v>
      </c>
      <c r="P661" s="50">
        <v>58.922203818989303</v>
      </c>
    </row>
    <row r="662" spans="1:16" hidden="1" x14ac:dyDescent="0.2">
      <c r="A662" s="48" t="s">
        <v>150</v>
      </c>
      <c r="B662" s="48" t="s">
        <v>202</v>
      </c>
      <c r="C662" s="48" t="s">
        <v>129</v>
      </c>
      <c r="D662" s="50">
        <v>4.87543669380476</v>
      </c>
      <c r="E662" s="50">
        <v>3.8708158016271099</v>
      </c>
      <c r="F662" s="50"/>
      <c r="G662" s="50"/>
      <c r="H662" s="50">
        <v>3.89602914470683</v>
      </c>
      <c r="I662" s="50"/>
      <c r="J662" s="50"/>
      <c r="K662" s="50">
        <v>4.3839852083542299</v>
      </c>
      <c r="L662" s="50"/>
      <c r="M662" s="50">
        <v>5.3959038852108199</v>
      </c>
      <c r="N662" s="50">
        <v>3.1712058628523399</v>
      </c>
      <c r="O662" s="50">
        <v>1.85781152939796</v>
      </c>
      <c r="P662" s="50">
        <v>0.76401320067787004</v>
      </c>
    </row>
    <row r="663" spans="1:16" hidden="1" x14ac:dyDescent="0.2">
      <c r="A663" s="51" t="s">
        <v>150</v>
      </c>
      <c r="B663" s="51" t="s">
        <v>123</v>
      </c>
      <c r="C663" s="51" t="s">
        <v>124</v>
      </c>
      <c r="D663" s="52">
        <v>543</v>
      </c>
      <c r="E663" s="53">
        <v>0</v>
      </c>
      <c r="F663" s="53"/>
      <c r="G663" s="53"/>
      <c r="H663" s="53">
        <v>100</v>
      </c>
      <c r="I663" s="53"/>
      <c r="J663" s="53"/>
      <c r="K663" s="53">
        <v>66.114180478821297</v>
      </c>
      <c r="L663" s="53"/>
      <c r="M663" s="53">
        <v>24.125230202578201</v>
      </c>
      <c r="N663" s="53">
        <v>9.7605893186003705</v>
      </c>
      <c r="O663" s="53">
        <v>0</v>
      </c>
      <c r="P663" s="53">
        <v>0</v>
      </c>
    </row>
    <row r="664" spans="1:16" hidden="1" x14ac:dyDescent="0.2">
      <c r="A664" s="54" t="s">
        <v>150</v>
      </c>
      <c r="B664" s="54" t="s">
        <v>123</v>
      </c>
      <c r="C664" s="54" t="s">
        <v>125</v>
      </c>
      <c r="D664" s="55">
        <v>101.296220966824</v>
      </c>
      <c r="E664" s="56">
        <v>0</v>
      </c>
      <c r="F664" s="56"/>
      <c r="G664" s="56"/>
      <c r="H664" s="56">
        <v>0</v>
      </c>
      <c r="I664" s="56"/>
      <c r="J664" s="56"/>
      <c r="K664" s="56">
        <v>6.6008454594968402</v>
      </c>
      <c r="L664" s="56"/>
      <c r="M664" s="56">
        <v>5.0761948158579102</v>
      </c>
      <c r="N664" s="56">
        <v>2.84458874107326</v>
      </c>
      <c r="O664" s="56">
        <v>0</v>
      </c>
      <c r="P664" s="56">
        <v>0</v>
      </c>
    </row>
    <row r="665" spans="1:16" hidden="1" x14ac:dyDescent="0.2">
      <c r="A665" s="54" t="s">
        <v>150</v>
      </c>
      <c r="B665" s="54" t="s">
        <v>123</v>
      </c>
      <c r="C665" s="54" t="s">
        <v>126</v>
      </c>
      <c r="D665" s="55">
        <v>376.37345549638599</v>
      </c>
      <c r="E665" s="56">
        <v>0</v>
      </c>
      <c r="F665" s="56"/>
      <c r="G665" s="56"/>
      <c r="H665" s="56">
        <v>100</v>
      </c>
      <c r="I665" s="56"/>
      <c r="J665" s="56"/>
      <c r="K665" s="56">
        <v>54.579793780612398</v>
      </c>
      <c r="L665" s="56"/>
      <c r="M665" s="56">
        <v>16.770123994054298</v>
      </c>
      <c r="N665" s="56">
        <v>5.9783328995742204</v>
      </c>
      <c r="O665" s="56">
        <v>0</v>
      </c>
      <c r="P665" s="56">
        <v>0</v>
      </c>
    </row>
    <row r="666" spans="1:16" hidden="1" x14ac:dyDescent="0.2">
      <c r="A666" s="54" t="s">
        <v>150</v>
      </c>
      <c r="B666" s="54" t="s">
        <v>123</v>
      </c>
      <c r="C666" s="54" t="s">
        <v>127</v>
      </c>
      <c r="D666" s="55">
        <v>709.62654450361299</v>
      </c>
      <c r="E666" s="56">
        <v>0</v>
      </c>
      <c r="F666" s="56"/>
      <c r="G666" s="56"/>
      <c r="H666" s="56">
        <v>100</v>
      </c>
      <c r="I666" s="56"/>
      <c r="J666" s="56"/>
      <c r="K666" s="56">
        <v>76.007059843581203</v>
      </c>
      <c r="L666" s="56"/>
      <c r="M666" s="56">
        <v>33.411212685818903</v>
      </c>
      <c r="N666" s="56">
        <v>15.5402264940612</v>
      </c>
      <c r="O666" s="56">
        <v>0</v>
      </c>
      <c r="P666" s="56">
        <v>0</v>
      </c>
    </row>
    <row r="667" spans="1:16" hidden="1" x14ac:dyDescent="0.2">
      <c r="A667" s="54" t="s">
        <v>150</v>
      </c>
      <c r="B667" s="54" t="s">
        <v>123</v>
      </c>
      <c r="C667" s="54" t="s">
        <v>128</v>
      </c>
      <c r="D667" s="56">
        <v>18.654920988365401</v>
      </c>
      <c r="E667" s="56">
        <v>0</v>
      </c>
      <c r="F667" s="56"/>
      <c r="G667" s="56"/>
      <c r="H667" s="56">
        <v>0</v>
      </c>
      <c r="I667" s="56"/>
      <c r="J667" s="56"/>
      <c r="K667" s="56">
        <v>9.9840085919408992</v>
      </c>
      <c r="L667" s="56"/>
      <c r="M667" s="56">
        <v>21.041021259624699</v>
      </c>
      <c r="N667" s="56">
        <v>29.143616724580799</v>
      </c>
      <c r="O667" s="56">
        <v>0</v>
      </c>
      <c r="P667" s="56">
        <v>0</v>
      </c>
    </row>
    <row r="668" spans="1:16" hidden="1" x14ac:dyDescent="0.2">
      <c r="A668" s="54" t="s">
        <v>150</v>
      </c>
      <c r="B668" s="54" t="s">
        <v>123</v>
      </c>
      <c r="C668" s="54" t="s">
        <v>129</v>
      </c>
      <c r="D668" s="56">
        <v>4.6496306572146304</v>
      </c>
      <c r="E668" s="56">
        <v>0</v>
      </c>
      <c r="F668" s="56"/>
      <c r="G668" s="56"/>
      <c r="H668" s="56">
        <v>0</v>
      </c>
      <c r="I668" s="56"/>
      <c r="J668" s="56"/>
      <c r="K668" s="56">
        <v>3.72922138302927</v>
      </c>
      <c r="L668" s="56"/>
      <c r="M668" s="56">
        <v>2.6992266801877598</v>
      </c>
      <c r="N668" s="56">
        <v>1.7615636138440001</v>
      </c>
      <c r="O668" s="56">
        <v>0</v>
      </c>
      <c r="P668" s="56">
        <v>0</v>
      </c>
    </row>
    <row r="669" spans="1:16" hidden="1" x14ac:dyDescent="0.2">
      <c r="A669" s="45" t="s">
        <v>151</v>
      </c>
      <c r="B669" s="45" t="s">
        <v>11</v>
      </c>
      <c r="C669" s="45" t="s">
        <v>124</v>
      </c>
      <c r="D669" s="46">
        <v>524477</v>
      </c>
      <c r="E669" s="47">
        <v>93.450618425593504</v>
      </c>
      <c r="F669" s="47"/>
      <c r="G669" s="47"/>
      <c r="H669" s="47">
        <v>5.87289814424655</v>
      </c>
      <c r="I669" s="47"/>
      <c r="J669" s="47"/>
      <c r="K669" s="47">
        <v>69.888318940328503</v>
      </c>
      <c r="L669" s="47"/>
      <c r="M669" s="47">
        <v>19.138367638464999</v>
      </c>
      <c r="N669" s="47">
        <v>5.9703915330173301</v>
      </c>
      <c r="O669" s="47">
        <v>5.0029218881890696</v>
      </c>
      <c r="P669" s="47">
        <v>0.67648343015993995</v>
      </c>
    </row>
    <row r="670" spans="1:16" hidden="1" x14ac:dyDescent="0.2">
      <c r="A670" s="48" t="s">
        <v>151</v>
      </c>
      <c r="B670" s="48" t="s">
        <v>11</v>
      </c>
      <c r="C670" s="48" t="s">
        <v>125</v>
      </c>
      <c r="D670" s="49">
        <v>13167.878094128801</v>
      </c>
      <c r="E670" s="50">
        <v>0.41235988646763999</v>
      </c>
      <c r="F670" s="50"/>
      <c r="G670" s="50"/>
      <c r="H670" s="50">
        <v>0.41040169813694999</v>
      </c>
      <c r="I670" s="50"/>
      <c r="J670" s="50"/>
      <c r="K670" s="50">
        <v>2.0760045917303298</v>
      </c>
      <c r="L670" s="50"/>
      <c r="M670" s="50">
        <v>1.40530327176142</v>
      </c>
      <c r="N670" s="50">
        <v>0.61585843653945005</v>
      </c>
      <c r="O670" s="50">
        <v>0.67359811967980998</v>
      </c>
      <c r="P670" s="50">
        <v>6.2081559028190403E-2</v>
      </c>
    </row>
    <row r="671" spans="1:16" hidden="1" x14ac:dyDescent="0.2">
      <c r="A671" s="48" t="s">
        <v>151</v>
      </c>
      <c r="B671" s="48" t="s">
        <v>11</v>
      </c>
      <c r="C671" s="48" t="s">
        <v>126</v>
      </c>
      <c r="D671" s="49">
        <v>502810.31741941802</v>
      </c>
      <c r="E671" s="50">
        <v>92.738542680398197</v>
      </c>
      <c r="F671" s="50"/>
      <c r="G671" s="50"/>
      <c r="H671" s="50">
        <v>5.2329090713034896</v>
      </c>
      <c r="I671" s="50"/>
      <c r="J671" s="50"/>
      <c r="K671" s="50">
        <v>66.364812271118495</v>
      </c>
      <c r="L671" s="50"/>
      <c r="M671" s="50">
        <v>16.930949763409899</v>
      </c>
      <c r="N671" s="50">
        <v>5.0336155495405599</v>
      </c>
      <c r="O671" s="50">
        <v>4.0035187748188097</v>
      </c>
      <c r="P671" s="50">
        <v>0.58162869538825002</v>
      </c>
    </row>
    <row r="672" spans="1:16" hidden="1" x14ac:dyDescent="0.2">
      <c r="A672" s="48" t="s">
        <v>151</v>
      </c>
      <c r="B672" s="48" t="s">
        <v>11</v>
      </c>
      <c r="C672" s="48" t="s">
        <v>127</v>
      </c>
      <c r="D672" s="49">
        <v>546143.68258058105</v>
      </c>
      <c r="E672" s="50">
        <v>94.097310784857598</v>
      </c>
      <c r="F672" s="50"/>
      <c r="G672" s="50"/>
      <c r="H672" s="50">
        <v>6.5857190487101196</v>
      </c>
      <c r="I672" s="50"/>
      <c r="J672" s="50"/>
      <c r="K672" s="50">
        <v>73.191817972146495</v>
      </c>
      <c r="L672" s="50"/>
      <c r="M672" s="50">
        <v>21.5588913737508</v>
      </c>
      <c r="N672" s="50">
        <v>7.0685289817504904</v>
      </c>
      <c r="O672" s="50">
        <v>6.2356016741053599</v>
      </c>
      <c r="P672" s="50">
        <v>0.78668511276434006</v>
      </c>
    </row>
    <row r="673" spans="1:16" hidden="1" x14ac:dyDescent="0.2">
      <c r="A673" s="48" t="s">
        <v>151</v>
      </c>
      <c r="B673" s="48" t="s">
        <v>11</v>
      </c>
      <c r="C673" s="48" t="s">
        <v>128</v>
      </c>
      <c r="D673" s="50">
        <v>2.51066835993357</v>
      </c>
      <c r="E673" s="50">
        <v>0.44125966570885999</v>
      </c>
      <c r="F673" s="50"/>
      <c r="G673" s="50"/>
      <c r="H673" s="50">
        <v>6.9880608867532397</v>
      </c>
      <c r="I673" s="50"/>
      <c r="J673" s="50"/>
      <c r="K673" s="50">
        <v>2.9704600471258198</v>
      </c>
      <c r="L673" s="50"/>
      <c r="M673" s="50">
        <v>7.3428585880907997</v>
      </c>
      <c r="N673" s="50">
        <v>10.3152102024406</v>
      </c>
      <c r="O673" s="50">
        <v>13.4640942779867</v>
      </c>
      <c r="P673" s="50">
        <v>9.1770997278546194</v>
      </c>
    </row>
    <row r="674" spans="1:16" hidden="1" x14ac:dyDescent="0.2">
      <c r="A674" s="48" t="s">
        <v>151</v>
      </c>
      <c r="B674" s="48" t="s">
        <v>11</v>
      </c>
      <c r="C674" s="48" t="s">
        <v>129</v>
      </c>
      <c r="D674" s="50">
        <v>2.8815126755479898</v>
      </c>
      <c r="E674" s="50">
        <v>19.024857697613999</v>
      </c>
      <c r="F674" s="50"/>
      <c r="G674" s="50"/>
      <c r="H674" s="50">
        <v>20.864222716258801</v>
      </c>
      <c r="I674" s="50"/>
      <c r="J674" s="50"/>
      <c r="K674" s="50">
        <v>8.3535433132362993</v>
      </c>
      <c r="L674" s="50"/>
      <c r="M674" s="50">
        <v>5.2053078914048898</v>
      </c>
      <c r="N674" s="50">
        <v>2.7558022800342599</v>
      </c>
      <c r="O674" s="50">
        <v>3.8942288320016898</v>
      </c>
      <c r="P674" s="50">
        <v>3.9279599053216199</v>
      </c>
    </row>
    <row r="675" spans="1:16" hidden="1" x14ac:dyDescent="0.2">
      <c r="A675" s="51" t="s">
        <v>151</v>
      </c>
      <c r="B675" s="51" t="s">
        <v>200</v>
      </c>
      <c r="C675" s="51" t="s">
        <v>124</v>
      </c>
      <c r="D675" s="52">
        <v>45424</v>
      </c>
      <c r="E675" s="53">
        <v>86.093254667136307</v>
      </c>
      <c r="F675" s="53"/>
      <c r="G675" s="53"/>
      <c r="H675" s="53">
        <v>13.649172243747801</v>
      </c>
      <c r="I675" s="53"/>
      <c r="J675" s="53"/>
      <c r="K675" s="53">
        <v>16.435483870967701</v>
      </c>
      <c r="L675" s="53"/>
      <c r="M675" s="53">
        <v>61.064516129032199</v>
      </c>
      <c r="N675" s="53">
        <v>20.451612903225801</v>
      </c>
      <c r="O675" s="53">
        <v>2.04838709677419</v>
      </c>
      <c r="P675" s="53">
        <v>0.25757308911588001</v>
      </c>
    </row>
    <row r="676" spans="1:16" hidden="1" x14ac:dyDescent="0.2">
      <c r="A676" s="54" t="s">
        <v>151</v>
      </c>
      <c r="B676" s="54" t="s">
        <v>200</v>
      </c>
      <c r="C676" s="54" t="s">
        <v>125</v>
      </c>
      <c r="D676" s="55">
        <v>1270.6932545843099</v>
      </c>
      <c r="E676" s="56">
        <v>0.54390508249893998</v>
      </c>
      <c r="F676" s="56"/>
      <c r="G676" s="56"/>
      <c r="H676" s="56">
        <v>0.54143293139515003</v>
      </c>
      <c r="I676" s="56"/>
      <c r="J676" s="56"/>
      <c r="K676" s="56">
        <v>1.68698720298268</v>
      </c>
      <c r="L676" s="56"/>
      <c r="M676" s="56">
        <v>1.8403583226754801</v>
      </c>
      <c r="N676" s="56">
        <v>1.49714543831953</v>
      </c>
      <c r="O676" s="56">
        <v>0.40746682321429001</v>
      </c>
      <c r="P676" s="56">
        <v>6.7486109350820001E-2</v>
      </c>
    </row>
    <row r="677" spans="1:16" hidden="1" x14ac:dyDescent="0.2">
      <c r="A677" s="54" t="s">
        <v>151</v>
      </c>
      <c r="B677" s="54" t="s">
        <v>200</v>
      </c>
      <c r="C677" s="54" t="s">
        <v>126</v>
      </c>
      <c r="D677" s="55">
        <v>43333.176618468198</v>
      </c>
      <c r="E677" s="56">
        <v>85.173927865070297</v>
      </c>
      <c r="F677" s="56"/>
      <c r="G677" s="56"/>
      <c r="H677" s="56">
        <v>12.782513394142001</v>
      </c>
      <c r="I677" s="56"/>
      <c r="J677" s="56"/>
      <c r="K677" s="56">
        <v>13.843144753835601</v>
      </c>
      <c r="L677" s="56"/>
      <c r="M677" s="56">
        <v>57.995820370318597</v>
      </c>
      <c r="N677" s="56">
        <v>18.096929202392701</v>
      </c>
      <c r="O677" s="56">
        <v>1.47488628309861</v>
      </c>
      <c r="P677" s="56">
        <v>0.16733238080985</v>
      </c>
    </row>
    <row r="678" spans="1:16" hidden="1" x14ac:dyDescent="0.2">
      <c r="A678" s="54" t="s">
        <v>151</v>
      </c>
      <c r="B678" s="54" t="s">
        <v>200</v>
      </c>
      <c r="C678" s="54" t="s">
        <v>127</v>
      </c>
      <c r="D678" s="55">
        <v>47514.8233815317</v>
      </c>
      <c r="E678" s="56">
        <v>86.964300883083794</v>
      </c>
      <c r="F678" s="56"/>
      <c r="G678" s="56"/>
      <c r="H678" s="56">
        <v>14.5647783478077</v>
      </c>
      <c r="I678" s="56"/>
      <c r="J678" s="56"/>
      <c r="K678" s="56">
        <v>19.403945414662498</v>
      </c>
      <c r="L678" s="56"/>
      <c r="M678" s="56">
        <v>64.047998995392604</v>
      </c>
      <c r="N678" s="56">
        <v>23.026539696815298</v>
      </c>
      <c r="O678" s="56">
        <v>2.83846570981573</v>
      </c>
      <c r="P678" s="56">
        <v>0.39628654468682001</v>
      </c>
    </row>
    <row r="679" spans="1:16" hidden="1" x14ac:dyDescent="0.2">
      <c r="A679" s="54" t="s">
        <v>151</v>
      </c>
      <c r="B679" s="54" t="s">
        <v>200</v>
      </c>
      <c r="C679" s="54" t="s">
        <v>128</v>
      </c>
      <c r="D679" s="56">
        <v>2.7974050162564001</v>
      </c>
      <c r="E679" s="56">
        <v>0.63176271428215003</v>
      </c>
      <c r="F679" s="56"/>
      <c r="G679" s="56"/>
      <c r="H679" s="56">
        <v>3.9667821734989599</v>
      </c>
      <c r="I679" s="56"/>
      <c r="J679" s="56"/>
      <c r="K679" s="56">
        <v>10.264298977912301</v>
      </c>
      <c r="L679" s="56"/>
      <c r="M679" s="56">
        <v>3.0137933440538802</v>
      </c>
      <c r="N679" s="56">
        <v>7.3204272220671198</v>
      </c>
      <c r="O679" s="56">
        <v>19.892081133296099</v>
      </c>
      <c r="P679" s="56">
        <v>26.200760950016502</v>
      </c>
    </row>
    <row r="680" spans="1:16" hidden="1" x14ac:dyDescent="0.2">
      <c r="A680" s="54" t="s">
        <v>151</v>
      </c>
      <c r="B680" s="54" t="s">
        <v>200</v>
      </c>
      <c r="C680" s="54" t="s">
        <v>129</v>
      </c>
      <c r="D680" s="56">
        <v>0.36691042368215998</v>
      </c>
      <c r="E680" s="56">
        <v>1.4654182685933901</v>
      </c>
      <c r="F680" s="56"/>
      <c r="G680" s="56"/>
      <c r="H680" s="56">
        <v>1.4751171427326599</v>
      </c>
      <c r="I680" s="56"/>
      <c r="J680" s="56"/>
      <c r="K680" s="56">
        <v>1.70131862851801</v>
      </c>
      <c r="L680" s="56"/>
      <c r="M680" s="56">
        <v>1.1695983877943099</v>
      </c>
      <c r="N680" s="56">
        <v>1.1311898994357601</v>
      </c>
      <c r="O680" s="56">
        <v>0.67940284624397995</v>
      </c>
      <c r="P680" s="56">
        <v>1.05137672846605</v>
      </c>
    </row>
    <row r="681" spans="1:16" hidden="1" x14ac:dyDescent="0.2">
      <c r="A681" s="45" t="s">
        <v>151</v>
      </c>
      <c r="B681" s="45" t="s">
        <v>201</v>
      </c>
      <c r="C681" s="45" t="s">
        <v>124</v>
      </c>
      <c r="D681" s="46">
        <v>475213</v>
      </c>
      <c r="E681" s="47">
        <v>94.304448741932504</v>
      </c>
      <c r="F681" s="47"/>
      <c r="G681" s="47"/>
      <c r="H681" s="47">
        <v>4.9798721836313398</v>
      </c>
      <c r="I681" s="47"/>
      <c r="J681" s="47"/>
      <c r="K681" s="47">
        <v>82.974857384322803</v>
      </c>
      <c r="L681" s="47"/>
      <c r="M681" s="47">
        <v>8.7259666173674209</v>
      </c>
      <c r="N681" s="47">
        <v>2.3452355799704199</v>
      </c>
      <c r="O681" s="47">
        <v>5.9539404183393101</v>
      </c>
      <c r="P681" s="47">
        <v>0.71567907443609002</v>
      </c>
    </row>
    <row r="682" spans="1:16" hidden="1" x14ac:dyDescent="0.2">
      <c r="A682" s="48" t="s">
        <v>151</v>
      </c>
      <c r="B682" s="48" t="s">
        <v>201</v>
      </c>
      <c r="C682" s="48" t="s">
        <v>125</v>
      </c>
      <c r="D682" s="49">
        <v>12905.1610046514</v>
      </c>
      <c r="E682" s="50">
        <v>0.43371675307374002</v>
      </c>
      <c r="F682" s="50"/>
      <c r="G682" s="50"/>
      <c r="H682" s="50">
        <v>0.43053453746303999</v>
      </c>
      <c r="I682" s="50"/>
      <c r="J682" s="50"/>
      <c r="K682" s="50">
        <v>1.7057623548091101</v>
      </c>
      <c r="L682" s="50"/>
      <c r="M682" s="50">
        <v>1.0081748059700599</v>
      </c>
      <c r="N682" s="50">
        <v>0.47640778625032998</v>
      </c>
      <c r="O682" s="50">
        <v>0.88262968881072001</v>
      </c>
      <c r="P682" s="50">
        <v>6.590213426871E-2</v>
      </c>
    </row>
    <row r="683" spans="1:16" hidden="1" x14ac:dyDescent="0.2">
      <c r="A683" s="48" t="s">
        <v>151</v>
      </c>
      <c r="B683" s="48" t="s">
        <v>201</v>
      </c>
      <c r="C683" s="48" t="s">
        <v>126</v>
      </c>
      <c r="D683" s="49">
        <v>453978.59722528397</v>
      </c>
      <c r="E683" s="50">
        <v>93.547349029264694</v>
      </c>
      <c r="F683" s="50"/>
      <c r="G683" s="50"/>
      <c r="H683" s="50">
        <v>4.3173528129507703</v>
      </c>
      <c r="I683" s="50"/>
      <c r="J683" s="50"/>
      <c r="K683" s="50">
        <v>79.980427008577607</v>
      </c>
      <c r="L683" s="50"/>
      <c r="M683" s="50">
        <v>7.20282578944704</v>
      </c>
      <c r="N683" s="50">
        <v>1.67660930929872</v>
      </c>
      <c r="O683" s="50">
        <v>4.6565211601315299</v>
      </c>
      <c r="P683" s="50">
        <v>0.61500927736087996</v>
      </c>
    </row>
    <row r="684" spans="1:16" hidden="1" x14ac:dyDescent="0.2">
      <c r="A684" s="48" t="s">
        <v>151</v>
      </c>
      <c r="B684" s="48" t="s">
        <v>201</v>
      </c>
      <c r="C684" s="48" t="s">
        <v>127</v>
      </c>
      <c r="D684" s="49">
        <v>496447.40277471498</v>
      </c>
      <c r="E684" s="50">
        <v>94.977486084612906</v>
      </c>
      <c r="F684" s="50"/>
      <c r="G684" s="50"/>
      <c r="H684" s="50">
        <v>5.7379616336342503</v>
      </c>
      <c r="I684" s="50"/>
      <c r="J684" s="50"/>
      <c r="K684" s="50">
        <v>85.602024438845007</v>
      </c>
      <c r="L684" s="50"/>
      <c r="M684" s="50">
        <v>10.534632734067801</v>
      </c>
      <c r="N684" s="50">
        <v>3.2716353657798098</v>
      </c>
      <c r="O684" s="50">
        <v>7.58409710826745</v>
      </c>
      <c r="P684" s="50">
        <v>0.83268927169408002</v>
      </c>
    </row>
    <row r="685" spans="1:16" hidden="1" x14ac:dyDescent="0.2">
      <c r="A685" s="48" t="s">
        <v>151</v>
      </c>
      <c r="B685" s="48" t="s">
        <v>201</v>
      </c>
      <c r="C685" s="48" t="s">
        <v>128</v>
      </c>
      <c r="D685" s="50">
        <v>2.7156582426514899</v>
      </c>
      <c r="E685" s="50">
        <v>0.45991123309635001</v>
      </c>
      <c r="F685" s="50"/>
      <c r="G685" s="50"/>
      <c r="H685" s="50">
        <v>8.6454937313088909</v>
      </c>
      <c r="I685" s="50"/>
      <c r="J685" s="50"/>
      <c r="K685" s="50">
        <v>2.05575810381736</v>
      </c>
      <c r="L685" s="50"/>
      <c r="M685" s="50">
        <v>11.553732098441399</v>
      </c>
      <c r="N685" s="50">
        <v>20.3138563272326</v>
      </c>
      <c r="O685" s="50">
        <v>14.824294950820301</v>
      </c>
      <c r="P685" s="50">
        <v>9.2083360577003806</v>
      </c>
    </row>
    <row r="686" spans="1:16" hidden="1" x14ac:dyDescent="0.2">
      <c r="A686" s="48" t="s">
        <v>151</v>
      </c>
      <c r="B686" s="48" t="s">
        <v>201</v>
      </c>
      <c r="C686" s="48" t="s">
        <v>129</v>
      </c>
      <c r="D686" s="50">
        <v>2.1782073481186202</v>
      </c>
      <c r="E686" s="50">
        <v>21.729882748824402</v>
      </c>
      <c r="F686" s="50"/>
      <c r="G686" s="50"/>
      <c r="H686" s="50">
        <v>24.304971653542601</v>
      </c>
      <c r="I686" s="50"/>
      <c r="J686" s="50"/>
      <c r="K686" s="50">
        <v>6.4547745128628398</v>
      </c>
      <c r="L686" s="50"/>
      <c r="M686" s="50">
        <v>3.9993755636520998</v>
      </c>
      <c r="N686" s="50">
        <v>3.1056970409451599</v>
      </c>
      <c r="O686" s="50">
        <v>4.3600681011015698</v>
      </c>
      <c r="P686" s="50">
        <v>3.79238921692715</v>
      </c>
    </row>
    <row r="687" spans="1:16" hidden="1" x14ac:dyDescent="0.2">
      <c r="A687" s="51" t="s">
        <v>151</v>
      </c>
      <c r="B687" s="51" t="s">
        <v>202</v>
      </c>
      <c r="C687" s="51" t="s">
        <v>124</v>
      </c>
      <c r="D687" s="52">
        <v>3533</v>
      </c>
      <c r="E687" s="53">
        <v>81.318992357769602</v>
      </c>
      <c r="F687" s="53"/>
      <c r="G687" s="53"/>
      <c r="H687" s="53">
        <v>17.8318709312199</v>
      </c>
      <c r="I687" s="53"/>
      <c r="J687" s="53"/>
      <c r="K687" s="53">
        <v>95.396825396825406</v>
      </c>
      <c r="L687" s="53"/>
      <c r="M687" s="53">
        <v>2.2222222222222201</v>
      </c>
      <c r="N687" s="53">
        <v>1.5873015873015801</v>
      </c>
      <c r="O687" s="53">
        <v>0.79365079365079005</v>
      </c>
      <c r="P687" s="53">
        <v>0.84913671101046995</v>
      </c>
    </row>
    <row r="688" spans="1:16" hidden="1" x14ac:dyDescent="0.2">
      <c r="A688" s="54" t="s">
        <v>151</v>
      </c>
      <c r="B688" s="54" t="s">
        <v>202</v>
      </c>
      <c r="C688" s="54" t="s">
        <v>125</v>
      </c>
      <c r="D688" s="55">
        <v>331.58513282297099</v>
      </c>
      <c r="E688" s="56">
        <v>3.3172927570792301</v>
      </c>
      <c r="F688" s="56"/>
      <c r="G688" s="56"/>
      <c r="H688" s="56">
        <v>3.2868989544513898</v>
      </c>
      <c r="I688" s="56"/>
      <c r="J688" s="56"/>
      <c r="K688" s="56">
        <v>2.4270983571784099</v>
      </c>
      <c r="L688" s="56"/>
      <c r="M688" s="56">
        <v>1.63315590224438</v>
      </c>
      <c r="N688" s="56">
        <v>1.6148448368335899</v>
      </c>
      <c r="O688" s="56">
        <v>0.80359532988363003</v>
      </c>
      <c r="P688" s="56">
        <v>0.64865581012725004</v>
      </c>
    </row>
    <row r="689" spans="1:16" hidden="1" x14ac:dyDescent="0.2">
      <c r="A689" s="54" t="s">
        <v>151</v>
      </c>
      <c r="B689" s="54" t="s">
        <v>202</v>
      </c>
      <c r="C689" s="54" t="s">
        <v>126</v>
      </c>
      <c r="D689" s="55">
        <v>2987.4033769177499</v>
      </c>
      <c r="E689" s="56">
        <v>75.242042337473407</v>
      </c>
      <c r="F689" s="56"/>
      <c r="G689" s="56"/>
      <c r="H689" s="56">
        <v>13.046019272528699</v>
      </c>
      <c r="I689" s="56"/>
      <c r="J689" s="56"/>
      <c r="K689" s="56">
        <v>89.296919910750105</v>
      </c>
      <c r="L689" s="56"/>
      <c r="M689" s="56">
        <v>0.65513923262193996</v>
      </c>
      <c r="N689" s="56">
        <v>0.29326757420388</v>
      </c>
      <c r="O689" s="56">
        <v>0.14885448219576</v>
      </c>
      <c r="P689" s="56">
        <v>0.24048053785071</v>
      </c>
    </row>
    <row r="690" spans="1:16" hidden="1" x14ac:dyDescent="0.2">
      <c r="A690" s="54" t="s">
        <v>151</v>
      </c>
      <c r="B690" s="54" t="s">
        <v>202</v>
      </c>
      <c r="C690" s="54" t="s">
        <v>127</v>
      </c>
      <c r="D690" s="55">
        <v>4078.5966230822401</v>
      </c>
      <c r="E690" s="56">
        <v>86.178331846878805</v>
      </c>
      <c r="F690" s="56"/>
      <c r="G690" s="56"/>
      <c r="H690" s="56">
        <v>23.8910070180109</v>
      </c>
      <c r="I690" s="56"/>
      <c r="J690" s="56"/>
      <c r="K690" s="56">
        <v>98.094454977619307</v>
      </c>
      <c r="L690" s="56"/>
      <c r="M690" s="56">
        <v>7.2636737906406301</v>
      </c>
      <c r="N690" s="56">
        <v>8.1258773482937006</v>
      </c>
      <c r="O690" s="56">
        <v>4.1163806528792</v>
      </c>
      <c r="P690" s="56">
        <v>2.95270515872518</v>
      </c>
    </row>
    <row r="691" spans="1:16" hidden="1" x14ac:dyDescent="0.2">
      <c r="A691" s="54" t="s">
        <v>151</v>
      </c>
      <c r="B691" s="54" t="s">
        <v>202</v>
      </c>
      <c r="C691" s="54" t="s">
        <v>128</v>
      </c>
      <c r="D691" s="56">
        <v>9.3853703035089602</v>
      </c>
      <c r="E691" s="56">
        <v>4.0793579222975698</v>
      </c>
      <c r="F691" s="56"/>
      <c r="G691" s="56"/>
      <c r="H691" s="56">
        <v>18.432720644566199</v>
      </c>
      <c r="I691" s="56"/>
      <c r="J691" s="56"/>
      <c r="K691" s="56">
        <v>2.5442129201703798</v>
      </c>
      <c r="L691" s="56"/>
      <c r="M691" s="56">
        <v>73.492015600997107</v>
      </c>
      <c r="N691" s="56">
        <v>101.735224720516</v>
      </c>
      <c r="O691" s="56">
        <v>101.253011565337</v>
      </c>
      <c r="P691" s="56">
        <v>76.390032572652601</v>
      </c>
    </row>
    <row r="692" spans="1:16" hidden="1" x14ac:dyDescent="0.2">
      <c r="A692" s="54" t="s">
        <v>151</v>
      </c>
      <c r="B692" s="54" t="s">
        <v>202</v>
      </c>
      <c r="C692" s="54" t="s">
        <v>129</v>
      </c>
      <c r="D692" s="56">
        <v>2.0727572670887899</v>
      </c>
      <c r="E692" s="56">
        <v>3.3415162052323701</v>
      </c>
      <c r="F692" s="56"/>
      <c r="G692" s="56"/>
      <c r="H692" s="56">
        <v>3.40126643582696</v>
      </c>
      <c r="I692" s="56"/>
      <c r="J692" s="56"/>
      <c r="K692" s="56">
        <v>1.11917685407587</v>
      </c>
      <c r="L692" s="56"/>
      <c r="M692" s="56">
        <v>1.02410144487206</v>
      </c>
      <c r="N692" s="56">
        <v>1.3927281259434301</v>
      </c>
      <c r="O692" s="56">
        <v>0.68426011148778998</v>
      </c>
      <c r="P692" s="56">
        <v>2.3052751308828801</v>
      </c>
    </row>
    <row r="693" spans="1:16" hidden="1" x14ac:dyDescent="0.2">
      <c r="A693" s="45" t="s">
        <v>151</v>
      </c>
      <c r="B693" s="45" t="s">
        <v>123</v>
      </c>
      <c r="C693" s="45" t="s">
        <v>124</v>
      </c>
      <c r="D693" s="46">
        <v>307</v>
      </c>
      <c r="E693" s="47">
        <v>0</v>
      </c>
      <c r="F693" s="47"/>
      <c r="G693" s="47"/>
      <c r="H693" s="47">
        <v>100</v>
      </c>
      <c r="I693" s="47"/>
      <c r="J693" s="47"/>
      <c r="K693" s="47">
        <v>88.273615635179098</v>
      </c>
      <c r="L693" s="47"/>
      <c r="M693" s="47">
        <v>9.7719869706840399</v>
      </c>
      <c r="N693" s="47">
        <v>1.9543973941368</v>
      </c>
      <c r="O693" s="47">
        <v>0</v>
      </c>
      <c r="P693" s="47">
        <v>0</v>
      </c>
    </row>
    <row r="694" spans="1:16" hidden="1" x14ac:dyDescent="0.2">
      <c r="A694" s="48" t="s">
        <v>151</v>
      </c>
      <c r="B694" s="48" t="s">
        <v>123</v>
      </c>
      <c r="C694" s="48" t="s">
        <v>125</v>
      </c>
      <c r="D694" s="49">
        <v>98.135018806222405</v>
      </c>
      <c r="E694" s="50">
        <v>0</v>
      </c>
      <c r="F694" s="50"/>
      <c r="G694" s="50"/>
      <c r="H694" s="50">
        <v>0</v>
      </c>
      <c r="I694" s="50"/>
      <c r="J694" s="50"/>
      <c r="K694" s="50">
        <v>7.0734065693093502</v>
      </c>
      <c r="L694" s="50"/>
      <c r="M694" s="50">
        <v>6.7173926033256501</v>
      </c>
      <c r="N694" s="50">
        <v>1.7420719806651499</v>
      </c>
      <c r="O694" s="50">
        <v>0</v>
      </c>
      <c r="P694" s="50">
        <v>0</v>
      </c>
    </row>
    <row r="695" spans="1:16" hidden="1" x14ac:dyDescent="0.2">
      <c r="A695" s="48" t="s">
        <v>151</v>
      </c>
      <c r="B695" s="48" t="s">
        <v>123</v>
      </c>
      <c r="C695" s="48" t="s">
        <v>126</v>
      </c>
      <c r="D695" s="49">
        <v>145.526732453433</v>
      </c>
      <c r="E695" s="50">
        <v>0</v>
      </c>
      <c r="F695" s="50"/>
      <c r="G695" s="50"/>
      <c r="H695" s="50">
        <v>100</v>
      </c>
      <c r="I695" s="50"/>
      <c r="J695" s="50"/>
      <c r="K695" s="50">
        <v>70.965311754767498</v>
      </c>
      <c r="L695" s="50"/>
      <c r="M695" s="50">
        <v>2.9974039158086301</v>
      </c>
      <c r="N695" s="50">
        <v>0.44431011642312002</v>
      </c>
      <c r="O695" s="50">
        <v>0</v>
      </c>
      <c r="P695" s="50">
        <v>0</v>
      </c>
    </row>
    <row r="696" spans="1:16" hidden="1" x14ac:dyDescent="0.2">
      <c r="A696" s="48" t="s">
        <v>151</v>
      </c>
      <c r="B696" s="48" t="s">
        <v>123</v>
      </c>
      <c r="C696" s="48" t="s">
        <v>127</v>
      </c>
      <c r="D696" s="49">
        <v>468.47326754656598</v>
      </c>
      <c r="E696" s="50">
        <v>0</v>
      </c>
      <c r="F696" s="50"/>
      <c r="G696" s="50"/>
      <c r="H696" s="50">
        <v>100</v>
      </c>
      <c r="I696" s="50"/>
      <c r="J696" s="50"/>
      <c r="K696" s="50">
        <v>95.865183182470005</v>
      </c>
      <c r="L696" s="50"/>
      <c r="M696" s="50">
        <v>27.514985512718098</v>
      </c>
      <c r="N696" s="50">
        <v>8.1753901219177898</v>
      </c>
      <c r="O696" s="50">
        <v>0</v>
      </c>
      <c r="P696" s="50">
        <v>0</v>
      </c>
    </row>
    <row r="697" spans="1:16" hidden="1" x14ac:dyDescent="0.2">
      <c r="A697" s="48" t="s">
        <v>151</v>
      </c>
      <c r="B697" s="48" t="s">
        <v>123</v>
      </c>
      <c r="C697" s="48" t="s">
        <v>128</v>
      </c>
      <c r="D697" s="50">
        <v>31.9658041714079</v>
      </c>
      <c r="E697" s="50">
        <v>0</v>
      </c>
      <c r="F697" s="50"/>
      <c r="G697" s="50"/>
      <c r="H697" s="50">
        <v>0</v>
      </c>
      <c r="I697" s="50"/>
      <c r="J697" s="50"/>
      <c r="K697" s="50">
        <v>8.0130472943836502</v>
      </c>
      <c r="L697" s="50"/>
      <c r="M697" s="50">
        <v>68.741317640699194</v>
      </c>
      <c r="N697" s="50">
        <v>89.136016344033493</v>
      </c>
      <c r="O697" s="50">
        <v>0</v>
      </c>
      <c r="P697" s="50">
        <v>0</v>
      </c>
    </row>
    <row r="698" spans="1:16" hidden="1" x14ac:dyDescent="0.2">
      <c r="A698" s="48" t="s">
        <v>151</v>
      </c>
      <c r="B698" s="48" t="s">
        <v>123</v>
      </c>
      <c r="C698" s="48" t="s">
        <v>129</v>
      </c>
      <c r="D698" s="50">
        <v>1.8907669107835801</v>
      </c>
      <c r="E698" s="50">
        <v>0</v>
      </c>
      <c r="F698" s="50"/>
      <c r="G698" s="50"/>
      <c r="H698" s="50">
        <v>0</v>
      </c>
      <c r="I698" s="50"/>
      <c r="J698" s="50"/>
      <c r="K698" s="50">
        <v>1.9650579685187199</v>
      </c>
      <c r="L698" s="50"/>
      <c r="M698" s="50">
        <v>2.08060843528621</v>
      </c>
      <c r="N698" s="50">
        <v>0.64387914776846</v>
      </c>
      <c r="O698" s="50">
        <v>0</v>
      </c>
      <c r="P698" s="50">
        <v>0</v>
      </c>
    </row>
    <row r="699" spans="1:16" hidden="1" x14ac:dyDescent="0.2">
      <c r="A699" s="51" t="s">
        <v>152</v>
      </c>
      <c r="B699" s="51" t="s">
        <v>11</v>
      </c>
      <c r="C699" s="51" t="s">
        <v>124</v>
      </c>
      <c r="D699" s="52">
        <v>417680</v>
      </c>
      <c r="E699" s="53">
        <v>84.913809615016206</v>
      </c>
      <c r="F699" s="53"/>
      <c r="G699" s="53"/>
      <c r="H699" s="53">
        <v>14.5984964566175</v>
      </c>
      <c r="I699" s="53"/>
      <c r="J699" s="53"/>
      <c r="K699" s="53">
        <v>63.888478884788803</v>
      </c>
      <c r="L699" s="53"/>
      <c r="M699" s="53">
        <v>22.510865108651</v>
      </c>
      <c r="N699" s="53">
        <v>9.8499384993849901</v>
      </c>
      <c r="O699" s="53">
        <v>3.7507175071750698</v>
      </c>
      <c r="P699" s="53">
        <v>0.48769392836621001</v>
      </c>
    </row>
    <row r="700" spans="1:16" hidden="1" x14ac:dyDescent="0.2">
      <c r="A700" s="54" t="s">
        <v>152</v>
      </c>
      <c r="B700" s="54" t="s">
        <v>11</v>
      </c>
      <c r="C700" s="54" t="s">
        <v>125</v>
      </c>
      <c r="D700" s="55">
        <v>12577.9918805651</v>
      </c>
      <c r="E700" s="56">
        <v>0.84489756354937995</v>
      </c>
      <c r="F700" s="56"/>
      <c r="G700" s="56"/>
      <c r="H700" s="56">
        <v>0.84896655774358998</v>
      </c>
      <c r="I700" s="56"/>
      <c r="J700" s="56"/>
      <c r="K700" s="56">
        <v>2.3557673358362701</v>
      </c>
      <c r="L700" s="56"/>
      <c r="M700" s="56">
        <v>1.4952006495999399</v>
      </c>
      <c r="N700" s="56">
        <v>0.81333881899432003</v>
      </c>
      <c r="O700" s="56">
        <v>0.84503694939842</v>
      </c>
      <c r="P700" s="56">
        <v>6.1404672649913901E-2</v>
      </c>
    </row>
    <row r="701" spans="1:16" hidden="1" x14ac:dyDescent="0.2">
      <c r="A701" s="54" t="s">
        <v>152</v>
      </c>
      <c r="B701" s="54" t="s">
        <v>11</v>
      </c>
      <c r="C701" s="54" t="s">
        <v>126</v>
      </c>
      <c r="D701" s="55">
        <v>396981.60339447798</v>
      </c>
      <c r="E701" s="56">
        <v>83.470153834618102</v>
      </c>
      <c r="F701" s="56"/>
      <c r="G701" s="56"/>
      <c r="H701" s="56">
        <v>13.2560913537249</v>
      </c>
      <c r="I701" s="56"/>
      <c r="J701" s="56"/>
      <c r="K701" s="56">
        <v>59.927960650065003</v>
      </c>
      <c r="L701" s="56"/>
      <c r="M701" s="56">
        <v>20.145547170105601</v>
      </c>
      <c r="N701" s="56">
        <v>8.5899065874510594</v>
      </c>
      <c r="O701" s="56">
        <v>2.5824453661490798</v>
      </c>
      <c r="P701" s="56">
        <v>0.39638842395515</v>
      </c>
    </row>
    <row r="702" spans="1:16" hidden="1" x14ac:dyDescent="0.2">
      <c r="A702" s="54" t="s">
        <v>152</v>
      </c>
      <c r="B702" s="54" t="s">
        <v>11</v>
      </c>
      <c r="C702" s="54" t="s">
        <v>127</v>
      </c>
      <c r="D702" s="55">
        <v>438378.39660552097</v>
      </c>
      <c r="E702" s="56">
        <v>86.252148269017198</v>
      </c>
      <c r="F702" s="56"/>
      <c r="G702" s="56"/>
      <c r="H702" s="56">
        <v>16.0516874214313</v>
      </c>
      <c r="I702" s="56"/>
      <c r="J702" s="56"/>
      <c r="K702" s="56">
        <v>67.668740896405794</v>
      </c>
      <c r="L702" s="56"/>
      <c r="M702" s="56">
        <v>25.0667221681007</v>
      </c>
      <c r="N702" s="56">
        <v>11.272009372341</v>
      </c>
      <c r="O702" s="56">
        <v>5.4181095448057501</v>
      </c>
      <c r="P702" s="56">
        <v>0.59990439216351998</v>
      </c>
    </row>
    <row r="703" spans="1:16" hidden="1" x14ac:dyDescent="0.2">
      <c r="A703" s="54" t="s">
        <v>152</v>
      </c>
      <c r="B703" s="54" t="s">
        <v>11</v>
      </c>
      <c r="C703" s="54" t="s">
        <v>128</v>
      </c>
      <c r="D703" s="56">
        <v>3.0113943403000301</v>
      </c>
      <c r="E703" s="56">
        <v>0.99500607425340004</v>
      </c>
      <c r="F703" s="56"/>
      <c r="G703" s="56"/>
      <c r="H703" s="56">
        <v>5.8154383245320798</v>
      </c>
      <c r="I703" s="56"/>
      <c r="J703" s="56"/>
      <c r="K703" s="56">
        <v>3.6873116670760999</v>
      </c>
      <c r="L703" s="56"/>
      <c r="M703" s="56">
        <v>6.6421287781842002</v>
      </c>
      <c r="N703" s="56">
        <v>8.2572984495802295</v>
      </c>
      <c r="O703" s="56">
        <v>22.5300078660119</v>
      </c>
      <c r="P703" s="56">
        <v>12.590821635943</v>
      </c>
    </row>
    <row r="704" spans="1:16" hidden="1" x14ac:dyDescent="0.2">
      <c r="A704" s="54" t="s">
        <v>152</v>
      </c>
      <c r="B704" s="54" t="s">
        <v>11</v>
      </c>
      <c r="C704" s="54" t="s">
        <v>129</v>
      </c>
      <c r="D704" s="56">
        <v>3.0424126259956799</v>
      </c>
      <c r="E704" s="56">
        <v>24.764754574757799</v>
      </c>
      <c r="F704" s="56"/>
      <c r="G704" s="56"/>
      <c r="H704" s="56">
        <v>25.691611323964999</v>
      </c>
      <c r="I704" s="56"/>
      <c r="J704" s="56"/>
      <c r="K704" s="56">
        <v>21.0982081088417</v>
      </c>
      <c r="L704" s="56"/>
      <c r="M704" s="56">
        <v>11.2412619267874</v>
      </c>
      <c r="N704" s="56">
        <v>6.5342021522269604</v>
      </c>
      <c r="O704" s="56">
        <v>17.349567489794701</v>
      </c>
      <c r="P704" s="56">
        <v>3.4527292529931599</v>
      </c>
    </row>
    <row r="705" spans="1:16" hidden="1" x14ac:dyDescent="0.2">
      <c r="A705" s="45" t="s">
        <v>152</v>
      </c>
      <c r="B705" s="45" t="s">
        <v>200</v>
      </c>
      <c r="C705" s="45" t="s">
        <v>124</v>
      </c>
      <c r="D705" s="46">
        <v>56284</v>
      </c>
      <c r="E705" s="47">
        <v>64.149669533082204</v>
      </c>
      <c r="F705" s="47"/>
      <c r="G705" s="47"/>
      <c r="H705" s="47">
        <v>35.7970293511477</v>
      </c>
      <c r="I705" s="47"/>
      <c r="J705" s="47"/>
      <c r="K705" s="47">
        <v>22.865793130831801</v>
      </c>
      <c r="L705" s="47"/>
      <c r="M705" s="47">
        <v>49.5235259082787</v>
      </c>
      <c r="N705" s="47">
        <v>25.332539209847099</v>
      </c>
      <c r="O705" s="47">
        <v>2.2781417510422801</v>
      </c>
      <c r="P705" s="47">
        <v>5.3301115770023499E-2</v>
      </c>
    </row>
    <row r="706" spans="1:16" hidden="1" x14ac:dyDescent="0.2">
      <c r="A706" s="48" t="s">
        <v>152</v>
      </c>
      <c r="B706" s="48" t="s">
        <v>200</v>
      </c>
      <c r="C706" s="48" t="s">
        <v>125</v>
      </c>
      <c r="D706" s="49">
        <v>1493.4797822145099</v>
      </c>
      <c r="E706" s="50">
        <v>1.00601275928795</v>
      </c>
      <c r="F706" s="50"/>
      <c r="G706" s="50"/>
      <c r="H706" s="50">
        <v>1.00661229829982</v>
      </c>
      <c r="I706" s="50"/>
      <c r="J706" s="50"/>
      <c r="K706" s="50">
        <v>1.18949490164866</v>
      </c>
      <c r="L706" s="50"/>
      <c r="M706" s="50">
        <v>1.59314600696321</v>
      </c>
      <c r="N706" s="50">
        <v>1.2748516442161899</v>
      </c>
      <c r="O706" s="50">
        <v>0.74647556302196005</v>
      </c>
      <c r="P706" s="50">
        <v>2.7174558797430401E-2</v>
      </c>
    </row>
    <row r="707" spans="1:16" hidden="1" x14ac:dyDescent="0.2">
      <c r="A707" s="48" t="s">
        <v>152</v>
      </c>
      <c r="B707" s="48" t="s">
        <v>200</v>
      </c>
      <c r="C707" s="48" t="s">
        <v>126</v>
      </c>
      <c r="D707" s="49">
        <v>53826.3233574853</v>
      </c>
      <c r="E707" s="50">
        <v>62.477864159239601</v>
      </c>
      <c r="F707" s="50"/>
      <c r="G707" s="50"/>
      <c r="H707" s="50">
        <v>34.158031474758999</v>
      </c>
      <c r="I707" s="50"/>
      <c r="J707" s="50"/>
      <c r="K707" s="50">
        <v>20.967119645148301</v>
      </c>
      <c r="L707" s="50"/>
      <c r="M707" s="50">
        <v>46.905048062178501</v>
      </c>
      <c r="N707" s="50">
        <v>23.292163505852098</v>
      </c>
      <c r="O707" s="50">
        <v>1.32469359844154</v>
      </c>
      <c r="P707" s="50">
        <v>2.3030805362270701E-2</v>
      </c>
    </row>
    <row r="708" spans="1:16" hidden="1" x14ac:dyDescent="0.2">
      <c r="A708" s="48" t="s">
        <v>152</v>
      </c>
      <c r="B708" s="48" t="s">
        <v>200</v>
      </c>
      <c r="C708" s="48" t="s">
        <v>127</v>
      </c>
      <c r="D708" s="49">
        <v>58741.676642514598</v>
      </c>
      <c r="E708" s="50">
        <v>65.787775944231996</v>
      </c>
      <c r="F708" s="50"/>
      <c r="G708" s="50"/>
      <c r="H708" s="50">
        <v>37.469915692754803</v>
      </c>
      <c r="I708" s="50"/>
      <c r="J708" s="50"/>
      <c r="K708" s="50">
        <v>24.882269886244298</v>
      </c>
      <c r="L708" s="50"/>
      <c r="M708" s="50">
        <v>52.1446201309735</v>
      </c>
      <c r="N708" s="50">
        <v>27.487601969075001</v>
      </c>
      <c r="O708" s="50">
        <v>3.8907754967784798</v>
      </c>
      <c r="P708" s="50">
        <v>0.12330783825859</v>
      </c>
    </row>
    <row r="709" spans="1:16" hidden="1" x14ac:dyDescent="0.2">
      <c r="A709" s="48" t="s">
        <v>152</v>
      </c>
      <c r="B709" s="48" t="s">
        <v>200</v>
      </c>
      <c r="C709" s="48" t="s">
        <v>128</v>
      </c>
      <c r="D709" s="50">
        <v>2.6534712924001802</v>
      </c>
      <c r="E709" s="50">
        <v>1.56822750079664</v>
      </c>
      <c r="F709" s="50"/>
      <c r="G709" s="50"/>
      <c r="H709" s="50">
        <v>2.81199953332874</v>
      </c>
      <c r="I709" s="50"/>
      <c r="J709" s="50"/>
      <c r="K709" s="50">
        <v>5.20207147350059</v>
      </c>
      <c r="L709" s="50"/>
      <c r="M709" s="50">
        <v>3.2169478601217398</v>
      </c>
      <c r="N709" s="50">
        <v>5.0324668745430898</v>
      </c>
      <c r="O709" s="50">
        <v>32.766861968990099</v>
      </c>
      <c r="P709" s="50">
        <v>50.983095578485802</v>
      </c>
    </row>
    <row r="710" spans="1:16" hidden="1" x14ac:dyDescent="0.2">
      <c r="A710" s="48" t="s">
        <v>152</v>
      </c>
      <c r="B710" s="48" t="s">
        <v>200</v>
      </c>
      <c r="C710" s="48" t="s">
        <v>129</v>
      </c>
      <c r="D710" s="50">
        <v>0.30858327953944997</v>
      </c>
      <c r="E710" s="50">
        <v>2.6353875382569498</v>
      </c>
      <c r="F710" s="50"/>
      <c r="G710" s="50"/>
      <c r="H710" s="50">
        <v>2.64026458337531</v>
      </c>
      <c r="I710" s="50"/>
      <c r="J710" s="50"/>
      <c r="K710" s="50">
        <v>2.3249901951253702</v>
      </c>
      <c r="L710" s="50"/>
      <c r="M710" s="50">
        <v>2.9426582990341599</v>
      </c>
      <c r="N710" s="50">
        <v>2.4902241178590598</v>
      </c>
      <c r="O710" s="50">
        <v>7.2541740947667996</v>
      </c>
      <c r="P710" s="50">
        <v>0.83012854032501004</v>
      </c>
    </row>
    <row r="711" spans="1:16" hidden="1" x14ac:dyDescent="0.2">
      <c r="A711" s="51" t="s">
        <v>152</v>
      </c>
      <c r="B711" s="51" t="s">
        <v>201</v>
      </c>
      <c r="C711" s="51" t="s">
        <v>124</v>
      </c>
      <c r="D711" s="52">
        <v>348346</v>
      </c>
      <c r="E711" s="53">
        <v>88.394584694527794</v>
      </c>
      <c r="F711" s="53"/>
      <c r="G711" s="53"/>
      <c r="H711" s="53">
        <v>11.0355795674415</v>
      </c>
      <c r="I711" s="53"/>
      <c r="J711" s="53"/>
      <c r="K711" s="53">
        <v>83.819780448467796</v>
      </c>
      <c r="L711" s="53"/>
      <c r="M711" s="53">
        <v>9.51563394204255</v>
      </c>
      <c r="N711" s="53">
        <v>2.1877113573695399</v>
      </c>
      <c r="O711" s="53">
        <v>4.4768742521200702</v>
      </c>
      <c r="P711" s="53">
        <v>0.56983573803056997</v>
      </c>
    </row>
    <row r="712" spans="1:16" hidden="1" x14ac:dyDescent="0.2">
      <c r="A712" s="54" t="s">
        <v>152</v>
      </c>
      <c r="B712" s="54" t="s">
        <v>201</v>
      </c>
      <c r="C712" s="54" t="s">
        <v>125</v>
      </c>
      <c r="D712" s="55">
        <v>11881.555249527601</v>
      </c>
      <c r="E712" s="56">
        <v>0.93023665628412</v>
      </c>
      <c r="F712" s="56"/>
      <c r="G712" s="56"/>
      <c r="H712" s="56">
        <v>0.93477043336057997</v>
      </c>
      <c r="I712" s="56"/>
      <c r="J712" s="56"/>
      <c r="K712" s="56">
        <v>1.8376401980166801</v>
      </c>
      <c r="L712" s="56"/>
      <c r="M712" s="56">
        <v>1.04166022228414</v>
      </c>
      <c r="N712" s="56">
        <v>0.37203798732185001</v>
      </c>
      <c r="O712" s="56">
        <v>1.0216801434638101</v>
      </c>
      <c r="P712" s="56">
        <v>7.3383981222900005E-2</v>
      </c>
    </row>
    <row r="713" spans="1:16" hidden="1" x14ac:dyDescent="0.2">
      <c r="A713" s="54" t="s">
        <v>152</v>
      </c>
      <c r="B713" s="54" t="s">
        <v>201</v>
      </c>
      <c r="C713" s="54" t="s">
        <v>126</v>
      </c>
      <c r="D713" s="55">
        <v>328793.662458334</v>
      </c>
      <c r="E713" s="56">
        <v>86.773937542643097</v>
      </c>
      <c r="F713" s="56"/>
      <c r="G713" s="56"/>
      <c r="H713" s="56">
        <v>9.5886138801426402</v>
      </c>
      <c r="I713" s="56"/>
      <c r="J713" s="56"/>
      <c r="K713" s="56">
        <v>80.563026324660797</v>
      </c>
      <c r="L713" s="56"/>
      <c r="M713" s="56">
        <v>7.9338812858591599</v>
      </c>
      <c r="N713" s="56">
        <v>1.6522750497594001</v>
      </c>
      <c r="O713" s="56">
        <v>3.0659691406134799</v>
      </c>
      <c r="P713" s="56">
        <v>0.46095737516284002</v>
      </c>
    </row>
    <row r="714" spans="1:16" hidden="1" x14ac:dyDescent="0.2">
      <c r="A714" s="54" t="s">
        <v>152</v>
      </c>
      <c r="B714" s="54" t="s">
        <v>201</v>
      </c>
      <c r="C714" s="54" t="s">
        <v>127</v>
      </c>
      <c r="D714" s="55">
        <v>367898.33754166501</v>
      </c>
      <c r="E714" s="56">
        <v>89.839898599638005</v>
      </c>
      <c r="F714" s="56"/>
      <c r="G714" s="56"/>
      <c r="H714" s="56">
        <v>12.670298787603601</v>
      </c>
      <c r="I714" s="56"/>
      <c r="J714" s="56"/>
      <c r="K714" s="56">
        <v>86.621468371633696</v>
      </c>
      <c r="L714" s="56"/>
      <c r="M714" s="56">
        <v>11.3737776177901</v>
      </c>
      <c r="N714" s="56">
        <v>2.8915596346547301</v>
      </c>
      <c r="O714" s="56">
        <v>6.4935585997734302</v>
      </c>
      <c r="P714" s="56">
        <v>0.70424927335952003</v>
      </c>
    </row>
    <row r="715" spans="1:16" hidden="1" x14ac:dyDescent="0.2">
      <c r="A715" s="54" t="s">
        <v>152</v>
      </c>
      <c r="B715" s="54" t="s">
        <v>201</v>
      </c>
      <c r="C715" s="54" t="s">
        <v>128</v>
      </c>
      <c r="D715" s="56">
        <v>3.4108487680431598</v>
      </c>
      <c r="E715" s="56">
        <v>1.05236837697559</v>
      </c>
      <c r="F715" s="56"/>
      <c r="G715" s="56"/>
      <c r="H715" s="56">
        <v>8.4705150975346601</v>
      </c>
      <c r="I715" s="56"/>
      <c r="J715" s="56"/>
      <c r="K715" s="56">
        <v>2.1923705695536402</v>
      </c>
      <c r="L715" s="56"/>
      <c r="M715" s="56">
        <v>10.946829487437601</v>
      </c>
      <c r="N715" s="56">
        <v>17.005807739151901</v>
      </c>
      <c r="O715" s="56">
        <v>22.8212830186148</v>
      </c>
      <c r="P715" s="56">
        <v>12.8780938655282</v>
      </c>
    </row>
    <row r="716" spans="1:16" hidden="1" x14ac:dyDescent="0.2">
      <c r="A716" s="54" t="s">
        <v>152</v>
      </c>
      <c r="B716" s="54" t="s">
        <v>201</v>
      </c>
      <c r="C716" s="54" t="s">
        <v>129</v>
      </c>
      <c r="D716" s="56">
        <v>1.83925157248032</v>
      </c>
      <c r="E716" s="56">
        <v>31.264502504496999</v>
      </c>
      <c r="F716" s="56"/>
      <c r="G716" s="56"/>
      <c r="H716" s="56">
        <v>32.987500120771998</v>
      </c>
      <c r="I716" s="56"/>
      <c r="J716" s="56"/>
      <c r="K716" s="56">
        <v>13.768711874507501</v>
      </c>
      <c r="L716" s="56"/>
      <c r="M716" s="56">
        <v>6.9685779419301497</v>
      </c>
      <c r="N716" s="56">
        <v>3.57679793933774</v>
      </c>
      <c r="O716" s="56">
        <v>13.497388888256401</v>
      </c>
      <c r="P716" s="56">
        <v>3.52278119414026</v>
      </c>
    </row>
    <row r="717" spans="1:16" hidden="1" x14ac:dyDescent="0.2">
      <c r="A717" s="45" t="s">
        <v>152</v>
      </c>
      <c r="B717" s="45" t="s">
        <v>202</v>
      </c>
      <c r="C717" s="45" t="s">
        <v>124</v>
      </c>
      <c r="D717" s="46">
        <v>12043</v>
      </c>
      <c r="E717" s="47">
        <v>88.374989620526406</v>
      </c>
      <c r="F717" s="47"/>
      <c r="G717" s="47"/>
      <c r="H717" s="47">
        <v>11.4423316449389</v>
      </c>
      <c r="I717" s="47"/>
      <c r="J717" s="47"/>
      <c r="K717" s="47">
        <v>85.994194484760499</v>
      </c>
      <c r="L717" s="47"/>
      <c r="M717" s="47">
        <v>4.7895500725689404</v>
      </c>
      <c r="N717" s="47">
        <v>1.4513788098693701</v>
      </c>
      <c r="O717" s="47">
        <v>7.76487663280116</v>
      </c>
      <c r="P717" s="47">
        <v>0.18267873453458</v>
      </c>
    </row>
    <row r="718" spans="1:16" hidden="1" x14ac:dyDescent="0.2">
      <c r="A718" s="48" t="s">
        <v>152</v>
      </c>
      <c r="B718" s="48" t="s">
        <v>202</v>
      </c>
      <c r="C718" s="48" t="s">
        <v>125</v>
      </c>
      <c r="D718" s="49">
        <v>860.91650919764902</v>
      </c>
      <c r="E718" s="50">
        <v>1.96216674562916</v>
      </c>
      <c r="F718" s="50"/>
      <c r="G718" s="50"/>
      <c r="H718" s="50">
        <v>1.9587121409863999</v>
      </c>
      <c r="I718" s="50"/>
      <c r="J718" s="50"/>
      <c r="K718" s="50">
        <v>4.0517574601564998</v>
      </c>
      <c r="L718" s="50"/>
      <c r="M718" s="50">
        <v>2.0018215413001101</v>
      </c>
      <c r="N718" s="50">
        <v>1.45466331743099</v>
      </c>
      <c r="O718" s="50">
        <v>3.59017545951829</v>
      </c>
      <c r="P718" s="50">
        <v>8.8470801971140003E-2</v>
      </c>
    </row>
    <row r="719" spans="1:16" hidden="1" x14ac:dyDescent="0.2">
      <c r="A719" s="48" t="s">
        <v>152</v>
      </c>
      <c r="B719" s="48" t="s">
        <v>202</v>
      </c>
      <c r="C719" s="48" t="s">
        <v>126</v>
      </c>
      <c r="D719" s="49">
        <v>10626.272153391301</v>
      </c>
      <c r="E719" s="50">
        <v>84.737176116340706</v>
      </c>
      <c r="F719" s="50"/>
      <c r="G719" s="50"/>
      <c r="H719" s="50">
        <v>8.5925765728388903</v>
      </c>
      <c r="I719" s="50"/>
      <c r="J719" s="50"/>
      <c r="K719" s="50">
        <v>77.921680586574794</v>
      </c>
      <c r="L719" s="50"/>
      <c r="M719" s="50">
        <v>2.3841893430675798</v>
      </c>
      <c r="N719" s="50">
        <v>0.27539161107054</v>
      </c>
      <c r="O719" s="50">
        <v>3.5577899863473399</v>
      </c>
      <c r="P719" s="50">
        <v>8.2295311933040002E-2</v>
      </c>
    </row>
    <row r="720" spans="1:16" hidden="1" x14ac:dyDescent="0.2">
      <c r="A720" s="48" t="s">
        <v>152</v>
      </c>
      <c r="B720" s="48" t="s">
        <v>202</v>
      </c>
      <c r="C720" s="48" t="s">
        <v>127</v>
      </c>
      <c r="D720" s="49">
        <v>13459.727846608601</v>
      </c>
      <c r="E720" s="50">
        <v>91.2354309143726</v>
      </c>
      <c r="F720" s="50"/>
      <c r="G720" s="50"/>
      <c r="H720" s="50">
        <v>15.0812802358866</v>
      </c>
      <c r="I720" s="50"/>
      <c r="J720" s="50"/>
      <c r="K720" s="50">
        <v>91.439411197478805</v>
      </c>
      <c r="L720" s="50"/>
      <c r="M720" s="50">
        <v>9.3882401279465704</v>
      </c>
      <c r="N720" s="50">
        <v>7.2823958940155302</v>
      </c>
      <c r="O720" s="50">
        <v>16.115538455595701</v>
      </c>
      <c r="P720" s="50">
        <v>0.40501303382562998</v>
      </c>
    </row>
    <row r="721" spans="1:16" hidden="1" x14ac:dyDescent="0.2">
      <c r="A721" s="48" t="s">
        <v>152</v>
      </c>
      <c r="B721" s="48" t="s">
        <v>202</v>
      </c>
      <c r="C721" s="48" t="s">
        <v>128</v>
      </c>
      <c r="D721" s="50">
        <v>7.1486881109162903</v>
      </c>
      <c r="E721" s="50">
        <v>2.2202738060332599</v>
      </c>
      <c r="F721" s="50"/>
      <c r="G721" s="50"/>
      <c r="H721" s="50">
        <v>17.118120692234601</v>
      </c>
      <c r="I721" s="50"/>
      <c r="J721" s="50"/>
      <c r="K721" s="50">
        <v>4.7116639494478099</v>
      </c>
      <c r="L721" s="50"/>
      <c r="M721" s="50">
        <v>41.795607331993303</v>
      </c>
      <c r="N721" s="50">
        <v>100.226302570995</v>
      </c>
      <c r="O721" s="50">
        <v>46.2360914319272</v>
      </c>
      <c r="P721" s="50">
        <v>48.429721279021102</v>
      </c>
    </row>
    <row r="722" spans="1:16" hidden="1" x14ac:dyDescent="0.2">
      <c r="A722" s="48" t="s">
        <v>152</v>
      </c>
      <c r="B722" s="48" t="s">
        <v>202</v>
      </c>
      <c r="C722" s="48" t="s">
        <v>129</v>
      </c>
      <c r="D722" s="50">
        <v>2.0661683472060002</v>
      </c>
      <c r="E722" s="50">
        <v>4.8020195741875904</v>
      </c>
      <c r="F722" s="50"/>
      <c r="G722" s="50"/>
      <c r="H722" s="50">
        <v>4.8514923938824701</v>
      </c>
      <c r="I722" s="50"/>
      <c r="J722" s="50"/>
      <c r="K722" s="50">
        <v>2.7018185320605799</v>
      </c>
      <c r="L722" s="50"/>
      <c r="M722" s="50">
        <v>1.74187866882372</v>
      </c>
      <c r="N722" s="50">
        <v>2.9325144695143699</v>
      </c>
      <c r="O722" s="50">
        <v>3.56736029671942</v>
      </c>
      <c r="P722" s="50">
        <v>0.55002300164373996</v>
      </c>
    </row>
    <row r="723" spans="1:16" hidden="1" x14ac:dyDescent="0.2">
      <c r="A723" s="51" t="s">
        <v>152</v>
      </c>
      <c r="B723" s="51" t="s">
        <v>123</v>
      </c>
      <c r="C723" s="51" t="s">
        <v>124</v>
      </c>
      <c r="D723" s="52">
        <v>1007</v>
      </c>
      <c r="E723" s="53">
        <v>0</v>
      </c>
      <c r="F723" s="53"/>
      <c r="G723" s="53"/>
      <c r="H723" s="53">
        <v>100</v>
      </c>
      <c r="I723" s="53"/>
      <c r="J723" s="53"/>
      <c r="K723" s="53">
        <v>93.545183714001993</v>
      </c>
      <c r="L723" s="53"/>
      <c r="M723" s="53">
        <v>2.38331678252234</v>
      </c>
      <c r="N723" s="53">
        <v>4.0714995034756702</v>
      </c>
      <c r="O723" s="53">
        <v>0</v>
      </c>
      <c r="P723" s="53">
        <v>0</v>
      </c>
    </row>
    <row r="724" spans="1:16" hidden="1" x14ac:dyDescent="0.2">
      <c r="A724" s="54" t="s">
        <v>152</v>
      </c>
      <c r="B724" s="54" t="s">
        <v>123</v>
      </c>
      <c r="C724" s="54" t="s">
        <v>125</v>
      </c>
      <c r="D724" s="55">
        <v>203.37146072809901</v>
      </c>
      <c r="E724" s="56">
        <v>0</v>
      </c>
      <c r="F724" s="56"/>
      <c r="G724" s="56"/>
      <c r="H724" s="56">
        <v>0</v>
      </c>
      <c r="I724" s="56"/>
      <c r="J724" s="56"/>
      <c r="K724" s="56">
        <v>3.4244447694004898</v>
      </c>
      <c r="L724" s="56"/>
      <c r="M724" s="56">
        <v>1.0521606254840701</v>
      </c>
      <c r="N724" s="56">
        <v>3.3236477885270501</v>
      </c>
      <c r="O724" s="56">
        <v>0</v>
      </c>
      <c r="P724" s="56">
        <v>0</v>
      </c>
    </row>
    <row r="725" spans="1:16" hidden="1" x14ac:dyDescent="0.2">
      <c r="A725" s="54" t="s">
        <v>152</v>
      </c>
      <c r="B725" s="54" t="s">
        <v>123</v>
      </c>
      <c r="C725" s="54" t="s">
        <v>126</v>
      </c>
      <c r="D725" s="55">
        <v>672.33106457965698</v>
      </c>
      <c r="E725" s="56">
        <v>0</v>
      </c>
      <c r="F725" s="56"/>
      <c r="G725" s="56"/>
      <c r="H725" s="56">
        <v>100</v>
      </c>
      <c r="I725" s="56"/>
      <c r="J725" s="56"/>
      <c r="K725" s="56">
        <v>85.070788716394603</v>
      </c>
      <c r="L725" s="56"/>
      <c r="M725" s="56">
        <v>1.14650862071246</v>
      </c>
      <c r="N725" s="56">
        <v>1.0351543604759099</v>
      </c>
      <c r="O725" s="56">
        <v>0</v>
      </c>
      <c r="P725" s="56">
        <v>0</v>
      </c>
    </row>
    <row r="726" spans="1:16" hidden="1" x14ac:dyDescent="0.2">
      <c r="A726" s="54" t="s">
        <v>152</v>
      </c>
      <c r="B726" s="54" t="s">
        <v>123</v>
      </c>
      <c r="C726" s="54" t="s">
        <v>127</v>
      </c>
      <c r="D726" s="55">
        <v>1341.6689354203399</v>
      </c>
      <c r="E726" s="56">
        <v>0</v>
      </c>
      <c r="F726" s="56"/>
      <c r="G726" s="56"/>
      <c r="H726" s="56">
        <v>100</v>
      </c>
      <c r="I726" s="56"/>
      <c r="J726" s="56"/>
      <c r="K726" s="56">
        <v>97.358548783557495</v>
      </c>
      <c r="L726" s="56"/>
      <c r="M726" s="56">
        <v>4.8883666837451099</v>
      </c>
      <c r="N726" s="56">
        <v>14.691946233222099</v>
      </c>
      <c r="O726" s="56">
        <v>0</v>
      </c>
      <c r="P726" s="56">
        <v>0</v>
      </c>
    </row>
    <row r="727" spans="1:16" hidden="1" x14ac:dyDescent="0.2">
      <c r="A727" s="54" t="s">
        <v>152</v>
      </c>
      <c r="B727" s="54" t="s">
        <v>123</v>
      </c>
      <c r="C727" s="54" t="s">
        <v>128</v>
      </c>
      <c r="D727" s="56">
        <v>20.195775643306799</v>
      </c>
      <c r="E727" s="56">
        <v>0</v>
      </c>
      <c r="F727" s="56"/>
      <c r="G727" s="56"/>
      <c r="H727" s="56">
        <v>0</v>
      </c>
      <c r="I727" s="56"/>
      <c r="J727" s="56"/>
      <c r="K727" s="56">
        <v>3.6607387290724902</v>
      </c>
      <c r="L727" s="56"/>
      <c r="M727" s="56">
        <v>44.146906244269303</v>
      </c>
      <c r="N727" s="56">
        <v>81.632032269432798</v>
      </c>
      <c r="O727" s="56">
        <v>0</v>
      </c>
      <c r="P727" s="56">
        <v>0</v>
      </c>
    </row>
    <row r="728" spans="1:16" hidden="1" x14ac:dyDescent="0.2">
      <c r="A728" s="54" t="s">
        <v>152</v>
      </c>
      <c r="B728" s="54" t="s">
        <v>123</v>
      </c>
      <c r="C728" s="54" t="s">
        <v>129</v>
      </c>
      <c r="D728" s="56">
        <v>2.4817351104143399</v>
      </c>
      <c r="E728" s="56">
        <v>0</v>
      </c>
      <c r="F728" s="56"/>
      <c r="G728" s="56"/>
      <c r="H728" s="56">
        <v>0</v>
      </c>
      <c r="I728" s="56"/>
      <c r="J728" s="56"/>
      <c r="K728" s="56">
        <v>2.81320762946689</v>
      </c>
      <c r="L728" s="56"/>
      <c r="M728" s="56">
        <v>0.68926312523222999</v>
      </c>
      <c r="N728" s="56">
        <v>4.0968939303002498</v>
      </c>
      <c r="O728" s="56">
        <v>0</v>
      </c>
      <c r="P728" s="56">
        <v>0</v>
      </c>
    </row>
    <row r="729" spans="1:16" hidden="1" x14ac:dyDescent="0.2">
      <c r="A729" s="45" t="s">
        <v>153</v>
      </c>
      <c r="B729" s="45" t="s">
        <v>11</v>
      </c>
      <c r="C729" s="45" t="s">
        <v>124</v>
      </c>
      <c r="D729" s="46">
        <v>698781</v>
      </c>
      <c r="E729" s="47">
        <v>92.349677509834905</v>
      </c>
      <c r="F729" s="47"/>
      <c r="G729" s="47"/>
      <c r="H729" s="47">
        <v>7.1850837386820698</v>
      </c>
      <c r="I729" s="47"/>
      <c r="J729" s="47"/>
      <c r="K729" s="47">
        <v>48.089945825366399</v>
      </c>
      <c r="L729" s="47"/>
      <c r="M729" s="47">
        <v>41.485420650095598</v>
      </c>
      <c r="N729" s="47">
        <v>7.2159815168897401</v>
      </c>
      <c r="O729" s="47">
        <v>3.2086520076481801</v>
      </c>
      <c r="P729" s="47">
        <v>0.46523875148292998</v>
      </c>
    </row>
    <row r="730" spans="1:16" hidden="1" x14ac:dyDescent="0.2">
      <c r="A730" s="48" t="s">
        <v>153</v>
      </c>
      <c r="B730" s="48" t="s">
        <v>11</v>
      </c>
      <c r="C730" s="48" t="s">
        <v>125</v>
      </c>
      <c r="D730" s="49">
        <v>9734.1032443424792</v>
      </c>
      <c r="E730" s="50">
        <v>0.25853529605177</v>
      </c>
      <c r="F730" s="50"/>
      <c r="G730" s="50"/>
      <c r="H730" s="50">
        <v>0.25364598549542</v>
      </c>
      <c r="I730" s="50"/>
      <c r="J730" s="50"/>
      <c r="K730" s="50">
        <v>1.64130228293272</v>
      </c>
      <c r="L730" s="50"/>
      <c r="M730" s="50">
        <v>1.41087580917438</v>
      </c>
      <c r="N730" s="50">
        <v>0.51853206451310996</v>
      </c>
      <c r="O730" s="50">
        <v>0.29066737008346</v>
      </c>
      <c r="P730" s="50">
        <v>3.8236821008435097E-2</v>
      </c>
    </row>
    <row r="731" spans="1:16" hidden="1" x14ac:dyDescent="0.2">
      <c r="A731" s="48" t="s">
        <v>153</v>
      </c>
      <c r="B731" s="48" t="s">
        <v>11</v>
      </c>
      <c r="C731" s="48" t="s">
        <v>126</v>
      </c>
      <c r="D731" s="49">
        <v>682767.961840712</v>
      </c>
      <c r="E731" s="50">
        <v>91.913384330795694</v>
      </c>
      <c r="F731" s="50"/>
      <c r="G731" s="50"/>
      <c r="H731" s="50">
        <v>6.7788399278115499</v>
      </c>
      <c r="I731" s="50"/>
      <c r="J731" s="50"/>
      <c r="K731" s="50">
        <v>45.397803703635397</v>
      </c>
      <c r="L731" s="50"/>
      <c r="M731" s="50">
        <v>39.184682484238301</v>
      </c>
      <c r="N731" s="50">
        <v>6.4080134116026501</v>
      </c>
      <c r="O731" s="50">
        <v>2.7633955899420801</v>
      </c>
      <c r="P731" s="50">
        <v>0.40638771767624998</v>
      </c>
    </row>
    <row r="732" spans="1:16" hidden="1" x14ac:dyDescent="0.2">
      <c r="A732" s="48" t="s">
        <v>153</v>
      </c>
      <c r="B732" s="48" t="s">
        <v>11</v>
      </c>
      <c r="C732" s="48" t="s">
        <v>127</v>
      </c>
      <c r="D732" s="49">
        <v>714794.03815928695</v>
      </c>
      <c r="E732" s="50">
        <v>92.764284652575398</v>
      </c>
      <c r="F732" s="50"/>
      <c r="G732" s="50"/>
      <c r="H732" s="50">
        <v>7.6136846420206297</v>
      </c>
      <c r="I732" s="50"/>
      <c r="J732" s="50"/>
      <c r="K732" s="50">
        <v>50.793224704140897</v>
      </c>
      <c r="L732" s="50"/>
      <c r="M732" s="50">
        <v>43.823901662578898</v>
      </c>
      <c r="N732" s="50">
        <v>8.1169887124826605</v>
      </c>
      <c r="O732" s="50">
        <v>3.7229042441131401</v>
      </c>
      <c r="P732" s="50">
        <v>0.53256672397249005</v>
      </c>
    </row>
    <row r="733" spans="1:16" hidden="1" x14ac:dyDescent="0.2">
      <c r="A733" s="48" t="s">
        <v>153</v>
      </c>
      <c r="B733" s="48" t="s">
        <v>11</v>
      </c>
      <c r="C733" s="48" t="s">
        <v>128</v>
      </c>
      <c r="D733" s="50">
        <v>1.39301200867546</v>
      </c>
      <c r="E733" s="50">
        <v>0.27995257051573003</v>
      </c>
      <c r="F733" s="50"/>
      <c r="G733" s="50"/>
      <c r="H733" s="50">
        <v>3.5301743823789402</v>
      </c>
      <c r="I733" s="50"/>
      <c r="J733" s="50"/>
      <c r="K733" s="50">
        <v>3.4129842626417899</v>
      </c>
      <c r="L733" s="50"/>
      <c r="M733" s="50">
        <v>3.40089551236388</v>
      </c>
      <c r="N733" s="50">
        <v>7.1858840450109298</v>
      </c>
      <c r="O733" s="50">
        <v>9.0588623942587301</v>
      </c>
      <c r="P733" s="50">
        <v>8.2187523903707405</v>
      </c>
    </row>
    <row r="734" spans="1:16" hidden="1" x14ac:dyDescent="0.2">
      <c r="A734" s="48" t="s">
        <v>153</v>
      </c>
      <c r="B734" s="48" t="s">
        <v>11</v>
      </c>
      <c r="C734" s="48" t="s">
        <v>129</v>
      </c>
      <c r="D734" s="50">
        <v>3.69256523014149</v>
      </c>
      <c r="E734" s="50">
        <v>14.384563988364301</v>
      </c>
      <c r="F734" s="50"/>
      <c r="G734" s="50"/>
      <c r="H734" s="50">
        <v>14.668257246568301</v>
      </c>
      <c r="I734" s="50"/>
      <c r="J734" s="50"/>
      <c r="K734" s="50">
        <v>13.1663927038024</v>
      </c>
      <c r="L734" s="50"/>
      <c r="M734" s="50">
        <v>10.004915292615101</v>
      </c>
      <c r="N734" s="50">
        <v>4.8997968166192098</v>
      </c>
      <c r="O734" s="50">
        <v>3.3191649275212902</v>
      </c>
      <c r="P734" s="50">
        <v>4.8004841315384503</v>
      </c>
    </row>
    <row r="735" spans="1:16" hidden="1" x14ac:dyDescent="0.2">
      <c r="A735" s="51" t="s">
        <v>153</v>
      </c>
      <c r="B735" s="51" t="s">
        <v>200</v>
      </c>
      <c r="C735" s="51" t="s">
        <v>124</v>
      </c>
      <c r="D735" s="52">
        <v>173115</v>
      </c>
      <c r="E735" s="53">
        <v>84.631025618808295</v>
      </c>
      <c r="F735" s="53"/>
      <c r="G735" s="53"/>
      <c r="H735" s="53">
        <v>15.089391444993201</v>
      </c>
      <c r="I735" s="53"/>
      <c r="J735" s="53"/>
      <c r="K735" s="53">
        <v>18.7811040502258</v>
      </c>
      <c r="L735" s="53"/>
      <c r="M735" s="53">
        <v>66.648801776280493</v>
      </c>
      <c r="N735" s="53">
        <v>12.66748334737</v>
      </c>
      <c r="O735" s="53">
        <v>1.9026108261235699</v>
      </c>
      <c r="P735" s="53">
        <v>0.27958293619848001</v>
      </c>
    </row>
    <row r="736" spans="1:16" hidden="1" x14ac:dyDescent="0.2">
      <c r="A736" s="54" t="s">
        <v>153</v>
      </c>
      <c r="B736" s="54" t="s">
        <v>200</v>
      </c>
      <c r="C736" s="54" t="s">
        <v>125</v>
      </c>
      <c r="D736" s="55">
        <v>2767.5544834880602</v>
      </c>
      <c r="E736" s="56">
        <v>0.38410599583360999</v>
      </c>
      <c r="F736" s="56"/>
      <c r="G736" s="56"/>
      <c r="H736" s="56">
        <v>0.38453907598502002</v>
      </c>
      <c r="I736" s="56"/>
      <c r="J736" s="56"/>
      <c r="K736" s="56">
        <v>0.92585185921702995</v>
      </c>
      <c r="L736" s="56"/>
      <c r="M736" s="56">
        <v>1.13316101274947</v>
      </c>
      <c r="N736" s="56">
        <v>0.84852754077694004</v>
      </c>
      <c r="O736" s="56">
        <v>0.20760475625512001</v>
      </c>
      <c r="P736" s="56">
        <v>2.5067913584299401E-2</v>
      </c>
    </row>
    <row r="737" spans="1:16" hidden="1" x14ac:dyDescent="0.2">
      <c r="A737" s="54" t="s">
        <v>153</v>
      </c>
      <c r="B737" s="54" t="s">
        <v>200</v>
      </c>
      <c r="C737" s="54" t="s">
        <v>126</v>
      </c>
      <c r="D737" s="55">
        <v>168562.24825291301</v>
      </c>
      <c r="E737" s="56">
        <v>83.988470207586303</v>
      </c>
      <c r="F737" s="56"/>
      <c r="G737" s="56"/>
      <c r="H737" s="56">
        <v>14.467650112511</v>
      </c>
      <c r="I737" s="56"/>
      <c r="J737" s="56"/>
      <c r="K737" s="56">
        <v>17.305099456710899</v>
      </c>
      <c r="L737" s="56"/>
      <c r="M737" s="56">
        <v>64.759205280224506</v>
      </c>
      <c r="N737" s="56">
        <v>11.335949837398401</v>
      </c>
      <c r="O737" s="56">
        <v>1.58948632464407</v>
      </c>
      <c r="P737" s="56">
        <v>0.24123515387514999</v>
      </c>
    </row>
    <row r="738" spans="1:16" hidden="1" x14ac:dyDescent="0.2">
      <c r="A738" s="54" t="s">
        <v>153</v>
      </c>
      <c r="B738" s="54" t="s">
        <v>200</v>
      </c>
      <c r="C738" s="54" t="s">
        <v>127</v>
      </c>
      <c r="D738" s="55">
        <v>177667.751747086</v>
      </c>
      <c r="E738" s="56">
        <v>85.252322623694894</v>
      </c>
      <c r="F738" s="56"/>
      <c r="G738" s="56"/>
      <c r="H738" s="56">
        <v>15.732937112536</v>
      </c>
      <c r="I738" s="56"/>
      <c r="J738" s="56"/>
      <c r="K738" s="56">
        <v>20.352018096100899</v>
      </c>
      <c r="L738" s="56"/>
      <c r="M738" s="56">
        <v>68.486383706579502</v>
      </c>
      <c r="N738" s="56">
        <v>14.1304940923134</v>
      </c>
      <c r="O738" s="56">
        <v>2.2759933913597199</v>
      </c>
      <c r="P738" s="56">
        <v>0.32400684869250002</v>
      </c>
    </row>
    <row r="739" spans="1:16" hidden="1" x14ac:dyDescent="0.2">
      <c r="A739" s="54" t="s">
        <v>153</v>
      </c>
      <c r="B739" s="54" t="s">
        <v>200</v>
      </c>
      <c r="C739" s="54" t="s">
        <v>128</v>
      </c>
      <c r="D739" s="56">
        <v>1.5986797697993</v>
      </c>
      <c r="E739" s="56">
        <v>0.45385955448972998</v>
      </c>
      <c r="F739" s="56"/>
      <c r="G739" s="56"/>
      <c r="H739" s="56">
        <v>2.5484067888809299</v>
      </c>
      <c r="I739" s="56"/>
      <c r="J739" s="56"/>
      <c r="K739" s="56">
        <v>4.9296987905559302</v>
      </c>
      <c r="L739" s="56"/>
      <c r="M739" s="56">
        <v>1.7001971266537499</v>
      </c>
      <c r="N739" s="56">
        <v>6.69846975526601</v>
      </c>
      <c r="O739" s="56">
        <v>10.9115723197111</v>
      </c>
      <c r="P739" s="56">
        <v>8.9661815292272404</v>
      </c>
    </row>
    <row r="740" spans="1:16" hidden="1" x14ac:dyDescent="0.2">
      <c r="A740" s="54" t="s">
        <v>153</v>
      </c>
      <c r="B740" s="54" t="s">
        <v>200</v>
      </c>
      <c r="C740" s="54" t="s">
        <v>129</v>
      </c>
      <c r="D740" s="56">
        <v>0.48615097683980002</v>
      </c>
      <c r="E740" s="56">
        <v>4.2726118181148003</v>
      </c>
      <c r="F740" s="56"/>
      <c r="G740" s="56"/>
      <c r="H740" s="56">
        <v>4.3472341566221804</v>
      </c>
      <c r="I740" s="56"/>
      <c r="J740" s="56"/>
      <c r="K740" s="56">
        <v>3.5672515556198898</v>
      </c>
      <c r="L740" s="56"/>
      <c r="M740" s="56">
        <v>3.6669787265251799</v>
      </c>
      <c r="N740" s="56">
        <v>4.1313738722806299</v>
      </c>
      <c r="O740" s="56">
        <v>1.4658722244811999</v>
      </c>
      <c r="P740" s="56">
        <v>0.84899940357949999</v>
      </c>
    </row>
    <row r="741" spans="1:16" hidden="1" x14ac:dyDescent="0.2">
      <c r="A741" s="45" t="s">
        <v>153</v>
      </c>
      <c r="B741" s="45" t="s">
        <v>201</v>
      </c>
      <c r="C741" s="45" t="s">
        <v>124</v>
      </c>
      <c r="D741" s="46">
        <v>521587</v>
      </c>
      <c r="E741" s="47">
        <v>94.973417665701007</v>
      </c>
      <c r="F741" s="47"/>
      <c r="G741" s="47"/>
      <c r="H741" s="47">
        <v>4.4974280417264998</v>
      </c>
      <c r="I741" s="47"/>
      <c r="J741" s="47"/>
      <c r="K741" s="47">
        <v>79.968454258674996</v>
      </c>
      <c r="L741" s="47"/>
      <c r="M741" s="47">
        <v>14.2211612243158</v>
      </c>
      <c r="N741" s="47">
        <v>1.16378207860857</v>
      </c>
      <c r="O741" s="47">
        <v>4.6466024384005404</v>
      </c>
      <c r="P741" s="47">
        <v>0.52915429257247004</v>
      </c>
    </row>
    <row r="742" spans="1:16" hidden="1" x14ac:dyDescent="0.2">
      <c r="A742" s="48" t="s">
        <v>153</v>
      </c>
      <c r="B742" s="48" t="s">
        <v>201</v>
      </c>
      <c r="C742" s="48" t="s">
        <v>125</v>
      </c>
      <c r="D742" s="49">
        <v>9121.7952946714395</v>
      </c>
      <c r="E742" s="50">
        <v>0.30824703143806997</v>
      </c>
      <c r="F742" s="50"/>
      <c r="G742" s="50"/>
      <c r="H742" s="50">
        <v>0.29999599349763001</v>
      </c>
      <c r="I742" s="50"/>
      <c r="J742" s="50"/>
      <c r="K742" s="50">
        <v>1.60942922939295</v>
      </c>
      <c r="L742" s="50"/>
      <c r="M742" s="50">
        <v>1.30182316070488</v>
      </c>
      <c r="N742" s="50">
        <v>0.21467635490357001</v>
      </c>
      <c r="O742" s="50">
        <v>0.59619322686589005</v>
      </c>
      <c r="P742" s="50">
        <v>5.0265171984907799E-2</v>
      </c>
    </row>
    <row r="743" spans="1:16" hidden="1" x14ac:dyDescent="0.2">
      <c r="A743" s="48" t="s">
        <v>153</v>
      </c>
      <c r="B743" s="48" t="s">
        <v>201</v>
      </c>
      <c r="C743" s="48" t="s">
        <v>126</v>
      </c>
      <c r="D743" s="49">
        <v>506581.23598987598</v>
      </c>
      <c r="E743" s="50">
        <v>94.441424026556106</v>
      </c>
      <c r="F743" s="50"/>
      <c r="G743" s="50"/>
      <c r="H743" s="50">
        <v>4.0289302919392398</v>
      </c>
      <c r="I743" s="50"/>
      <c r="J743" s="50"/>
      <c r="K743" s="50">
        <v>77.189211179545893</v>
      </c>
      <c r="L743" s="50"/>
      <c r="M743" s="50">
        <v>12.2108041759421</v>
      </c>
      <c r="N743" s="50">
        <v>0.85872690660809003</v>
      </c>
      <c r="O743" s="50">
        <v>3.7585154871373598</v>
      </c>
      <c r="P743" s="50">
        <v>0.45257478250317001</v>
      </c>
    </row>
    <row r="744" spans="1:16" hidden="1" x14ac:dyDescent="0.2">
      <c r="A744" s="48" t="s">
        <v>153</v>
      </c>
      <c r="B744" s="48" t="s">
        <v>201</v>
      </c>
      <c r="C744" s="48" t="s">
        <v>127</v>
      </c>
      <c r="D744" s="49">
        <v>536592.76401012402</v>
      </c>
      <c r="E744" s="50">
        <v>95.456945143943102</v>
      </c>
      <c r="F744" s="50"/>
      <c r="G744" s="50"/>
      <c r="H744" s="50">
        <v>5.0175560632447898</v>
      </c>
      <c r="I744" s="50"/>
      <c r="J744" s="50"/>
      <c r="K744" s="50">
        <v>82.485909500679796</v>
      </c>
      <c r="L744" s="50"/>
      <c r="M744" s="50">
        <v>16.500289644325299</v>
      </c>
      <c r="N744" s="50">
        <v>1.5754833037284799</v>
      </c>
      <c r="O744" s="50">
        <v>5.7320344438466302</v>
      </c>
      <c r="P744" s="50">
        <v>0.61861118487764999</v>
      </c>
    </row>
    <row r="745" spans="1:16" hidden="1" x14ac:dyDescent="0.2">
      <c r="A745" s="48" t="s">
        <v>153</v>
      </c>
      <c r="B745" s="48" t="s">
        <v>201</v>
      </c>
      <c r="C745" s="48" t="s">
        <v>128</v>
      </c>
      <c r="D745" s="50">
        <v>1.74885403483435</v>
      </c>
      <c r="E745" s="50">
        <v>0.32456137624011</v>
      </c>
      <c r="F745" s="50"/>
      <c r="G745" s="50"/>
      <c r="H745" s="50">
        <v>6.6703900699313596</v>
      </c>
      <c r="I745" s="50"/>
      <c r="J745" s="50"/>
      <c r="K745" s="50">
        <v>2.0125801408977</v>
      </c>
      <c r="L745" s="50"/>
      <c r="M745" s="50">
        <v>9.1541270095369107</v>
      </c>
      <c r="N745" s="50">
        <v>18.4464393162196</v>
      </c>
      <c r="O745" s="50">
        <v>12.830734601669899</v>
      </c>
      <c r="P745" s="50">
        <v>9.4991522681493006</v>
      </c>
    </row>
    <row r="746" spans="1:16" hidden="1" x14ac:dyDescent="0.2">
      <c r="A746" s="48" t="s">
        <v>153</v>
      </c>
      <c r="B746" s="48" t="s">
        <v>201</v>
      </c>
      <c r="C746" s="48" t="s">
        <v>129</v>
      </c>
      <c r="D746" s="50">
        <v>2.5568889728771298</v>
      </c>
      <c r="E746" s="50">
        <v>22.588154627033902</v>
      </c>
      <c r="F746" s="50"/>
      <c r="G746" s="50"/>
      <c r="H746" s="50">
        <v>23.779867578586501</v>
      </c>
      <c r="I746" s="50"/>
      <c r="J746" s="50"/>
      <c r="K746" s="50">
        <v>9.2177323052922802</v>
      </c>
      <c r="L746" s="50"/>
      <c r="M746" s="50">
        <v>7.9195818566998604</v>
      </c>
      <c r="N746" s="50">
        <v>2.2839896362698702</v>
      </c>
      <c r="O746" s="50">
        <v>4.5731545094603296</v>
      </c>
      <c r="P746" s="50">
        <v>5.4477105621976696</v>
      </c>
    </row>
    <row r="747" spans="1:16" hidden="1" x14ac:dyDescent="0.2">
      <c r="A747" s="51" t="s">
        <v>153</v>
      </c>
      <c r="B747" s="51" t="s">
        <v>202</v>
      </c>
      <c r="C747" s="51" t="s">
        <v>124</v>
      </c>
      <c r="D747" s="52">
        <v>3877</v>
      </c>
      <c r="E747" s="53">
        <v>88.831570802166596</v>
      </c>
      <c r="F747" s="53"/>
      <c r="G747" s="53"/>
      <c r="H747" s="53">
        <v>10.987877224658201</v>
      </c>
      <c r="I747" s="53"/>
      <c r="J747" s="53"/>
      <c r="K747" s="53">
        <v>84.037558685446001</v>
      </c>
      <c r="L747" s="53"/>
      <c r="M747" s="53">
        <v>5.6338028169014001</v>
      </c>
      <c r="N747" s="53">
        <v>4.6948356807511704</v>
      </c>
      <c r="O747" s="53">
        <v>5.6338028169014001</v>
      </c>
      <c r="P747" s="53">
        <v>0.18055197317513</v>
      </c>
    </row>
    <row r="748" spans="1:16" hidden="1" x14ac:dyDescent="0.2">
      <c r="A748" s="54" t="s">
        <v>153</v>
      </c>
      <c r="B748" s="54" t="s">
        <v>202</v>
      </c>
      <c r="C748" s="54" t="s">
        <v>125</v>
      </c>
      <c r="D748" s="55">
        <v>320.81060021269701</v>
      </c>
      <c r="E748" s="56">
        <v>2.2183332559216198</v>
      </c>
      <c r="F748" s="56"/>
      <c r="G748" s="56"/>
      <c r="H748" s="56">
        <v>2.2119032674205901</v>
      </c>
      <c r="I748" s="56"/>
      <c r="J748" s="56"/>
      <c r="K748" s="56">
        <v>5.7383097453352399</v>
      </c>
      <c r="L748" s="56"/>
      <c r="M748" s="56">
        <v>2.4773647402325101</v>
      </c>
      <c r="N748" s="56">
        <v>2.5021064635791599</v>
      </c>
      <c r="O748" s="56">
        <v>4.4359227501071699</v>
      </c>
      <c r="P748" s="56">
        <v>0.18095343637868</v>
      </c>
    </row>
    <row r="749" spans="1:16" hidden="1" x14ac:dyDescent="0.2">
      <c r="A749" s="54" t="s">
        <v>153</v>
      </c>
      <c r="B749" s="54" t="s">
        <v>202</v>
      </c>
      <c r="C749" s="54" t="s">
        <v>126</v>
      </c>
      <c r="D749" s="55">
        <v>3349.2521166913102</v>
      </c>
      <c r="E749" s="56">
        <v>84.629370143407698</v>
      </c>
      <c r="F749" s="56"/>
      <c r="G749" s="56"/>
      <c r="H749" s="56">
        <v>7.8419858574870398</v>
      </c>
      <c r="I749" s="56"/>
      <c r="J749" s="56"/>
      <c r="K749" s="56">
        <v>72.256902193932106</v>
      </c>
      <c r="L749" s="56"/>
      <c r="M749" s="56">
        <v>2.69866931896081</v>
      </c>
      <c r="N749" s="56">
        <v>1.92531217167049</v>
      </c>
      <c r="O749" s="56">
        <v>1.4903296692839301</v>
      </c>
      <c r="P749" s="56">
        <v>3.4667203820069797E-2</v>
      </c>
    </row>
    <row r="750" spans="1:16" hidden="1" x14ac:dyDescent="0.2">
      <c r="A750" s="54" t="s">
        <v>153</v>
      </c>
      <c r="B750" s="54" t="s">
        <v>202</v>
      </c>
      <c r="C750" s="54" t="s">
        <v>127</v>
      </c>
      <c r="D750" s="55">
        <v>4404.7478833086798</v>
      </c>
      <c r="E750" s="56">
        <v>91.993612172517004</v>
      </c>
      <c r="F750" s="56"/>
      <c r="G750" s="56"/>
      <c r="H750" s="56">
        <v>15.1877938308655</v>
      </c>
      <c r="I750" s="56"/>
      <c r="J750" s="56"/>
      <c r="K750" s="56">
        <v>91.410421208139297</v>
      </c>
      <c r="L750" s="56"/>
      <c r="M750" s="56">
        <v>11.3876413774223</v>
      </c>
      <c r="N750" s="56">
        <v>11.001375690273001</v>
      </c>
      <c r="O750" s="56">
        <v>19.067361293058099</v>
      </c>
      <c r="P750" s="56">
        <v>0.93460207443508003</v>
      </c>
    </row>
    <row r="751" spans="1:16" hidden="1" x14ac:dyDescent="0.2">
      <c r="A751" s="54" t="s">
        <v>153</v>
      </c>
      <c r="B751" s="54" t="s">
        <v>202</v>
      </c>
      <c r="C751" s="54" t="s">
        <v>128</v>
      </c>
      <c r="D751" s="56">
        <v>8.274712411986</v>
      </c>
      <c r="E751" s="56">
        <v>2.4972352012799499</v>
      </c>
      <c r="F751" s="56"/>
      <c r="G751" s="56"/>
      <c r="H751" s="56">
        <v>20.130396638003798</v>
      </c>
      <c r="I751" s="56"/>
      <c r="J751" s="56"/>
      <c r="K751" s="56">
        <v>6.8282680209855098</v>
      </c>
      <c r="L751" s="56"/>
      <c r="M751" s="56">
        <v>43.973224139127197</v>
      </c>
      <c r="N751" s="56">
        <v>53.294867674236102</v>
      </c>
      <c r="O751" s="56">
        <v>78.737628814402299</v>
      </c>
      <c r="P751" s="56">
        <v>100.222353262878</v>
      </c>
    </row>
    <row r="752" spans="1:16" hidden="1" x14ac:dyDescent="0.2">
      <c r="A752" s="54" t="s">
        <v>153</v>
      </c>
      <c r="B752" s="54" t="s">
        <v>202</v>
      </c>
      <c r="C752" s="54" t="s">
        <v>129</v>
      </c>
      <c r="D752" s="56">
        <v>5.1890853965671297</v>
      </c>
      <c r="E752" s="56">
        <v>4.1842825070643297</v>
      </c>
      <c r="F752" s="56"/>
      <c r="G752" s="56"/>
      <c r="H752" s="56">
        <v>4.2198417049636401</v>
      </c>
      <c r="I752" s="56"/>
      <c r="J752" s="56"/>
      <c r="K752" s="56">
        <v>2.5411326563314298</v>
      </c>
      <c r="L752" s="56"/>
      <c r="M752" s="56">
        <v>1.19507156168062</v>
      </c>
      <c r="N752" s="56">
        <v>1.44846112213207</v>
      </c>
      <c r="O752" s="56">
        <v>3.8316158108531999</v>
      </c>
      <c r="P752" s="56">
        <v>1.53265047067548</v>
      </c>
    </row>
    <row r="753" spans="1:16" hidden="1" x14ac:dyDescent="0.2">
      <c r="A753" s="45" t="s">
        <v>153</v>
      </c>
      <c r="B753" s="45" t="s">
        <v>123</v>
      </c>
      <c r="C753" s="45" t="s">
        <v>124</v>
      </c>
      <c r="D753" s="46">
        <v>202</v>
      </c>
      <c r="E753" s="47">
        <v>0</v>
      </c>
      <c r="F753" s="47"/>
      <c r="G753" s="47"/>
      <c r="H753" s="47">
        <v>100</v>
      </c>
      <c r="I753" s="47"/>
      <c r="J753" s="47"/>
      <c r="K753" s="47">
        <v>60.396039603960403</v>
      </c>
      <c r="L753" s="47"/>
      <c r="M753" s="47">
        <v>29.2079207920792</v>
      </c>
      <c r="N753" s="47">
        <v>10.3960396039603</v>
      </c>
      <c r="O753" s="47">
        <v>0</v>
      </c>
      <c r="P753" s="47">
        <v>0</v>
      </c>
    </row>
    <row r="754" spans="1:16" hidden="1" x14ac:dyDescent="0.2">
      <c r="A754" s="48" t="s">
        <v>153</v>
      </c>
      <c r="B754" s="48" t="s">
        <v>123</v>
      </c>
      <c r="C754" s="48" t="s">
        <v>125</v>
      </c>
      <c r="D754" s="49">
        <v>42.745136025921703</v>
      </c>
      <c r="E754" s="50">
        <v>0</v>
      </c>
      <c r="F754" s="50"/>
      <c r="G754" s="50"/>
      <c r="H754" s="50">
        <v>0</v>
      </c>
      <c r="I754" s="50"/>
      <c r="J754" s="50"/>
      <c r="K754" s="50">
        <v>9.3286569309675205</v>
      </c>
      <c r="L754" s="50"/>
      <c r="M754" s="50">
        <v>7.9319398513372601</v>
      </c>
      <c r="N754" s="50">
        <v>4.6232986052016498</v>
      </c>
      <c r="O754" s="50">
        <v>0</v>
      </c>
      <c r="P754" s="50">
        <v>0</v>
      </c>
    </row>
    <row r="755" spans="1:16" hidden="1" x14ac:dyDescent="0.2">
      <c r="A755" s="48" t="s">
        <v>153</v>
      </c>
      <c r="B755" s="48" t="s">
        <v>123</v>
      </c>
      <c r="C755" s="48" t="s">
        <v>126</v>
      </c>
      <c r="D755" s="49">
        <v>131.682326442874</v>
      </c>
      <c r="E755" s="50">
        <v>0</v>
      </c>
      <c r="F755" s="50"/>
      <c r="G755" s="50"/>
      <c r="H755" s="50">
        <v>100</v>
      </c>
      <c r="I755" s="50"/>
      <c r="J755" s="50"/>
      <c r="K755" s="50">
        <v>44.530499564267302</v>
      </c>
      <c r="L755" s="50"/>
      <c r="M755" s="50">
        <v>17.9985960082772</v>
      </c>
      <c r="N755" s="50">
        <v>4.8775161048460998</v>
      </c>
      <c r="O755" s="50">
        <v>0</v>
      </c>
      <c r="P755" s="50">
        <v>0</v>
      </c>
    </row>
    <row r="756" spans="1:16" hidden="1" x14ac:dyDescent="0.2">
      <c r="A756" s="48" t="s">
        <v>153</v>
      </c>
      <c r="B756" s="48" t="s">
        <v>123</v>
      </c>
      <c r="C756" s="48" t="s">
        <v>127</v>
      </c>
      <c r="D756" s="49">
        <v>272.31767355712498</v>
      </c>
      <c r="E756" s="50">
        <v>0</v>
      </c>
      <c r="F756" s="50"/>
      <c r="G756" s="50"/>
      <c r="H756" s="50">
        <v>100</v>
      </c>
      <c r="I756" s="50"/>
      <c r="J756" s="50"/>
      <c r="K756" s="50">
        <v>74.338702921855202</v>
      </c>
      <c r="L756" s="50"/>
      <c r="M756" s="50">
        <v>43.679695478535301</v>
      </c>
      <c r="N756" s="50">
        <v>20.793467244093499</v>
      </c>
      <c r="O756" s="50">
        <v>0</v>
      </c>
      <c r="P756" s="50">
        <v>0</v>
      </c>
    </row>
    <row r="757" spans="1:16" hidden="1" x14ac:dyDescent="0.2">
      <c r="A757" s="48" t="s">
        <v>153</v>
      </c>
      <c r="B757" s="48" t="s">
        <v>123</v>
      </c>
      <c r="C757" s="48" t="s">
        <v>128</v>
      </c>
      <c r="D757" s="50">
        <v>21.1609584286741</v>
      </c>
      <c r="E757" s="50">
        <v>0</v>
      </c>
      <c r="F757" s="50"/>
      <c r="G757" s="50"/>
      <c r="H757" s="50">
        <v>0</v>
      </c>
      <c r="I757" s="50"/>
      <c r="J757" s="50"/>
      <c r="K757" s="50">
        <v>15.4458090168478</v>
      </c>
      <c r="L757" s="50"/>
      <c r="M757" s="50">
        <v>27.156811016442798</v>
      </c>
      <c r="N757" s="50">
        <v>44.471729440511098</v>
      </c>
      <c r="O757" s="50">
        <v>0</v>
      </c>
      <c r="P757" s="50">
        <v>0</v>
      </c>
    </row>
    <row r="758" spans="1:16" hidden="1" x14ac:dyDescent="0.2">
      <c r="A758" s="48" t="s">
        <v>153</v>
      </c>
      <c r="B758" s="48" t="s">
        <v>123</v>
      </c>
      <c r="C758" s="48" t="s">
        <v>129</v>
      </c>
      <c r="D758" s="50">
        <v>2.3634684475334802</v>
      </c>
      <c r="E758" s="50">
        <v>0</v>
      </c>
      <c r="F758" s="50"/>
      <c r="G758" s="50"/>
      <c r="H758" s="50">
        <v>0</v>
      </c>
      <c r="I758" s="50"/>
      <c r="J758" s="50"/>
      <c r="K758" s="50">
        <v>1.7859324959648499</v>
      </c>
      <c r="L758" s="50"/>
      <c r="M758" s="50">
        <v>1.4936449984236599</v>
      </c>
      <c r="N758" s="50">
        <v>1.1263740391849499</v>
      </c>
      <c r="O758" s="50">
        <v>0</v>
      </c>
      <c r="P758" s="50">
        <v>0</v>
      </c>
    </row>
    <row r="759" spans="1:16" hidden="1" x14ac:dyDescent="0.2">
      <c r="A759" s="51" t="s">
        <v>154</v>
      </c>
      <c r="B759" s="51" t="s">
        <v>11</v>
      </c>
      <c r="C759" s="51" t="s">
        <v>124</v>
      </c>
      <c r="D759" s="52">
        <v>793901</v>
      </c>
      <c r="E759" s="53">
        <v>89.026969357640297</v>
      </c>
      <c r="F759" s="53"/>
      <c r="G759" s="53"/>
      <c r="H759" s="53">
        <v>10.456089613188499</v>
      </c>
      <c r="I759" s="53"/>
      <c r="J759" s="53"/>
      <c r="K759" s="53">
        <v>57.068340340436798</v>
      </c>
      <c r="L759" s="53"/>
      <c r="M759" s="53">
        <v>33.9220103359795</v>
      </c>
      <c r="N759" s="53">
        <v>7.2062738673187896</v>
      </c>
      <c r="O759" s="53">
        <v>1.8033754562648301</v>
      </c>
      <c r="P759" s="53">
        <v>0.51694102917114004</v>
      </c>
    </row>
    <row r="760" spans="1:16" hidden="1" x14ac:dyDescent="0.2">
      <c r="A760" s="54" t="s">
        <v>154</v>
      </c>
      <c r="B760" s="54" t="s">
        <v>11</v>
      </c>
      <c r="C760" s="54" t="s">
        <v>125</v>
      </c>
      <c r="D760" s="55">
        <v>11870.549978590599</v>
      </c>
      <c r="E760" s="56">
        <v>0.45495812654502998</v>
      </c>
      <c r="F760" s="56"/>
      <c r="G760" s="56"/>
      <c r="H760" s="56">
        <v>0.45255166618759002</v>
      </c>
      <c r="I760" s="56"/>
      <c r="J760" s="56"/>
      <c r="K760" s="56">
        <v>1.9562825664624599</v>
      </c>
      <c r="L760" s="56"/>
      <c r="M760" s="56">
        <v>1.6473235329221301</v>
      </c>
      <c r="N760" s="56">
        <v>0.54883394073261005</v>
      </c>
      <c r="O760" s="56">
        <v>0.21155397819923999</v>
      </c>
      <c r="P760" s="56">
        <v>5.1565708103717398E-2</v>
      </c>
    </row>
    <row r="761" spans="1:16" hidden="1" x14ac:dyDescent="0.2">
      <c r="A761" s="54" t="s">
        <v>154</v>
      </c>
      <c r="B761" s="54" t="s">
        <v>11</v>
      </c>
      <c r="C761" s="54" t="s">
        <v>126</v>
      </c>
      <c r="D761" s="55">
        <v>774371.32328589901</v>
      </c>
      <c r="E761" s="56">
        <v>88.255779233141993</v>
      </c>
      <c r="F761" s="56"/>
      <c r="G761" s="56"/>
      <c r="H761" s="56">
        <v>9.7346100366737804</v>
      </c>
      <c r="I761" s="56"/>
      <c r="J761" s="56"/>
      <c r="K761" s="56">
        <v>53.823736002494499</v>
      </c>
      <c r="L761" s="56"/>
      <c r="M761" s="56">
        <v>31.266152536916699</v>
      </c>
      <c r="N761" s="56">
        <v>6.3537168193783504</v>
      </c>
      <c r="O761" s="56">
        <v>1.4863159889928701</v>
      </c>
      <c r="P761" s="56">
        <v>0.43867070518707002</v>
      </c>
    </row>
    <row r="762" spans="1:16" hidden="1" x14ac:dyDescent="0.2">
      <c r="A762" s="54" t="s">
        <v>154</v>
      </c>
      <c r="B762" s="54" t="s">
        <v>11</v>
      </c>
      <c r="C762" s="54" t="s">
        <v>127</v>
      </c>
      <c r="D762" s="55">
        <v>813430.67671409994</v>
      </c>
      <c r="E762" s="56">
        <v>89.753398329849105</v>
      </c>
      <c r="F762" s="56"/>
      <c r="G762" s="56"/>
      <c r="H762" s="56">
        <v>11.2243923448658</v>
      </c>
      <c r="I762" s="56"/>
      <c r="J762" s="56"/>
      <c r="K762" s="56">
        <v>60.253317724263397</v>
      </c>
      <c r="L762" s="56"/>
      <c r="M762" s="56">
        <v>36.683065091364902</v>
      </c>
      <c r="N762" s="56">
        <v>8.1632568538117507</v>
      </c>
      <c r="O762" s="56">
        <v>2.1865685436964899</v>
      </c>
      <c r="P762" s="56">
        <v>0.60909138825585996</v>
      </c>
    </row>
    <row r="763" spans="1:16" hidden="1" x14ac:dyDescent="0.2">
      <c r="A763" s="54" t="s">
        <v>154</v>
      </c>
      <c r="B763" s="54" t="s">
        <v>11</v>
      </c>
      <c r="C763" s="54" t="s">
        <v>128</v>
      </c>
      <c r="D763" s="56">
        <v>1.4952179149025699</v>
      </c>
      <c r="E763" s="56">
        <v>0.51103404937594998</v>
      </c>
      <c r="F763" s="56"/>
      <c r="G763" s="56"/>
      <c r="H763" s="56">
        <v>4.3281157959546901</v>
      </c>
      <c r="I763" s="56"/>
      <c r="J763" s="56"/>
      <c r="K763" s="56">
        <v>3.4279647082645299</v>
      </c>
      <c r="L763" s="56"/>
      <c r="M763" s="56">
        <v>4.8562084516992403</v>
      </c>
      <c r="N763" s="56">
        <v>7.6160572140011302</v>
      </c>
      <c r="O763" s="56">
        <v>11.7310001899115</v>
      </c>
      <c r="P763" s="56">
        <v>9.9751625802264403</v>
      </c>
    </row>
    <row r="764" spans="1:16" hidden="1" x14ac:dyDescent="0.2">
      <c r="A764" s="54" t="s">
        <v>154</v>
      </c>
      <c r="B764" s="54" t="s">
        <v>11</v>
      </c>
      <c r="C764" s="54" t="s">
        <v>129</v>
      </c>
      <c r="D764" s="56">
        <v>3.7451254874912898</v>
      </c>
      <c r="E764" s="56">
        <v>17.0700853717894</v>
      </c>
      <c r="F764" s="56"/>
      <c r="G764" s="56"/>
      <c r="H764" s="56">
        <v>17.622681996320502</v>
      </c>
      <c r="I764" s="56"/>
      <c r="J764" s="56"/>
      <c r="K764" s="56">
        <v>17.365122632001601</v>
      </c>
      <c r="L764" s="56"/>
      <c r="M764" s="56">
        <v>13.458820688136001</v>
      </c>
      <c r="N764" s="56">
        <v>5.0077212972746397</v>
      </c>
      <c r="O764" s="56">
        <v>2.8096180518098599</v>
      </c>
      <c r="P764" s="56">
        <v>4.1655548619216596</v>
      </c>
    </row>
    <row r="765" spans="1:16" hidden="1" x14ac:dyDescent="0.2">
      <c r="A765" s="45" t="s">
        <v>154</v>
      </c>
      <c r="B765" s="45" t="s">
        <v>200</v>
      </c>
      <c r="C765" s="45" t="s">
        <v>124</v>
      </c>
      <c r="D765" s="46">
        <v>64640</v>
      </c>
      <c r="E765" s="47">
        <v>62.0529084158415</v>
      </c>
      <c r="F765" s="47"/>
      <c r="G765" s="47"/>
      <c r="H765" s="47">
        <v>37.7103960396039</v>
      </c>
      <c r="I765" s="47"/>
      <c r="J765" s="47"/>
      <c r="K765" s="47">
        <v>6.0305218247456498</v>
      </c>
      <c r="L765" s="47"/>
      <c r="M765" s="47">
        <v>71.500656383327794</v>
      </c>
      <c r="N765" s="47">
        <v>20.844273055464299</v>
      </c>
      <c r="O765" s="47">
        <v>1.6245487364620901</v>
      </c>
      <c r="P765" s="47">
        <v>0.23669554455444999</v>
      </c>
    </row>
    <row r="766" spans="1:16" hidden="1" x14ac:dyDescent="0.2">
      <c r="A766" s="48" t="s">
        <v>154</v>
      </c>
      <c r="B766" s="48" t="s">
        <v>200</v>
      </c>
      <c r="C766" s="48" t="s">
        <v>125</v>
      </c>
      <c r="D766" s="49">
        <v>1549.7500190594601</v>
      </c>
      <c r="E766" s="50">
        <v>0.89771725829788995</v>
      </c>
      <c r="F766" s="50"/>
      <c r="G766" s="50"/>
      <c r="H766" s="50">
        <v>0.89344668648377001</v>
      </c>
      <c r="I766" s="50"/>
      <c r="J766" s="50"/>
      <c r="K766" s="50">
        <v>0.52544935708185003</v>
      </c>
      <c r="L766" s="50"/>
      <c r="M766" s="50">
        <v>1.3259541777767601</v>
      </c>
      <c r="N766" s="50">
        <v>1.2155119985662299</v>
      </c>
      <c r="O766" s="50">
        <v>0.27250784526175997</v>
      </c>
      <c r="P766" s="50">
        <v>0.10958857838541999</v>
      </c>
    </row>
    <row r="767" spans="1:16" hidden="1" x14ac:dyDescent="0.2">
      <c r="A767" s="48" t="s">
        <v>154</v>
      </c>
      <c r="B767" s="48" t="s">
        <v>200</v>
      </c>
      <c r="C767" s="48" t="s">
        <v>126</v>
      </c>
      <c r="D767" s="49">
        <v>62090.318905654</v>
      </c>
      <c r="E767" s="50">
        <v>60.565206081720703</v>
      </c>
      <c r="F767" s="50"/>
      <c r="G767" s="50"/>
      <c r="H767" s="50">
        <v>36.252169199801301</v>
      </c>
      <c r="I767" s="50"/>
      <c r="J767" s="50"/>
      <c r="K767" s="50">
        <v>5.2217024263368002</v>
      </c>
      <c r="L767" s="50"/>
      <c r="M767" s="50">
        <v>69.269504236792002</v>
      </c>
      <c r="N767" s="50">
        <v>18.914657205344898</v>
      </c>
      <c r="O767" s="50">
        <v>1.23198224330622</v>
      </c>
      <c r="P767" s="50">
        <v>0.11044360478631</v>
      </c>
    </row>
    <row r="768" spans="1:16" hidden="1" x14ac:dyDescent="0.2">
      <c r="A768" s="48" t="s">
        <v>154</v>
      </c>
      <c r="B768" s="48" t="s">
        <v>200</v>
      </c>
      <c r="C768" s="48" t="s">
        <v>127</v>
      </c>
      <c r="D768" s="49">
        <v>67189.681094346</v>
      </c>
      <c r="E768" s="50">
        <v>63.518293077428098</v>
      </c>
      <c r="F768" s="50"/>
      <c r="G768" s="50"/>
      <c r="H768" s="50">
        <v>39.191218237253203</v>
      </c>
      <c r="I768" s="50"/>
      <c r="J768" s="50"/>
      <c r="K768" s="50">
        <v>6.9554298593823001</v>
      </c>
      <c r="L768" s="50"/>
      <c r="M768" s="50">
        <v>73.631482411960306</v>
      </c>
      <c r="N768" s="50">
        <v>22.9151106853414</v>
      </c>
      <c r="O768" s="50">
        <v>2.1394953874979099</v>
      </c>
      <c r="P768" s="50">
        <v>0.50653862358639001</v>
      </c>
    </row>
    <row r="769" spans="1:16" hidden="1" x14ac:dyDescent="0.2">
      <c r="A769" s="48" t="s">
        <v>154</v>
      </c>
      <c r="B769" s="48" t="s">
        <v>200</v>
      </c>
      <c r="C769" s="48" t="s">
        <v>128</v>
      </c>
      <c r="D769" s="50">
        <v>2.39750931166378</v>
      </c>
      <c r="E769" s="50">
        <v>1.44669650660357</v>
      </c>
      <c r="F769" s="50"/>
      <c r="G769" s="50"/>
      <c r="H769" s="50">
        <v>2.3692317777449499</v>
      </c>
      <c r="I769" s="50"/>
      <c r="J769" s="50"/>
      <c r="K769" s="50">
        <v>8.7131656654607195</v>
      </c>
      <c r="L769" s="50"/>
      <c r="M769" s="50">
        <v>1.8544643431915899</v>
      </c>
      <c r="N769" s="50">
        <v>5.8313954884964803</v>
      </c>
      <c r="O769" s="50">
        <v>16.7743718083352</v>
      </c>
      <c r="P769" s="50">
        <v>46.299383704794998</v>
      </c>
    </row>
    <row r="770" spans="1:16" hidden="1" x14ac:dyDescent="0.2">
      <c r="A770" s="48" t="s">
        <v>154</v>
      </c>
      <c r="B770" s="48" t="s">
        <v>200</v>
      </c>
      <c r="C770" s="48" t="s">
        <v>129</v>
      </c>
      <c r="D770" s="50">
        <v>0.50646921572229997</v>
      </c>
      <c r="E770" s="50">
        <v>2.2449906226796799</v>
      </c>
      <c r="F770" s="50"/>
      <c r="G770" s="50"/>
      <c r="H770" s="50">
        <v>2.2291363892805802</v>
      </c>
      <c r="I770" s="50"/>
      <c r="J770" s="50"/>
      <c r="K770" s="50">
        <v>1.59050274320398</v>
      </c>
      <c r="L770" s="50"/>
      <c r="M770" s="50">
        <v>2.8166088976931101</v>
      </c>
      <c r="N770" s="50">
        <v>2.9232355141186401</v>
      </c>
      <c r="O770" s="50">
        <v>1.5168859839103399</v>
      </c>
      <c r="P770" s="50">
        <v>3.3361509824112701</v>
      </c>
    </row>
    <row r="771" spans="1:16" hidden="1" x14ac:dyDescent="0.2">
      <c r="A771" s="51" t="s">
        <v>154</v>
      </c>
      <c r="B771" s="51" t="s">
        <v>201</v>
      </c>
      <c r="C771" s="51" t="s">
        <v>124</v>
      </c>
      <c r="D771" s="52">
        <v>724234</v>
      </c>
      <c r="E771" s="53">
        <v>91.521662887961597</v>
      </c>
      <c r="F771" s="53"/>
      <c r="G771" s="53"/>
      <c r="H771" s="53">
        <v>7.9351425091890198</v>
      </c>
      <c r="I771" s="53"/>
      <c r="J771" s="53"/>
      <c r="K771" s="53">
        <v>78.421409803546197</v>
      </c>
      <c r="L771" s="53"/>
      <c r="M771" s="53">
        <v>18.2846404148323</v>
      </c>
      <c r="N771" s="53">
        <v>1.4477370408393999</v>
      </c>
      <c r="O771" s="53">
        <v>1.8462127407819799</v>
      </c>
      <c r="P771" s="53">
        <v>0.54319460284934995</v>
      </c>
    </row>
    <row r="772" spans="1:16" hidden="1" x14ac:dyDescent="0.2">
      <c r="A772" s="54" t="s">
        <v>154</v>
      </c>
      <c r="B772" s="54" t="s">
        <v>201</v>
      </c>
      <c r="C772" s="54" t="s">
        <v>125</v>
      </c>
      <c r="D772" s="55">
        <v>11672.261046015399</v>
      </c>
      <c r="E772" s="56">
        <v>0.48720214838191001</v>
      </c>
      <c r="F772" s="56"/>
      <c r="G772" s="56"/>
      <c r="H772" s="56">
        <v>0.48422225305972999</v>
      </c>
      <c r="I772" s="56"/>
      <c r="J772" s="56"/>
      <c r="K772" s="56">
        <v>1.8643233795771199</v>
      </c>
      <c r="L772" s="56"/>
      <c r="M772" s="56">
        <v>1.7381797977740601</v>
      </c>
      <c r="N772" s="56">
        <v>0.23465567079659999</v>
      </c>
      <c r="O772" s="56">
        <v>0.27726676393796001</v>
      </c>
      <c r="P772" s="56">
        <v>5.5546677655894397E-2</v>
      </c>
    </row>
    <row r="773" spans="1:16" hidden="1" x14ac:dyDescent="0.2">
      <c r="A773" s="54" t="s">
        <v>154</v>
      </c>
      <c r="B773" s="54" t="s">
        <v>201</v>
      </c>
      <c r="C773" s="54" t="s">
        <v>126</v>
      </c>
      <c r="D773" s="55">
        <v>705030.55237858405</v>
      </c>
      <c r="E773" s="56">
        <v>90.684964173263694</v>
      </c>
      <c r="F773" s="56"/>
      <c r="G773" s="56"/>
      <c r="H773" s="56">
        <v>7.1741514600405898</v>
      </c>
      <c r="I773" s="56"/>
      <c r="J773" s="56"/>
      <c r="K773" s="56">
        <v>75.196231979350401</v>
      </c>
      <c r="L773" s="56"/>
      <c r="M773" s="56">
        <v>15.595839109390299</v>
      </c>
      <c r="N773" s="56">
        <v>1.10827509959798</v>
      </c>
      <c r="O773" s="56">
        <v>1.44119925124397</v>
      </c>
      <c r="P773" s="56">
        <v>0.45904829215374998</v>
      </c>
    </row>
    <row r="774" spans="1:16" hidden="1" x14ac:dyDescent="0.2">
      <c r="A774" s="54" t="s">
        <v>154</v>
      </c>
      <c r="B774" s="54" t="s">
        <v>201</v>
      </c>
      <c r="C774" s="54" t="s">
        <v>127</v>
      </c>
      <c r="D774" s="55">
        <v>743437.44762141595</v>
      </c>
      <c r="E774" s="56">
        <v>92.289597250800298</v>
      </c>
      <c r="F774" s="56"/>
      <c r="G774" s="56"/>
      <c r="H774" s="56">
        <v>8.7692292108287901</v>
      </c>
      <c r="I774" s="56"/>
      <c r="J774" s="56"/>
      <c r="K774" s="56">
        <v>81.331338488001407</v>
      </c>
      <c r="L774" s="56"/>
      <c r="M774" s="56">
        <v>21.319911815564499</v>
      </c>
      <c r="N774" s="56">
        <v>1.8891890171266199</v>
      </c>
      <c r="O774" s="56">
        <v>2.3623171942196999</v>
      </c>
      <c r="P774" s="56">
        <v>0.64266585269361998</v>
      </c>
    </row>
    <row r="775" spans="1:16" hidden="1" x14ac:dyDescent="0.2">
      <c r="A775" s="54" t="s">
        <v>154</v>
      </c>
      <c r="B775" s="54" t="s">
        <v>201</v>
      </c>
      <c r="C775" s="54" t="s">
        <v>128</v>
      </c>
      <c r="D775" s="56">
        <v>1.6116698533920499</v>
      </c>
      <c r="E775" s="56">
        <v>0.53233533243197995</v>
      </c>
      <c r="F775" s="56"/>
      <c r="G775" s="56"/>
      <c r="H775" s="56">
        <v>6.1022502431304302</v>
      </c>
      <c r="I775" s="56"/>
      <c r="J775" s="56"/>
      <c r="K775" s="56">
        <v>2.3773142873195598</v>
      </c>
      <c r="L775" s="56"/>
      <c r="M775" s="56">
        <v>9.5062290443735904</v>
      </c>
      <c r="N775" s="56">
        <v>16.208445606983101</v>
      </c>
      <c r="O775" s="56">
        <v>15.0181372825173</v>
      </c>
      <c r="P775" s="56">
        <v>10.225925913939699</v>
      </c>
    </row>
    <row r="776" spans="1:16" hidden="1" x14ac:dyDescent="0.2">
      <c r="A776" s="54" t="s">
        <v>154</v>
      </c>
      <c r="B776" s="54" t="s">
        <v>201</v>
      </c>
      <c r="C776" s="54" t="s">
        <v>129</v>
      </c>
      <c r="D776" s="56">
        <v>1.8191459109318899</v>
      </c>
      <c r="E776" s="56">
        <v>22.482126517455502</v>
      </c>
      <c r="F776" s="56"/>
      <c r="G776" s="56"/>
      <c r="H776" s="56">
        <v>23.588181101381601</v>
      </c>
      <c r="I776" s="56"/>
      <c r="J776" s="56"/>
      <c r="K776" s="56">
        <v>15.807761656325299</v>
      </c>
      <c r="L776" s="56"/>
      <c r="M776" s="56">
        <v>15.5626975038401</v>
      </c>
      <c r="N776" s="56">
        <v>2.97023917054744</v>
      </c>
      <c r="O776" s="56">
        <v>3.2650694416153399</v>
      </c>
      <c r="P776" s="56">
        <v>4.1973946629160803</v>
      </c>
    </row>
    <row r="777" spans="1:16" hidden="1" x14ac:dyDescent="0.2">
      <c r="A777" s="45" t="s">
        <v>154</v>
      </c>
      <c r="B777" s="45" t="s">
        <v>202</v>
      </c>
      <c r="C777" s="45" t="s">
        <v>124</v>
      </c>
      <c r="D777" s="46">
        <v>4570</v>
      </c>
      <c r="E777" s="47">
        <v>84.113785557986802</v>
      </c>
      <c r="F777" s="47"/>
      <c r="G777" s="47"/>
      <c r="H777" s="47">
        <v>15.5142231947483</v>
      </c>
      <c r="I777" s="47"/>
      <c r="J777" s="47"/>
      <c r="K777" s="47">
        <v>68.265162200282106</v>
      </c>
      <c r="L777" s="47"/>
      <c r="M777" s="47">
        <v>19.6050775740479</v>
      </c>
      <c r="N777" s="47">
        <v>6.4880112834978796</v>
      </c>
      <c r="O777" s="47">
        <v>5.6417489421720699</v>
      </c>
      <c r="P777" s="47">
        <v>0.37199124726477001</v>
      </c>
    </row>
    <row r="778" spans="1:16" hidden="1" x14ac:dyDescent="0.2">
      <c r="A778" s="48" t="s">
        <v>154</v>
      </c>
      <c r="B778" s="48" t="s">
        <v>202</v>
      </c>
      <c r="C778" s="48" t="s">
        <v>125</v>
      </c>
      <c r="D778" s="49">
        <v>423.772451436425</v>
      </c>
      <c r="E778" s="50">
        <v>2.9312876177226501</v>
      </c>
      <c r="F778" s="50"/>
      <c r="G778" s="50"/>
      <c r="H778" s="50">
        <v>2.92696831858715</v>
      </c>
      <c r="I778" s="50"/>
      <c r="J778" s="50"/>
      <c r="K778" s="50">
        <v>9.08996884413183</v>
      </c>
      <c r="L778" s="50"/>
      <c r="M778" s="50">
        <v>7.2798990589713197</v>
      </c>
      <c r="N778" s="50">
        <v>3.6530451132208999</v>
      </c>
      <c r="O778" s="50">
        <v>4.9454808012946003</v>
      </c>
      <c r="P778" s="50">
        <v>0.22594203244326999</v>
      </c>
    </row>
    <row r="779" spans="1:16" hidden="1" x14ac:dyDescent="0.2">
      <c r="A779" s="48" t="s">
        <v>154</v>
      </c>
      <c r="B779" s="48" t="s">
        <v>202</v>
      </c>
      <c r="C779" s="48" t="s">
        <v>126</v>
      </c>
      <c r="D779" s="49">
        <v>3872.8007133770798</v>
      </c>
      <c r="E779" s="50">
        <v>78.681150305113206</v>
      </c>
      <c r="F779" s="50"/>
      <c r="G779" s="50"/>
      <c r="H779" s="50">
        <v>11.282372574886001</v>
      </c>
      <c r="I779" s="50"/>
      <c r="J779" s="50"/>
      <c r="K779" s="50">
        <v>51.887283130721599</v>
      </c>
      <c r="L779" s="50"/>
      <c r="M779" s="50">
        <v>10.2366241378714</v>
      </c>
      <c r="N779" s="50">
        <v>2.5113057876667</v>
      </c>
      <c r="O779" s="50">
        <v>1.2797652881986299</v>
      </c>
      <c r="P779" s="50">
        <v>0.13675820992057999</v>
      </c>
    </row>
    <row r="780" spans="1:16" hidden="1" x14ac:dyDescent="0.2">
      <c r="A780" s="48" t="s">
        <v>154</v>
      </c>
      <c r="B780" s="48" t="s">
        <v>202</v>
      </c>
      <c r="C780" s="48" t="s">
        <v>127</v>
      </c>
      <c r="D780" s="49">
        <v>5267.1992866229102</v>
      </c>
      <c r="E780" s="50">
        <v>88.366720703874293</v>
      </c>
      <c r="F780" s="50"/>
      <c r="G780" s="50"/>
      <c r="H780" s="50">
        <v>20.9583979760712</v>
      </c>
      <c r="I780" s="50"/>
      <c r="J780" s="50"/>
      <c r="K780" s="50">
        <v>81.098785423276098</v>
      </c>
      <c r="L780" s="50"/>
      <c r="M780" s="50">
        <v>34.2737260842095</v>
      </c>
      <c r="N780" s="50">
        <v>15.7448863800035</v>
      </c>
      <c r="O780" s="50">
        <v>21.615831867422202</v>
      </c>
      <c r="P780" s="50">
        <v>1.00775731245765</v>
      </c>
    </row>
    <row r="781" spans="1:16" hidden="1" x14ac:dyDescent="0.2">
      <c r="A781" s="48" t="s">
        <v>154</v>
      </c>
      <c r="B781" s="48" t="s">
        <v>202</v>
      </c>
      <c r="C781" s="48" t="s">
        <v>128</v>
      </c>
      <c r="D781" s="50">
        <v>9.2729201627226399</v>
      </c>
      <c r="E781" s="50">
        <v>3.4849074955755701</v>
      </c>
      <c r="F781" s="50"/>
      <c r="G781" s="50"/>
      <c r="H781" s="50">
        <v>18.8663543243206</v>
      </c>
      <c r="I781" s="50"/>
      <c r="J781" s="50"/>
      <c r="K781" s="50">
        <v>13.3156775010112</v>
      </c>
      <c r="L781" s="50"/>
      <c r="M781" s="50">
        <v>37.132722538206203</v>
      </c>
      <c r="N781" s="50">
        <v>56.304543158122101</v>
      </c>
      <c r="O781" s="50">
        <v>87.658647202946796</v>
      </c>
      <c r="P781" s="50">
        <v>60.738534603867599</v>
      </c>
    </row>
    <row r="782" spans="1:16" hidden="1" x14ac:dyDescent="0.2">
      <c r="A782" s="48" t="s">
        <v>154</v>
      </c>
      <c r="B782" s="48" t="s">
        <v>202</v>
      </c>
      <c r="C782" s="48" t="s">
        <v>129</v>
      </c>
      <c r="D782" s="50">
        <v>3.3050222572711001</v>
      </c>
      <c r="E782" s="50">
        <v>2.9820858310783298</v>
      </c>
      <c r="F782" s="50"/>
      <c r="G782" s="50"/>
      <c r="H782" s="50">
        <v>3.0311908307718101</v>
      </c>
      <c r="I782" s="50"/>
      <c r="J782" s="50"/>
      <c r="K782" s="50">
        <v>3.62149237512872</v>
      </c>
      <c r="L782" s="50"/>
      <c r="M782" s="50">
        <v>3.1926530426211102</v>
      </c>
      <c r="N782" s="50">
        <v>2.0884754599600601</v>
      </c>
      <c r="O782" s="50">
        <v>4.3623609485525296</v>
      </c>
      <c r="P782" s="50">
        <v>0.63880861221088003</v>
      </c>
    </row>
    <row r="783" spans="1:16" hidden="1" x14ac:dyDescent="0.2">
      <c r="A783" s="51" t="s">
        <v>154</v>
      </c>
      <c r="B783" s="51" t="s">
        <v>123</v>
      </c>
      <c r="C783" s="51" t="s">
        <v>124</v>
      </c>
      <c r="D783" s="52">
        <v>457</v>
      </c>
      <c r="E783" s="53">
        <v>0</v>
      </c>
      <c r="F783" s="53"/>
      <c r="G783" s="53"/>
      <c r="H783" s="53">
        <v>100</v>
      </c>
      <c r="I783" s="53"/>
      <c r="J783" s="53"/>
      <c r="K783" s="53">
        <v>76.805251641137801</v>
      </c>
      <c r="L783" s="53"/>
      <c r="M783" s="53">
        <v>18.1619256017505</v>
      </c>
      <c r="N783" s="53">
        <v>5.0328227571115898</v>
      </c>
      <c r="O783" s="53">
        <v>0</v>
      </c>
      <c r="P783" s="53">
        <v>0</v>
      </c>
    </row>
    <row r="784" spans="1:16" hidden="1" x14ac:dyDescent="0.2">
      <c r="A784" s="54" t="s">
        <v>154</v>
      </c>
      <c r="B784" s="54" t="s">
        <v>123</v>
      </c>
      <c r="C784" s="54" t="s">
        <v>125</v>
      </c>
      <c r="D784" s="55">
        <v>151.172079957123</v>
      </c>
      <c r="E784" s="56">
        <v>0</v>
      </c>
      <c r="F784" s="56"/>
      <c r="G784" s="56"/>
      <c r="H784" s="56">
        <v>0</v>
      </c>
      <c r="I784" s="56"/>
      <c r="J784" s="56"/>
      <c r="K784" s="56">
        <v>8.8672318574194104</v>
      </c>
      <c r="L784" s="56"/>
      <c r="M784" s="56">
        <v>7.4753614090283902</v>
      </c>
      <c r="N784" s="56">
        <v>2.6744782881084399</v>
      </c>
      <c r="O784" s="56">
        <v>0</v>
      </c>
      <c r="P784" s="56">
        <v>0</v>
      </c>
    </row>
    <row r="785" spans="1:16" hidden="1" x14ac:dyDescent="0.2">
      <c r="A785" s="54" t="s">
        <v>154</v>
      </c>
      <c r="B785" s="54" t="s">
        <v>123</v>
      </c>
      <c r="C785" s="54" t="s">
        <v>126</v>
      </c>
      <c r="D785" s="55">
        <v>208.28853717094199</v>
      </c>
      <c r="E785" s="56">
        <v>0</v>
      </c>
      <c r="F785" s="56"/>
      <c r="G785" s="56"/>
      <c r="H785" s="56">
        <v>100</v>
      </c>
      <c r="I785" s="56"/>
      <c r="J785" s="56"/>
      <c r="K785" s="56">
        <v>59.345918310395703</v>
      </c>
      <c r="L785" s="56"/>
      <c r="M785" s="56">
        <v>8.8424664461322404</v>
      </c>
      <c r="N785" s="56">
        <v>2.0666726642318398</v>
      </c>
      <c r="O785" s="56">
        <v>0</v>
      </c>
      <c r="P785" s="56">
        <v>0</v>
      </c>
    </row>
    <row r="786" spans="1:16" hidden="1" x14ac:dyDescent="0.2">
      <c r="A786" s="54" t="s">
        <v>154</v>
      </c>
      <c r="B786" s="54" t="s">
        <v>123</v>
      </c>
      <c r="C786" s="54" t="s">
        <v>127</v>
      </c>
      <c r="D786" s="55">
        <v>705.71146282905704</v>
      </c>
      <c r="E786" s="56">
        <v>0</v>
      </c>
      <c r="F786" s="56"/>
      <c r="G786" s="56"/>
      <c r="H786" s="56">
        <v>100</v>
      </c>
      <c r="I786" s="56"/>
      <c r="J786" s="56"/>
      <c r="K786" s="56">
        <v>88.250930096028796</v>
      </c>
      <c r="L786" s="56"/>
      <c r="M786" s="56">
        <v>33.6750915463873</v>
      </c>
      <c r="N786" s="56">
        <v>11.7455090138505</v>
      </c>
      <c r="O786" s="56">
        <v>0</v>
      </c>
      <c r="P786" s="56">
        <v>0</v>
      </c>
    </row>
    <row r="787" spans="1:16" hidden="1" x14ac:dyDescent="0.2">
      <c r="A787" s="54" t="s">
        <v>154</v>
      </c>
      <c r="B787" s="54" t="s">
        <v>123</v>
      </c>
      <c r="C787" s="54" t="s">
        <v>128</v>
      </c>
      <c r="D787" s="56">
        <v>33.079229749917602</v>
      </c>
      <c r="E787" s="56">
        <v>0</v>
      </c>
      <c r="F787" s="56"/>
      <c r="G787" s="56"/>
      <c r="H787" s="56">
        <v>0</v>
      </c>
      <c r="I787" s="56"/>
      <c r="J787" s="56"/>
      <c r="K787" s="56">
        <v>11.545085352822399</v>
      </c>
      <c r="L787" s="56"/>
      <c r="M787" s="56">
        <v>41.159520047300902</v>
      </c>
      <c r="N787" s="56">
        <v>53.140720768067702</v>
      </c>
      <c r="O787" s="56">
        <v>0</v>
      </c>
      <c r="P787" s="56">
        <v>0</v>
      </c>
    </row>
    <row r="788" spans="1:16" hidden="1" x14ac:dyDescent="0.2">
      <c r="A788" s="54" t="s">
        <v>154</v>
      </c>
      <c r="B788" s="54" t="s">
        <v>123</v>
      </c>
      <c r="C788" s="54" t="s">
        <v>129</v>
      </c>
      <c r="D788" s="56">
        <v>4.5143383512737802</v>
      </c>
      <c r="E788" s="56">
        <v>0</v>
      </c>
      <c r="F788" s="56"/>
      <c r="G788" s="56"/>
      <c r="H788" s="56">
        <v>0</v>
      </c>
      <c r="I788" s="56"/>
      <c r="J788" s="56"/>
      <c r="K788" s="56">
        <v>2.70124332850768</v>
      </c>
      <c r="L788" s="56"/>
      <c r="M788" s="56">
        <v>2.3009927699047701</v>
      </c>
      <c r="N788" s="56">
        <v>0.91592760385913996</v>
      </c>
      <c r="O788" s="56">
        <v>0</v>
      </c>
      <c r="P788" s="56">
        <v>0</v>
      </c>
    </row>
    <row r="789" spans="1:16" hidden="1" x14ac:dyDescent="0.2">
      <c r="A789" s="45" t="s">
        <v>155</v>
      </c>
      <c r="B789" s="45" t="s">
        <v>11</v>
      </c>
      <c r="C789" s="45" t="s">
        <v>124</v>
      </c>
      <c r="D789" s="46">
        <v>798509</v>
      </c>
      <c r="E789" s="47">
        <v>94.9949217854777</v>
      </c>
      <c r="F789" s="47"/>
      <c r="G789" s="47"/>
      <c r="H789" s="47">
        <v>4.29675808287696</v>
      </c>
      <c r="I789" s="47"/>
      <c r="J789" s="47"/>
      <c r="K789" s="47">
        <v>40.722821334887698</v>
      </c>
      <c r="L789" s="47"/>
      <c r="M789" s="47">
        <v>37.496356747303899</v>
      </c>
      <c r="N789" s="47">
        <v>15.7067910230253</v>
      </c>
      <c r="O789" s="47">
        <v>6.0740308947828598</v>
      </c>
      <c r="P789" s="47">
        <v>0.70832013164535002</v>
      </c>
    </row>
    <row r="790" spans="1:16" hidden="1" x14ac:dyDescent="0.2">
      <c r="A790" s="48" t="s">
        <v>155</v>
      </c>
      <c r="B790" s="48" t="s">
        <v>11</v>
      </c>
      <c r="C790" s="48" t="s">
        <v>125</v>
      </c>
      <c r="D790" s="49">
        <v>13734.0943361381</v>
      </c>
      <c r="E790" s="50">
        <v>0.1916111006092</v>
      </c>
      <c r="F790" s="50"/>
      <c r="G790" s="50"/>
      <c r="H790" s="50">
        <v>0.15632273911212</v>
      </c>
      <c r="I790" s="50"/>
      <c r="J790" s="50"/>
      <c r="K790" s="50">
        <v>1.9152123577234501</v>
      </c>
      <c r="L790" s="50"/>
      <c r="M790" s="50">
        <v>1.43540806816317</v>
      </c>
      <c r="N790" s="50">
        <v>0.86587120189605005</v>
      </c>
      <c r="O790" s="50">
        <v>0.74134214381198005</v>
      </c>
      <c r="P790" s="50">
        <v>0.11926578559683999</v>
      </c>
    </row>
    <row r="791" spans="1:16" hidden="1" x14ac:dyDescent="0.2">
      <c r="A791" s="48" t="s">
        <v>155</v>
      </c>
      <c r="B791" s="48" t="s">
        <v>11</v>
      </c>
      <c r="C791" s="48" t="s">
        <v>126</v>
      </c>
      <c r="D791" s="49">
        <v>775915.69272459904</v>
      </c>
      <c r="E791" s="50">
        <v>94.670142236436703</v>
      </c>
      <c r="F791" s="50"/>
      <c r="G791" s="50"/>
      <c r="H791" s="50">
        <v>4.0468238428519001</v>
      </c>
      <c r="I791" s="50"/>
      <c r="J791" s="50"/>
      <c r="K791" s="50">
        <v>37.613239801264697</v>
      </c>
      <c r="L791" s="50"/>
      <c r="M791" s="50">
        <v>35.165602681881097</v>
      </c>
      <c r="N791" s="50">
        <v>14.333911694152899</v>
      </c>
      <c r="O791" s="50">
        <v>4.9627003937731597</v>
      </c>
      <c r="P791" s="50">
        <v>0.53681562897504997</v>
      </c>
    </row>
    <row r="792" spans="1:16" hidden="1" x14ac:dyDescent="0.2">
      <c r="A792" s="48" t="s">
        <v>155</v>
      </c>
      <c r="B792" s="48" t="s">
        <v>11</v>
      </c>
      <c r="C792" s="48" t="s">
        <v>127</v>
      </c>
      <c r="D792" s="49">
        <v>821102.30727540003</v>
      </c>
      <c r="E792" s="50">
        <v>95.300892953356495</v>
      </c>
      <c r="F792" s="50"/>
      <c r="G792" s="50"/>
      <c r="H792" s="50">
        <v>4.5613946134827499</v>
      </c>
      <c r="I792" s="50"/>
      <c r="J792" s="50"/>
      <c r="K792" s="50">
        <v>43.908545997332503</v>
      </c>
      <c r="L792" s="50"/>
      <c r="M792" s="50">
        <v>39.886554037946901</v>
      </c>
      <c r="N792" s="50">
        <v>17.184784963060199</v>
      </c>
      <c r="O792" s="50">
        <v>7.41481236686068</v>
      </c>
      <c r="P792" s="50">
        <v>0.93410315154486001</v>
      </c>
    </row>
    <row r="793" spans="1:16" hidden="1" x14ac:dyDescent="0.2">
      <c r="A793" s="48" t="s">
        <v>155</v>
      </c>
      <c r="B793" s="48" t="s">
        <v>11</v>
      </c>
      <c r="C793" s="48" t="s">
        <v>128</v>
      </c>
      <c r="D793" s="50">
        <v>1.7199673812240199</v>
      </c>
      <c r="E793" s="50">
        <v>0.20170667758631</v>
      </c>
      <c r="F793" s="50"/>
      <c r="G793" s="50"/>
      <c r="H793" s="50">
        <v>3.6381554673764001</v>
      </c>
      <c r="I793" s="50"/>
      <c r="J793" s="50"/>
      <c r="K793" s="50">
        <v>4.7030443739974102</v>
      </c>
      <c r="L793" s="50"/>
      <c r="M793" s="50">
        <v>3.8281267639859</v>
      </c>
      <c r="N793" s="50">
        <v>5.5127186745321</v>
      </c>
      <c r="O793" s="50">
        <v>12.2051098628546</v>
      </c>
      <c r="P793" s="50">
        <v>16.8378364906558</v>
      </c>
    </row>
    <row r="794" spans="1:16" hidden="1" x14ac:dyDescent="0.2">
      <c r="A794" s="48" t="s">
        <v>155</v>
      </c>
      <c r="B794" s="48" t="s">
        <v>11</v>
      </c>
      <c r="C794" s="48" t="s">
        <v>129</v>
      </c>
      <c r="D794" s="50">
        <v>7.9414430160879501</v>
      </c>
      <c r="E794" s="50">
        <v>9.3898035171153609</v>
      </c>
      <c r="F794" s="50"/>
      <c r="G794" s="50"/>
      <c r="H794" s="50">
        <v>7.2260871004681002</v>
      </c>
      <c r="I794" s="50"/>
      <c r="J794" s="50"/>
      <c r="K794" s="50">
        <v>10.7840847442226</v>
      </c>
      <c r="L794" s="50"/>
      <c r="M794" s="50">
        <v>6.2392324516737698</v>
      </c>
      <c r="N794" s="50">
        <v>4.0188458054416802</v>
      </c>
      <c r="O794" s="50">
        <v>6.8367469118766699</v>
      </c>
      <c r="P794" s="50">
        <v>24.593239238189</v>
      </c>
    </row>
    <row r="795" spans="1:16" hidden="1" x14ac:dyDescent="0.2">
      <c r="A795" s="51" t="s">
        <v>155</v>
      </c>
      <c r="B795" s="51" t="s">
        <v>200</v>
      </c>
      <c r="C795" s="51" t="s">
        <v>124</v>
      </c>
      <c r="D795" s="52">
        <v>43418</v>
      </c>
      <c r="E795" s="53">
        <v>60.822700262563899</v>
      </c>
      <c r="F795" s="53"/>
      <c r="G795" s="53"/>
      <c r="H795" s="53">
        <v>38.850246441567997</v>
      </c>
      <c r="I795" s="53"/>
      <c r="J795" s="53"/>
      <c r="K795" s="53">
        <v>6.6931467868152703</v>
      </c>
      <c r="L795" s="53"/>
      <c r="M795" s="53">
        <v>62.532606118093398</v>
      </c>
      <c r="N795" s="53">
        <v>28.966089637182801</v>
      </c>
      <c r="O795" s="53">
        <v>1.8081574579084601</v>
      </c>
      <c r="P795" s="53">
        <v>0.32705329586807003</v>
      </c>
    </row>
    <row r="796" spans="1:16" hidden="1" x14ac:dyDescent="0.2">
      <c r="A796" s="54" t="s">
        <v>155</v>
      </c>
      <c r="B796" s="54" t="s">
        <v>200</v>
      </c>
      <c r="C796" s="54" t="s">
        <v>125</v>
      </c>
      <c r="D796" s="55">
        <v>1062.4150783027801</v>
      </c>
      <c r="E796" s="56">
        <v>1.0366736109930801</v>
      </c>
      <c r="F796" s="56"/>
      <c r="G796" s="56"/>
      <c r="H796" s="56">
        <v>1.0489090035406601</v>
      </c>
      <c r="I796" s="56"/>
      <c r="J796" s="56"/>
      <c r="K796" s="56">
        <v>0.67847415613284001</v>
      </c>
      <c r="L796" s="56"/>
      <c r="M796" s="56">
        <v>1.37894756021678</v>
      </c>
      <c r="N796" s="56">
        <v>1.3426859646451299</v>
      </c>
      <c r="O796" s="56">
        <v>0.39058101066072998</v>
      </c>
      <c r="P796" s="56">
        <v>0.10358016564661</v>
      </c>
    </row>
    <row r="797" spans="1:16" hidden="1" x14ac:dyDescent="0.2">
      <c r="A797" s="54" t="s">
        <v>155</v>
      </c>
      <c r="B797" s="54" t="s">
        <v>200</v>
      </c>
      <c r="C797" s="54" t="s">
        <v>126</v>
      </c>
      <c r="D797" s="55">
        <v>41670.271337983002</v>
      </c>
      <c r="E797" s="56">
        <v>59.104744224653103</v>
      </c>
      <c r="F797" s="56"/>
      <c r="G797" s="56"/>
      <c r="H797" s="56">
        <v>37.139343484671102</v>
      </c>
      <c r="I797" s="56"/>
      <c r="J797" s="56"/>
      <c r="K797" s="56">
        <v>5.65941985285877</v>
      </c>
      <c r="L797" s="56"/>
      <c r="M797" s="56">
        <v>60.237307676571298</v>
      </c>
      <c r="N797" s="56">
        <v>26.8073658277034</v>
      </c>
      <c r="O797" s="56">
        <v>1.2659174830211699</v>
      </c>
      <c r="P797" s="56">
        <v>0.19417226492228001</v>
      </c>
    </row>
    <row r="798" spans="1:16" hidden="1" x14ac:dyDescent="0.2">
      <c r="A798" s="54" t="s">
        <v>155</v>
      </c>
      <c r="B798" s="54" t="s">
        <v>200</v>
      </c>
      <c r="C798" s="54" t="s">
        <v>127</v>
      </c>
      <c r="D798" s="55">
        <v>45165.728662016903</v>
      </c>
      <c r="E798" s="56">
        <v>62.514258698182097</v>
      </c>
      <c r="F798" s="56"/>
      <c r="G798" s="56"/>
      <c r="H798" s="56">
        <v>40.589074109891698</v>
      </c>
      <c r="I798" s="56"/>
      <c r="J798" s="56"/>
      <c r="K798" s="56">
        <v>7.8998790527601601</v>
      </c>
      <c r="L798" s="56"/>
      <c r="M798" s="56">
        <v>64.772892973843696</v>
      </c>
      <c r="N798" s="56">
        <v>31.2244898620357</v>
      </c>
      <c r="O798" s="56">
        <v>2.57659798659411</v>
      </c>
      <c r="P798" s="56">
        <v>0.55036948015793996</v>
      </c>
    </row>
    <row r="799" spans="1:16" hidden="1" x14ac:dyDescent="0.2">
      <c r="A799" s="54" t="s">
        <v>155</v>
      </c>
      <c r="B799" s="54" t="s">
        <v>200</v>
      </c>
      <c r="C799" s="54" t="s">
        <v>128</v>
      </c>
      <c r="D799" s="56">
        <v>2.44694614745677</v>
      </c>
      <c r="E799" s="56">
        <v>1.7044189201036699</v>
      </c>
      <c r="F799" s="56"/>
      <c r="G799" s="56"/>
      <c r="H799" s="56">
        <v>2.6998773485729601</v>
      </c>
      <c r="I799" s="56"/>
      <c r="J799" s="56"/>
      <c r="K799" s="56">
        <v>10.1368485966774</v>
      </c>
      <c r="L799" s="56"/>
      <c r="M799" s="56">
        <v>2.2051656660728698</v>
      </c>
      <c r="N799" s="56">
        <v>4.6353718484719799</v>
      </c>
      <c r="O799" s="56">
        <v>21.601050779755099</v>
      </c>
      <c r="P799" s="56">
        <v>31.670729803133099</v>
      </c>
    </row>
    <row r="800" spans="1:16" hidden="1" x14ac:dyDescent="0.2">
      <c r="A800" s="54" t="s">
        <v>155</v>
      </c>
      <c r="B800" s="54" t="s">
        <v>200</v>
      </c>
      <c r="C800" s="54" t="s">
        <v>129</v>
      </c>
      <c r="D800" s="56">
        <v>0.61842149578147998</v>
      </c>
      <c r="E800" s="56">
        <v>2.98194975498591</v>
      </c>
      <c r="F800" s="56"/>
      <c r="G800" s="56"/>
      <c r="H800" s="56">
        <v>3.0619885909629501</v>
      </c>
      <c r="I800" s="56"/>
      <c r="J800" s="56"/>
      <c r="K800" s="56">
        <v>2.5718190325685302</v>
      </c>
      <c r="L800" s="56"/>
      <c r="M800" s="56">
        <v>2.8317386360999</v>
      </c>
      <c r="N800" s="56">
        <v>3.0571094298497101</v>
      </c>
      <c r="O800" s="56">
        <v>2.9979768344629698</v>
      </c>
      <c r="P800" s="56">
        <v>2.1760747280046902</v>
      </c>
    </row>
    <row r="801" spans="1:16" hidden="1" x14ac:dyDescent="0.2">
      <c r="A801" s="45" t="s">
        <v>155</v>
      </c>
      <c r="B801" s="45" t="s">
        <v>201</v>
      </c>
      <c r="C801" s="45" t="s">
        <v>124</v>
      </c>
      <c r="D801" s="46">
        <v>742970</v>
      </c>
      <c r="E801" s="47">
        <v>97.005531851891703</v>
      </c>
      <c r="F801" s="47"/>
      <c r="G801" s="47"/>
      <c r="H801" s="47">
        <v>2.2531192376542801</v>
      </c>
      <c r="I801" s="47"/>
      <c r="J801" s="47"/>
      <c r="K801" s="47">
        <v>74.223416965352399</v>
      </c>
      <c r="L801" s="47"/>
      <c r="M801" s="47">
        <v>12.9988052568697</v>
      </c>
      <c r="N801" s="47">
        <v>2.6403823178016701</v>
      </c>
      <c r="O801" s="47">
        <v>10.1373954599761</v>
      </c>
      <c r="P801" s="47">
        <v>0.74134891045397999</v>
      </c>
    </row>
    <row r="802" spans="1:16" hidden="1" x14ac:dyDescent="0.2">
      <c r="A802" s="48" t="s">
        <v>155</v>
      </c>
      <c r="B802" s="48" t="s">
        <v>201</v>
      </c>
      <c r="C802" s="48" t="s">
        <v>125</v>
      </c>
      <c r="D802" s="49">
        <v>13461.058586160099</v>
      </c>
      <c r="E802" s="50">
        <v>0.18307728263340001</v>
      </c>
      <c r="F802" s="50"/>
      <c r="G802" s="50"/>
      <c r="H802" s="50">
        <v>0.13418327031221999</v>
      </c>
      <c r="I802" s="50"/>
      <c r="J802" s="50"/>
      <c r="K802" s="50">
        <v>2.1141658500972902</v>
      </c>
      <c r="L802" s="50"/>
      <c r="M802" s="50">
        <v>1.32942527497661</v>
      </c>
      <c r="N802" s="50">
        <v>0.42894666844295998</v>
      </c>
      <c r="O802" s="50">
        <v>1.47591466025883</v>
      </c>
      <c r="P802" s="50">
        <v>0.12808238691273</v>
      </c>
    </row>
    <row r="803" spans="1:16" hidden="1" x14ac:dyDescent="0.2">
      <c r="A803" s="48" t="s">
        <v>155</v>
      </c>
      <c r="B803" s="48" t="s">
        <v>201</v>
      </c>
      <c r="C803" s="48" t="s">
        <v>126</v>
      </c>
      <c r="D803" s="49">
        <v>720825.85088861396</v>
      </c>
      <c r="E803" s="50">
        <v>96.689228115942498</v>
      </c>
      <c r="F803" s="50"/>
      <c r="G803" s="50"/>
      <c r="H803" s="50">
        <v>2.0426300469666798</v>
      </c>
      <c r="I803" s="50"/>
      <c r="J803" s="50"/>
      <c r="K803" s="50">
        <v>70.594432142049499</v>
      </c>
      <c r="L803" s="50"/>
      <c r="M803" s="50">
        <v>10.9631242978068</v>
      </c>
      <c r="N803" s="50">
        <v>2.01917996130177</v>
      </c>
      <c r="O803" s="50">
        <v>7.9536069912546798</v>
      </c>
      <c r="P803" s="50">
        <v>0.55778942279920996</v>
      </c>
    </row>
    <row r="804" spans="1:16" hidden="1" x14ac:dyDescent="0.2">
      <c r="A804" s="48" t="s">
        <v>155</v>
      </c>
      <c r="B804" s="48" t="s">
        <v>201</v>
      </c>
      <c r="C804" s="48" t="s">
        <v>127</v>
      </c>
      <c r="D804" s="49">
        <v>765114.14911138604</v>
      </c>
      <c r="E804" s="50">
        <v>97.292462842082202</v>
      </c>
      <c r="F804" s="50"/>
      <c r="G804" s="50"/>
      <c r="H804" s="50">
        <v>2.4847487509516499</v>
      </c>
      <c r="I804" s="50"/>
      <c r="J804" s="50"/>
      <c r="K804" s="50">
        <v>77.546987621751796</v>
      </c>
      <c r="L804" s="50"/>
      <c r="M804" s="50">
        <v>15.347325357153</v>
      </c>
      <c r="N804" s="50">
        <v>3.4459766427908902</v>
      </c>
      <c r="O804" s="50">
        <v>12.8371558464891</v>
      </c>
      <c r="P804" s="50">
        <v>0.98471669095738001</v>
      </c>
    </row>
    <row r="805" spans="1:16" hidden="1" x14ac:dyDescent="0.2">
      <c r="A805" s="48" t="s">
        <v>155</v>
      </c>
      <c r="B805" s="48" t="s">
        <v>201</v>
      </c>
      <c r="C805" s="48" t="s">
        <v>128</v>
      </c>
      <c r="D805" s="50">
        <v>1.8117903261450801</v>
      </c>
      <c r="E805" s="50">
        <v>0.18872870354747001</v>
      </c>
      <c r="F805" s="50"/>
      <c r="G805" s="50"/>
      <c r="H805" s="50">
        <v>5.9554447039351501</v>
      </c>
      <c r="I805" s="50"/>
      <c r="J805" s="50"/>
      <c r="K805" s="50">
        <v>2.8483811936119601</v>
      </c>
      <c r="L805" s="50"/>
      <c r="M805" s="50">
        <v>10.2272881907667</v>
      </c>
      <c r="N805" s="50">
        <v>16.245627216595299</v>
      </c>
      <c r="O805" s="50">
        <v>14.5591110269492</v>
      </c>
      <c r="P805" s="50">
        <v>17.2769373646608</v>
      </c>
    </row>
    <row r="806" spans="1:16" hidden="1" x14ac:dyDescent="0.2">
      <c r="A806" s="48" t="s">
        <v>155</v>
      </c>
      <c r="B806" s="48" t="s">
        <v>201</v>
      </c>
      <c r="C806" s="48" t="s">
        <v>129</v>
      </c>
      <c r="D806" s="50">
        <v>4.0316550949590804</v>
      </c>
      <c r="E806" s="50">
        <v>13.054811662204401</v>
      </c>
      <c r="F806" s="50"/>
      <c r="G806" s="50"/>
      <c r="H806" s="50">
        <v>9.2496980542367506</v>
      </c>
      <c r="I806" s="50"/>
      <c r="J806" s="50"/>
      <c r="K806" s="50">
        <v>8.0894940061142204</v>
      </c>
      <c r="L806" s="50"/>
      <c r="M806" s="50">
        <v>5.4113889372957402</v>
      </c>
      <c r="N806" s="50">
        <v>2.4783946532464598</v>
      </c>
      <c r="O806" s="50">
        <v>8.27992958722343</v>
      </c>
      <c r="P806" s="50">
        <v>25.2235201980514</v>
      </c>
    </row>
    <row r="807" spans="1:16" hidden="1" x14ac:dyDescent="0.2">
      <c r="A807" s="51" t="s">
        <v>155</v>
      </c>
      <c r="B807" s="51" t="s">
        <v>202</v>
      </c>
      <c r="C807" s="51" t="s">
        <v>124</v>
      </c>
      <c r="D807" s="52">
        <v>11965</v>
      </c>
      <c r="E807" s="53">
        <v>95.386544086920097</v>
      </c>
      <c r="F807" s="53"/>
      <c r="G807" s="53"/>
      <c r="H807" s="53">
        <v>4.5633096531550299</v>
      </c>
      <c r="I807" s="53"/>
      <c r="J807" s="53"/>
      <c r="K807" s="53">
        <v>62.271062271062199</v>
      </c>
      <c r="L807" s="53"/>
      <c r="M807" s="53">
        <v>17.216117216117201</v>
      </c>
      <c r="N807" s="53">
        <v>5.4945054945054901</v>
      </c>
      <c r="O807" s="53">
        <v>15.018315018315</v>
      </c>
      <c r="P807" s="53">
        <v>5.0146259924780598E-2</v>
      </c>
    </row>
    <row r="808" spans="1:16" hidden="1" x14ac:dyDescent="0.2">
      <c r="A808" s="54" t="s">
        <v>155</v>
      </c>
      <c r="B808" s="54" t="s">
        <v>202</v>
      </c>
      <c r="C808" s="54" t="s">
        <v>125</v>
      </c>
      <c r="D808" s="55">
        <v>610.08227738503501</v>
      </c>
      <c r="E808" s="56">
        <v>0.89984199510792995</v>
      </c>
      <c r="F808" s="56"/>
      <c r="G808" s="56"/>
      <c r="H808" s="56">
        <v>0.89921210967613996</v>
      </c>
      <c r="I808" s="56"/>
      <c r="J808" s="56"/>
      <c r="K808" s="56">
        <v>10.454266473405699</v>
      </c>
      <c r="L808" s="56"/>
      <c r="M808" s="56">
        <v>10.429184296281401</v>
      </c>
      <c r="N808" s="56">
        <v>3.4250134342562801</v>
      </c>
      <c r="O808" s="56">
        <v>7.2687932159453901</v>
      </c>
      <c r="P808" s="56">
        <v>2.9058900883366701E-2</v>
      </c>
    </row>
    <row r="809" spans="1:16" hidden="1" x14ac:dyDescent="0.2">
      <c r="A809" s="54" t="s">
        <v>155</v>
      </c>
      <c r="B809" s="54" t="s">
        <v>202</v>
      </c>
      <c r="C809" s="54" t="s">
        <v>126</v>
      </c>
      <c r="D809" s="55">
        <v>10961.3825776289</v>
      </c>
      <c r="E809" s="56">
        <v>93.658729179499304</v>
      </c>
      <c r="F809" s="56"/>
      <c r="G809" s="56"/>
      <c r="H809" s="56">
        <v>3.29239535399832</v>
      </c>
      <c r="I809" s="56"/>
      <c r="J809" s="56"/>
      <c r="K809" s="56">
        <v>44.245908824106699</v>
      </c>
      <c r="L809" s="56"/>
      <c r="M809" s="56">
        <v>5.87127085543605</v>
      </c>
      <c r="N809" s="56">
        <v>1.9258547476601899</v>
      </c>
      <c r="O809" s="56">
        <v>6.4742950000758004</v>
      </c>
      <c r="P809" s="56">
        <v>1.93268263790487E-2</v>
      </c>
    </row>
    <row r="810" spans="1:16" hidden="1" x14ac:dyDescent="0.2">
      <c r="A810" s="54" t="s">
        <v>155</v>
      </c>
      <c r="B810" s="54" t="s">
        <v>202</v>
      </c>
      <c r="C810" s="54" t="s">
        <v>127</v>
      </c>
      <c r="D810" s="55">
        <v>12968.617422371</v>
      </c>
      <c r="E810" s="56">
        <v>96.660365689581695</v>
      </c>
      <c r="F810" s="56"/>
      <c r="G810" s="56"/>
      <c r="H810" s="56">
        <v>6.2928925727170499</v>
      </c>
      <c r="I810" s="56"/>
      <c r="J810" s="56"/>
      <c r="K810" s="56">
        <v>77.440030783715599</v>
      </c>
      <c r="L810" s="56"/>
      <c r="M810" s="56">
        <v>40.946376073984702</v>
      </c>
      <c r="N810" s="56">
        <v>14.6857371871253</v>
      </c>
      <c r="O810" s="56">
        <v>31.089594406679399</v>
      </c>
      <c r="P810" s="56">
        <v>0.13004783368454001</v>
      </c>
    </row>
    <row r="811" spans="1:16" hidden="1" x14ac:dyDescent="0.2">
      <c r="A811" s="54" t="s">
        <v>155</v>
      </c>
      <c r="B811" s="54" t="s">
        <v>202</v>
      </c>
      <c r="C811" s="54" t="s">
        <v>128</v>
      </c>
      <c r="D811" s="56">
        <v>5.0988907428753496</v>
      </c>
      <c r="E811" s="56">
        <v>0.94336366174243003</v>
      </c>
      <c r="F811" s="56"/>
      <c r="G811" s="56"/>
      <c r="H811" s="56">
        <v>19.7052617074634</v>
      </c>
      <c r="I811" s="56"/>
      <c r="J811" s="56"/>
      <c r="K811" s="56">
        <v>16.788322042586898</v>
      </c>
      <c r="L811" s="56"/>
      <c r="M811" s="56">
        <v>60.578027933719703</v>
      </c>
      <c r="N811" s="56">
        <v>62.335244503464203</v>
      </c>
      <c r="O811" s="56">
        <v>48.399525559831503</v>
      </c>
      <c r="P811" s="56">
        <v>57.948291511580301</v>
      </c>
    </row>
    <row r="812" spans="1:16" hidden="1" x14ac:dyDescent="0.2">
      <c r="A812" s="54" t="s">
        <v>155</v>
      </c>
      <c r="B812" s="54" t="s">
        <v>202</v>
      </c>
      <c r="C812" s="54" t="s">
        <v>129</v>
      </c>
      <c r="D812" s="56">
        <v>2.9723959105906501</v>
      </c>
      <c r="E812" s="56">
        <v>3.3525737900981301</v>
      </c>
      <c r="F812" s="56"/>
      <c r="G812" s="56"/>
      <c r="H812" s="56">
        <v>3.3828933274909199</v>
      </c>
      <c r="I812" s="56"/>
      <c r="J812" s="56"/>
      <c r="K812" s="56">
        <v>5.2537936289325202</v>
      </c>
      <c r="L812" s="56"/>
      <c r="M812" s="56">
        <v>8.6191891388701691</v>
      </c>
      <c r="N812" s="56">
        <v>2.55144151391052</v>
      </c>
      <c r="O812" s="56">
        <v>4.6754650038698697</v>
      </c>
      <c r="P812" s="56">
        <v>0.30697073655877</v>
      </c>
    </row>
    <row r="813" spans="1:16" hidden="1" x14ac:dyDescent="0.2">
      <c r="A813" s="45" t="s">
        <v>155</v>
      </c>
      <c r="B813" s="45" t="s">
        <v>123</v>
      </c>
      <c r="C813" s="45" t="s">
        <v>124</v>
      </c>
      <c r="D813" s="46">
        <v>156</v>
      </c>
      <c r="E813" s="47">
        <v>0</v>
      </c>
      <c r="F813" s="47"/>
      <c r="G813" s="47"/>
      <c r="H813" s="47">
        <v>100</v>
      </c>
      <c r="I813" s="47"/>
      <c r="J813" s="47"/>
      <c r="K813" s="47">
        <v>50</v>
      </c>
      <c r="L813" s="47"/>
      <c r="M813" s="47">
        <v>30.128205128205099</v>
      </c>
      <c r="N813" s="47">
        <v>19.871794871794801</v>
      </c>
      <c r="O813" s="47">
        <v>0</v>
      </c>
      <c r="P813" s="47">
        <v>0</v>
      </c>
    </row>
    <row r="814" spans="1:16" hidden="1" x14ac:dyDescent="0.2">
      <c r="A814" s="48" t="s">
        <v>155</v>
      </c>
      <c r="B814" s="48" t="s">
        <v>123</v>
      </c>
      <c r="C814" s="48" t="s">
        <v>125</v>
      </c>
      <c r="D814" s="49">
        <v>36.061929142233197</v>
      </c>
      <c r="E814" s="50">
        <v>0</v>
      </c>
      <c r="F814" s="50"/>
      <c r="G814" s="50"/>
      <c r="H814" s="50">
        <v>0</v>
      </c>
      <c r="I814" s="50"/>
      <c r="J814" s="50"/>
      <c r="K814" s="50">
        <v>11.611696941230299</v>
      </c>
      <c r="L814" s="50"/>
      <c r="M814" s="50">
        <v>9.6309393782963504</v>
      </c>
      <c r="N814" s="50">
        <v>12.174413915326699</v>
      </c>
      <c r="O814" s="50">
        <v>0</v>
      </c>
      <c r="P814" s="50">
        <v>0</v>
      </c>
    </row>
    <row r="815" spans="1:16" hidden="1" x14ac:dyDescent="0.2">
      <c r="A815" s="48" t="s">
        <v>155</v>
      </c>
      <c r="B815" s="48" t="s">
        <v>123</v>
      </c>
      <c r="C815" s="48" t="s">
        <v>126</v>
      </c>
      <c r="D815" s="49">
        <v>96.676230546170601</v>
      </c>
      <c r="E815" s="50">
        <v>0</v>
      </c>
      <c r="F815" s="50"/>
      <c r="G815" s="50"/>
      <c r="H815" s="50">
        <v>100</v>
      </c>
      <c r="I815" s="50"/>
      <c r="J815" s="50"/>
      <c r="K815" s="50">
        <v>31.7704706010792</v>
      </c>
      <c r="L815" s="50"/>
      <c r="M815" s="50">
        <v>16.881090991827701</v>
      </c>
      <c r="N815" s="50">
        <v>6.5832231806625403</v>
      </c>
      <c r="O815" s="50">
        <v>0</v>
      </c>
      <c r="P815" s="50">
        <v>0</v>
      </c>
    </row>
    <row r="816" spans="1:16" hidden="1" x14ac:dyDescent="0.2">
      <c r="A816" s="48" t="s">
        <v>155</v>
      </c>
      <c r="B816" s="48" t="s">
        <v>123</v>
      </c>
      <c r="C816" s="48" t="s">
        <v>127</v>
      </c>
      <c r="D816" s="49">
        <v>215.32376945382899</v>
      </c>
      <c r="E816" s="50">
        <v>0</v>
      </c>
      <c r="F816" s="50"/>
      <c r="G816" s="50"/>
      <c r="H816" s="50">
        <v>100</v>
      </c>
      <c r="I816" s="50"/>
      <c r="J816" s="50"/>
      <c r="K816" s="50">
        <v>68.229529398920704</v>
      </c>
      <c r="L816" s="50"/>
      <c r="M816" s="50">
        <v>47.793372800437197</v>
      </c>
      <c r="N816" s="50">
        <v>46.602578559234601</v>
      </c>
      <c r="O816" s="50">
        <v>0</v>
      </c>
      <c r="P816" s="50">
        <v>0</v>
      </c>
    </row>
    <row r="817" spans="1:16" hidden="1" x14ac:dyDescent="0.2">
      <c r="A817" s="48" t="s">
        <v>155</v>
      </c>
      <c r="B817" s="48" t="s">
        <v>123</v>
      </c>
      <c r="C817" s="48" t="s">
        <v>128</v>
      </c>
      <c r="D817" s="50">
        <v>23.1166212450213</v>
      </c>
      <c r="E817" s="50">
        <v>0</v>
      </c>
      <c r="F817" s="50"/>
      <c r="G817" s="50"/>
      <c r="H817" s="50">
        <v>0</v>
      </c>
      <c r="I817" s="50"/>
      <c r="J817" s="50"/>
      <c r="K817" s="50">
        <v>23.223393882460702</v>
      </c>
      <c r="L817" s="50"/>
      <c r="M817" s="50">
        <v>31.966522191792102</v>
      </c>
      <c r="N817" s="50">
        <v>61.264792606160199</v>
      </c>
      <c r="O817" s="50">
        <v>0</v>
      </c>
      <c r="P817" s="50">
        <v>0</v>
      </c>
    </row>
    <row r="818" spans="1:16" hidden="1" x14ac:dyDescent="0.2">
      <c r="A818" s="48" t="s">
        <v>155</v>
      </c>
      <c r="B818" s="48" t="s">
        <v>123</v>
      </c>
      <c r="C818" s="48" t="s">
        <v>129</v>
      </c>
      <c r="D818" s="50">
        <v>1.56775541424349</v>
      </c>
      <c r="E818" s="50">
        <v>0</v>
      </c>
      <c r="F818" s="50"/>
      <c r="G818" s="50"/>
      <c r="H818" s="50">
        <v>0</v>
      </c>
      <c r="I818" s="50"/>
      <c r="J818" s="50"/>
      <c r="K818" s="50">
        <v>1.7403238092711599</v>
      </c>
      <c r="L818" s="50"/>
      <c r="M818" s="50">
        <v>1.42180757855581</v>
      </c>
      <c r="N818" s="50">
        <v>3.0036705863027202</v>
      </c>
      <c r="O818" s="50">
        <v>0</v>
      </c>
      <c r="P818" s="50">
        <v>0</v>
      </c>
    </row>
    <row r="819" spans="1:16" hidden="1" x14ac:dyDescent="0.2">
      <c r="A819" s="51" t="s">
        <v>156</v>
      </c>
      <c r="B819" s="51" t="s">
        <v>11</v>
      </c>
      <c r="C819" s="51" t="s">
        <v>124</v>
      </c>
      <c r="D819" s="52">
        <v>631087</v>
      </c>
      <c r="E819" s="53">
        <v>77.135165199092995</v>
      </c>
      <c r="F819" s="53"/>
      <c r="G819" s="53"/>
      <c r="H819" s="53">
        <v>22.448727354548499</v>
      </c>
      <c r="I819" s="53"/>
      <c r="J819" s="53"/>
      <c r="K819" s="53">
        <v>50.75915324943</v>
      </c>
      <c r="L819" s="53"/>
      <c r="M819" s="53">
        <v>40.774046911506197</v>
      </c>
      <c r="N819" s="53">
        <v>6.6675607569650799</v>
      </c>
      <c r="O819" s="53">
        <v>1.7992390820986599</v>
      </c>
      <c r="P819" s="53">
        <v>0.41610744635842001</v>
      </c>
    </row>
    <row r="820" spans="1:16" hidden="1" x14ac:dyDescent="0.2">
      <c r="A820" s="54" t="s">
        <v>156</v>
      </c>
      <c r="B820" s="54" t="s">
        <v>11</v>
      </c>
      <c r="C820" s="54" t="s">
        <v>125</v>
      </c>
      <c r="D820" s="55">
        <v>25952.876565332899</v>
      </c>
      <c r="E820" s="56">
        <v>0.92011307159247002</v>
      </c>
      <c r="F820" s="56"/>
      <c r="G820" s="56"/>
      <c r="H820" s="56">
        <v>0.92993299966317</v>
      </c>
      <c r="I820" s="56"/>
      <c r="J820" s="56"/>
      <c r="K820" s="56">
        <v>2.44119755842405</v>
      </c>
      <c r="L820" s="56"/>
      <c r="M820" s="56">
        <v>2.56325174752511</v>
      </c>
      <c r="N820" s="56">
        <v>0.48747352312030001</v>
      </c>
      <c r="O820" s="56">
        <v>0.24661984608495</v>
      </c>
      <c r="P820" s="56">
        <v>9.624889816776E-2</v>
      </c>
    </row>
    <row r="821" spans="1:16" hidden="1" x14ac:dyDescent="0.2">
      <c r="A821" s="54" t="s">
        <v>156</v>
      </c>
      <c r="B821" s="54" t="s">
        <v>11</v>
      </c>
      <c r="C821" s="54" t="s">
        <v>126</v>
      </c>
      <c r="D821" s="55">
        <v>588376.34757575195</v>
      </c>
      <c r="E821" s="56">
        <v>75.585790511333201</v>
      </c>
      <c r="F821" s="56"/>
      <c r="G821" s="56"/>
      <c r="H821" s="56">
        <v>20.955463922235701</v>
      </c>
      <c r="I821" s="56"/>
      <c r="J821" s="56"/>
      <c r="K821" s="56">
        <v>46.744854326065898</v>
      </c>
      <c r="L821" s="56"/>
      <c r="M821" s="56">
        <v>36.632397939596501</v>
      </c>
      <c r="N821" s="56">
        <v>5.9086635846541702</v>
      </c>
      <c r="O821" s="56">
        <v>1.43522873658257</v>
      </c>
      <c r="P821" s="56">
        <v>0.28429499209455</v>
      </c>
    </row>
    <row r="822" spans="1:16" hidden="1" x14ac:dyDescent="0.2">
      <c r="A822" s="54" t="s">
        <v>156</v>
      </c>
      <c r="B822" s="54" t="s">
        <v>11</v>
      </c>
      <c r="C822" s="54" t="s">
        <v>127</v>
      </c>
      <c r="D822" s="55">
        <v>673797.652424247</v>
      </c>
      <c r="E822" s="56">
        <v>78.614033580457203</v>
      </c>
      <c r="F822" s="56"/>
      <c r="G822" s="56"/>
      <c r="H822" s="56">
        <v>24.0160691093803</v>
      </c>
      <c r="I822" s="56"/>
      <c r="J822" s="56"/>
      <c r="K822" s="56">
        <v>54.763686970739599</v>
      </c>
      <c r="L822" s="56"/>
      <c r="M822" s="56">
        <v>45.051045733468399</v>
      </c>
      <c r="N822" s="56">
        <v>7.5161430585924496</v>
      </c>
      <c r="O822" s="56">
        <v>2.2534609279108202</v>
      </c>
      <c r="P822" s="56">
        <v>0.60866127869789</v>
      </c>
    </row>
    <row r="823" spans="1:16" hidden="1" x14ac:dyDescent="0.2">
      <c r="A823" s="54" t="s">
        <v>156</v>
      </c>
      <c r="B823" s="54" t="s">
        <v>11</v>
      </c>
      <c r="C823" s="54" t="s">
        <v>128</v>
      </c>
      <c r="D823" s="56">
        <v>4.1124086798385902</v>
      </c>
      <c r="E823" s="56">
        <v>1.1928581072168301</v>
      </c>
      <c r="F823" s="56"/>
      <c r="G823" s="56"/>
      <c r="H823" s="56">
        <v>4.14247536163671</v>
      </c>
      <c r="I823" s="56"/>
      <c r="J823" s="56"/>
      <c r="K823" s="56">
        <v>4.8093740776723202</v>
      </c>
      <c r="L823" s="56"/>
      <c r="M823" s="56">
        <v>6.2864786345300896</v>
      </c>
      <c r="N823" s="56">
        <v>7.3111223262732397</v>
      </c>
      <c r="O823" s="56">
        <v>13.706896906512799</v>
      </c>
      <c r="P823" s="56">
        <v>23.1307800449359</v>
      </c>
    </row>
    <row r="824" spans="1:16" hidden="1" x14ac:dyDescent="0.2">
      <c r="A824" s="54" t="s">
        <v>156</v>
      </c>
      <c r="B824" s="54" t="s">
        <v>11</v>
      </c>
      <c r="C824" s="54" t="s">
        <v>129</v>
      </c>
      <c r="D824" s="56">
        <v>1.6341580244573899</v>
      </c>
      <c r="E824" s="56">
        <v>34.388357590758297</v>
      </c>
      <c r="F824" s="56"/>
      <c r="G824" s="56"/>
      <c r="H824" s="56">
        <v>35.585426820351202</v>
      </c>
      <c r="I824" s="56"/>
      <c r="J824" s="56"/>
      <c r="K824" s="56">
        <v>42.894058129149599</v>
      </c>
      <c r="L824" s="56"/>
      <c r="M824" s="56">
        <v>48.9460682070738</v>
      </c>
      <c r="N824" s="56">
        <v>6.8696344791541897</v>
      </c>
      <c r="O824" s="56">
        <v>6.1927490174689002</v>
      </c>
      <c r="P824" s="56">
        <v>16.0157198063614</v>
      </c>
    </row>
    <row r="825" spans="1:16" hidden="1" x14ac:dyDescent="0.2">
      <c r="A825" s="45" t="s">
        <v>156</v>
      </c>
      <c r="B825" s="45" t="s">
        <v>200</v>
      </c>
      <c r="C825" s="45" t="s">
        <v>124</v>
      </c>
      <c r="D825" s="46">
        <v>168993</v>
      </c>
      <c r="E825" s="47">
        <v>59.3036397957312</v>
      </c>
      <c r="F825" s="47"/>
      <c r="G825" s="47"/>
      <c r="H825" s="47">
        <v>40.5519755256134</v>
      </c>
      <c r="I825" s="47"/>
      <c r="J825" s="47"/>
      <c r="K825" s="47">
        <v>17.6886035313001</v>
      </c>
      <c r="L825" s="47"/>
      <c r="M825" s="47">
        <v>69.582664526484706</v>
      </c>
      <c r="N825" s="47">
        <v>11.384794980300599</v>
      </c>
      <c r="O825" s="47">
        <v>1.3439369619144901</v>
      </c>
      <c r="P825" s="47">
        <v>0.14438467865532001</v>
      </c>
    </row>
    <row r="826" spans="1:16" hidden="1" x14ac:dyDescent="0.2">
      <c r="A826" s="48" t="s">
        <v>156</v>
      </c>
      <c r="B826" s="48" t="s">
        <v>200</v>
      </c>
      <c r="C826" s="48" t="s">
        <v>125</v>
      </c>
      <c r="D826" s="49">
        <v>9518.6659230109308</v>
      </c>
      <c r="E826" s="50">
        <v>1.9002044112628</v>
      </c>
      <c r="F826" s="50"/>
      <c r="G826" s="50"/>
      <c r="H826" s="50">
        <v>1.90571504616042</v>
      </c>
      <c r="I826" s="50"/>
      <c r="J826" s="50"/>
      <c r="K826" s="50">
        <v>1.6775024638112299</v>
      </c>
      <c r="L826" s="50"/>
      <c r="M826" s="50">
        <v>2.47275277250837</v>
      </c>
      <c r="N826" s="50">
        <v>1.07556807224647</v>
      </c>
      <c r="O826" s="50">
        <v>0.22336488049857001</v>
      </c>
      <c r="P826" s="50">
        <v>3.9951041962800901E-2</v>
      </c>
    </row>
    <row r="827" spans="1:16" hidden="1" x14ac:dyDescent="0.2">
      <c r="A827" s="48" t="s">
        <v>156</v>
      </c>
      <c r="B827" s="48" t="s">
        <v>200</v>
      </c>
      <c r="C827" s="48" t="s">
        <v>126</v>
      </c>
      <c r="D827" s="49">
        <v>153328.13022123699</v>
      </c>
      <c r="E827" s="50">
        <v>56.142790209708402</v>
      </c>
      <c r="F827" s="50"/>
      <c r="G827" s="50"/>
      <c r="H827" s="50">
        <v>37.458129894627803</v>
      </c>
      <c r="I827" s="50"/>
      <c r="J827" s="50"/>
      <c r="K827" s="50">
        <v>15.0942743550857</v>
      </c>
      <c r="L827" s="50"/>
      <c r="M827" s="50">
        <v>65.366896969421305</v>
      </c>
      <c r="N827" s="50">
        <v>9.7307943039198008</v>
      </c>
      <c r="O827" s="50">
        <v>1.0218130642704399</v>
      </c>
      <c r="P827" s="50">
        <v>9.1559460745199994E-2</v>
      </c>
    </row>
    <row r="828" spans="1:16" hidden="1" x14ac:dyDescent="0.2">
      <c r="A828" s="48" t="s">
        <v>156</v>
      </c>
      <c r="B828" s="48" t="s">
        <v>200</v>
      </c>
      <c r="C828" s="48" t="s">
        <v>127</v>
      </c>
      <c r="D828" s="49">
        <v>184657.86977876199</v>
      </c>
      <c r="E828" s="50">
        <v>62.389293005838297</v>
      </c>
      <c r="F828" s="50"/>
      <c r="G828" s="50"/>
      <c r="H828" s="50">
        <v>43.722713039076503</v>
      </c>
      <c r="I828" s="50"/>
      <c r="J828" s="50"/>
      <c r="K828" s="50">
        <v>20.620540019716401</v>
      </c>
      <c r="L828" s="50"/>
      <c r="M828" s="50">
        <v>73.493354953303594</v>
      </c>
      <c r="N828" s="50">
        <v>13.2785802636498</v>
      </c>
      <c r="O828" s="50">
        <v>1.76579791943274</v>
      </c>
      <c r="P828" s="50">
        <v>0.22761796271328999</v>
      </c>
    </row>
    <row r="829" spans="1:16" hidden="1" x14ac:dyDescent="0.2">
      <c r="A829" s="48" t="s">
        <v>156</v>
      </c>
      <c r="B829" s="48" t="s">
        <v>200</v>
      </c>
      <c r="C829" s="48" t="s">
        <v>128</v>
      </c>
      <c r="D829" s="50">
        <v>5.6325800021367298</v>
      </c>
      <c r="E829" s="50">
        <v>3.20419525312102</v>
      </c>
      <c r="F829" s="50"/>
      <c r="G829" s="50"/>
      <c r="H829" s="50">
        <v>4.69943824304376</v>
      </c>
      <c r="I829" s="50"/>
      <c r="J829" s="50"/>
      <c r="K829" s="50">
        <v>9.4835211883339205</v>
      </c>
      <c r="L829" s="50"/>
      <c r="M829" s="50">
        <v>3.5536908356925401</v>
      </c>
      <c r="N829" s="50">
        <v>9.4474083556845105</v>
      </c>
      <c r="O829" s="50">
        <v>16.6201902937756</v>
      </c>
      <c r="P829" s="50">
        <v>27.669862436145898</v>
      </c>
    </row>
    <row r="830" spans="1:16" hidden="1" x14ac:dyDescent="0.2">
      <c r="A830" s="48" t="s">
        <v>156</v>
      </c>
      <c r="B830" s="48" t="s">
        <v>200</v>
      </c>
      <c r="C830" s="48" t="s">
        <v>129</v>
      </c>
      <c r="D830" s="50">
        <v>0.93227866481071997</v>
      </c>
      <c r="E830" s="50">
        <v>28.700715431617699</v>
      </c>
      <c r="F830" s="50"/>
      <c r="G830" s="50"/>
      <c r="H830" s="50">
        <v>28.899842713482801</v>
      </c>
      <c r="I830" s="50"/>
      <c r="J830" s="50"/>
      <c r="K830" s="50">
        <v>16.8191386774613</v>
      </c>
      <c r="L830" s="50"/>
      <c r="M830" s="50">
        <v>25.140279858424499</v>
      </c>
      <c r="N830" s="50">
        <v>9.9786842060131296</v>
      </c>
      <c r="O830" s="50">
        <v>3.27459834110546</v>
      </c>
      <c r="P830" s="50">
        <v>2.1236924107030299</v>
      </c>
    </row>
    <row r="831" spans="1:16" hidden="1" x14ac:dyDescent="0.2">
      <c r="A831" s="51" t="s">
        <v>156</v>
      </c>
      <c r="B831" s="51" t="s">
        <v>201</v>
      </c>
      <c r="C831" s="51" t="s">
        <v>124</v>
      </c>
      <c r="D831" s="52">
        <v>457062</v>
      </c>
      <c r="E831" s="53">
        <v>84.031050492055698</v>
      </c>
      <c r="F831" s="53"/>
      <c r="G831" s="53"/>
      <c r="H831" s="53">
        <v>15.4552336444508</v>
      </c>
      <c r="I831" s="53"/>
      <c r="J831" s="53"/>
      <c r="K831" s="53">
        <v>81.591166477916204</v>
      </c>
      <c r="L831" s="53"/>
      <c r="M831" s="53">
        <v>13.9538505096262</v>
      </c>
      <c r="N831" s="53">
        <v>2.17723669309173</v>
      </c>
      <c r="O831" s="53">
        <v>2.2777463193657899</v>
      </c>
      <c r="P831" s="53">
        <v>0.51371586349334997</v>
      </c>
    </row>
    <row r="832" spans="1:16" hidden="1" x14ac:dyDescent="0.2">
      <c r="A832" s="54" t="s">
        <v>156</v>
      </c>
      <c r="B832" s="54" t="s">
        <v>201</v>
      </c>
      <c r="C832" s="54" t="s">
        <v>125</v>
      </c>
      <c r="D832" s="55">
        <v>20698.579715738699</v>
      </c>
      <c r="E832" s="56">
        <v>0.83472790570808997</v>
      </c>
      <c r="F832" s="56"/>
      <c r="G832" s="56"/>
      <c r="H832" s="56">
        <v>0.84247133051935996</v>
      </c>
      <c r="I832" s="56"/>
      <c r="J832" s="56"/>
      <c r="K832" s="56">
        <v>1.1393748114645199</v>
      </c>
      <c r="L832" s="56"/>
      <c r="M832" s="56">
        <v>0.97374278932366998</v>
      </c>
      <c r="N832" s="56">
        <v>0.24353728414704001</v>
      </c>
      <c r="O832" s="56">
        <v>0.40922984677231</v>
      </c>
      <c r="P832" s="56">
        <v>0.13099518335227001</v>
      </c>
    </row>
    <row r="833" spans="1:16" hidden="1" x14ac:dyDescent="0.2">
      <c r="A833" s="54" t="s">
        <v>156</v>
      </c>
      <c r="B833" s="54" t="s">
        <v>201</v>
      </c>
      <c r="C833" s="54" t="s">
        <v>126</v>
      </c>
      <c r="D833" s="55">
        <v>422998.34460176202</v>
      </c>
      <c r="E833" s="56">
        <v>82.609040148901897</v>
      </c>
      <c r="F833" s="56"/>
      <c r="G833" s="56"/>
      <c r="H833" s="56">
        <v>14.1190103303845</v>
      </c>
      <c r="I833" s="56"/>
      <c r="J833" s="56"/>
      <c r="K833" s="56">
        <v>79.6414546337232</v>
      </c>
      <c r="L833" s="56"/>
      <c r="M833" s="56">
        <v>12.426869314066799</v>
      </c>
      <c r="N833" s="56">
        <v>1.8104812725196699</v>
      </c>
      <c r="O833" s="56">
        <v>1.6930686188608901</v>
      </c>
      <c r="P833" s="56">
        <v>0.33752072418882001</v>
      </c>
    </row>
    <row r="834" spans="1:16" hidden="1" x14ac:dyDescent="0.2">
      <c r="A834" s="54" t="s">
        <v>156</v>
      </c>
      <c r="B834" s="54" t="s">
        <v>201</v>
      </c>
      <c r="C834" s="54" t="s">
        <v>127</v>
      </c>
      <c r="D834" s="55">
        <v>491125.655398237</v>
      </c>
      <c r="E834" s="56">
        <v>85.357396758347406</v>
      </c>
      <c r="F834" s="56"/>
      <c r="G834" s="56"/>
      <c r="H834" s="56">
        <v>16.893042059882202</v>
      </c>
      <c r="I834" s="56"/>
      <c r="J834" s="56"/>
      <c r="K834" s="56">
        <v>83.393092229323301</v>
      </c>
      <c r="L834" s="56"/>
      <c r="M834" s="56">
        <v>15.6349641742803</v>
      </c>
      <c r="N834" s="56">
        <v>2.61630739720106</v>
      </c>
      <c r="O834" s="56">
        <v>3.0580534674518098</v>
      </c>
      <c r="P834" s="56">
        <v>0.78116878902818998</v>
      </c>
    </row>
    <row r="835" spans="1:16" hidden="1" x14ac:dyDescent="0.2">
      <c r="A835" s="54" t="s">
        <v>156</v>
      </c>
      <c r="B835" s="54" t="s">
        <v>201</v>
      </c>
      <c r="C835" s="54" t="s">
        <v>128</v>
      </c>
      <c r="D835" s="56">
        <v>4.5286153116510901</v>
      </c>
      <c r="E835" s="56">
        <v>0.99335650431623002</v>
      </c>
      <c r="F835" s="56"/>
      <c r="G835" s="56"/>
      <c r="H835" s="56">
        <v>5.45104234526955</v>
      </c>
      <c r="I835" s="56"/>
      <c r="J835" s="56"/>
      <c r="K835" s="56">
        <v>1.3964438316651699</v>
      </c>
      <c r="L835" s="56"/>
      <c r="M835" s="56">
        <v>6.9783088807775497</v>
      </c>
      <c r="N835" s="56">
        <v>11.185613622982499</v>
      </c>
      <c r="O835" s="56">
        <v>17.9664365295192</v>
      </c>
      <c r="P835" s="56">
        <v>25.4995402441903</v>
      </c>
    </row>
    <row r="836" spans="1:16" hidden="1" x14ac:dyDescent="0.2">
      <c r="A836" s="54" t="s">
        <v>156</v>
      </c>
      <c r="B836" s="54" t="s">
        <v>201</v>
      </c>
      <c r="C836" s="54" t="s">
        <v>129</v>
      </c>
      <c r="D836" s="56">
        <v>1.66899853511781</v>
      </c>
      <c r="E836" s="56">
        <v>26.940715226673198</v>
      </c>
      <c r="F836" s="56"/>
      <c r="G836" s="56"/>
      <c r="H836" s="56">
        <v>28.182749126188501</v>
      </c>
      <c r="I836" s="56"/>
      <c r="J836" s="56"/>
      <c r="K836" s="56">
        <v>7.7529094271816401</v>
      </c>
      <c r="L836" s="56"/>
      <c r="M836" s="56">
        <v>7.0837609533784001</v>
      </c>
      <c r="N836" s="56">
        <v>2.4979643739340101</v>
      </c>
      <c r="O836" s="56">
        <v>6.7489571204857901</v>
      </c>
      <c r="P836" s="56">
        <v>17.420469831760201</v>
      </c>
    </row>
    <row r="837" spans="1:16" hidden="1" x14ac:dyDescent="0.2">
      <c r="A837" s="45" t="s">
        <v>156</v>
      </c>
      <c r="B837" s="45" t="s">
        <v>202</v>
      </c>
      <c r="C837" s="45" t="s">
        <v>124</v>
      </c>
      <c r="D837" s="46">
        <v>4330</v>
      </c>
      <c r="E837" s="47">
        <v>57.667436489607397</v>
      </c>
      <c r="F837" s="47"/>
      <c r="G837" s="47"/>
      <c r="H837" s="47">
        <v>41.547344110854503</v>
      </c>
      <c r="I837" s="47"/>
      <c r="J837" s="47"/>
      <c r="K837" s="47">
        <v>94.552529182879297</v>
      </c>
      <c r="L837" s="47"/>
      <c r="M837" s="47">
        <v>3.5019455252918199</v>
      </c>
      <c r="N837" s="47">
        <v>0.88938299055030001</v>
      </c>
      <c r="O837" s="47">
        <v>1.0561423012784801</v>
      </c>
      <c r="P837" s="47">
        <v>0.78521939953810005</v>
      </c>
    </row>
    <row r="838" spans="1:16" hidden="1" x14ac:dyDescent="0.2">
      <c r="A838" s="48" t="s">
        <v>156</v>
      </c>
      <c r="B838" s="48" t="s">
        <v>202</v>
      </c>
      <c r="C838" s="48" t="s">
        <v>125</v>
      </c>
      <c r="D838" s="49">
        <v>548.68473380992896</v>
      </c>
      <c r="E838" s="50">
        <v>5.9532595413889302</v>
      </c>
      <c r="F838" s="50"/>
      <c r="G838" s="50"/>
      <c r="H838" s="50">
        <v>5.9852144285970903</v>
      </c>
      <c r="I838" s="50"/>
      <c r="J838" s="50"/>
      <c r="K838" s="50">
        <v>1.8363846175309799</v>
      </c>
      <c r="L838" s="50"/>
      <c r="M838" s="50">
        <v>1.4125474921982999</v>
      </c>
      <c r="N838" s="50">
        <v>0.55288260560382996</v>
      </c>
      <c r="O838" s="50">
        <v>0.76933091383892005</v>
      </c>
      <c r="P838" s="50">
        <v>0.53681966879770004</v>
      </c>
    </row>
    <row r="839" spans="1:16" hidden="1" x14ac:dyDescent="0.2">
      <c r="A839" s="48" t="s">
        <v>156</v>
      </c>
      <c r="B839" s="48" t="s">
        <v>202</v>
      </c>
      <c r="C839" s="48" t="s">
        <v>126</v>
      </c>
      <c r="D839" s="49">
        <v>3427.0294604047799</v>
      </c>
      <c r="E839" s="50">
        <v>47.696812623290597</v>
      </c>
      <c r="F839" s="50"/>
      <c r="G839" s="50"/>
      <c r="H839" s="50">
        <v>32.148199482306197</v>
      </c>
      <c r="I839" s="50"/>
      <c r="J839" s="50"/>
      <c r="K839" s="50">
        <v>90.612204950633796</v>
      </c>
      <c r="L839" s="50"/>
      <c r="M839" s="50">
        <v>1.79120983162804</v>
      </c>
      <c r="N839" s="50">
        <v>0.3185870451949</v>
      </c>
      <c r="O839" s="50">
        <v>0.31673541783576997</v>
      </c>
      <c r="P839" s="50">
        <v>0.25399298757126998</v>
      </c>
    </row>
    <row r="840" spans="1:16" hidden="1" x14ac:dyDescent="0.2">
      <c r="A840" s="48" t="s">
        <v>156</v>
      </c>
      <c r="B840" s="48" t="s">
        <v>202</v>
      </c>
      <c r="C840" s="48" t="s">
        <v>127</v>
      </c>
      <c r="D840" s="49">
        <v>5232.9705395952096</v>
      </c>
      <c r="E840" s="50">
        <v>67.0503860752045</v>
      </c>
      <c r="F840" s="50"/>
      <c r="G840" s="50"/>
      <c r="H840" s="50">
        <v>51.604509495948498</v>
      </c>
      <c r="I840" s="50"/>
      <c r="J840" s="50"/>
      <c r="K840" s="50">
        <v>96.895648451086103</v>
      </c>
      <c r="L840" s="50"/>
      <c r="M840" s="50">
        <v>6.7345176367774</v>
      </c>
      <c r="N840" s="50">
        <v>2.4576308615074201</v>
      </c>
      <c r="O840" s="50">
        <v>3.46172338465884</v>
      </c>
      <c r="P840" s="50">
        <v>2.40076415861687</v>
      </c>
    </row>
    <row r="841" spans="1:16" hidden="1" x14ac:dyDescent="0.2">
      <c r="A841" s="48" t="s">
        <v>156</v>
      </c>
      <c r="B841" s="48" t="s">
        <v>202</v>
      </c>
      <c r="C841" s="48" t="s">
        <v>128</v>
      </c>
      <c r="D841" s="50">
        <v>12.671702859351701</v>
      </c>
      <c r="E841" s="50">
        <v>10.3234336460609</v>
      </c>
      <c r="F841" s="50"/>
      <c r="G841" s="50"/>
      <c r="H841" s="50">
        <v>14.4057690249168</v>
      </c>
      <c r="I841" s="50"/>
      <c r="J841" s="50"/>
      <c r="K841" s="50">
        <v>1.9421845543434699</v>
      </c>
      <c r="L841" s="50"/>
      <c r="M841" s="50">
        <v>40.336078388329298</v>
      </c>
      <c r="N841" s="50">
        <v>62.164737967581097</v>
      </c>
      <c r="O841" s="50">
        <v>72.843490210327801</v>
      </c>
      <c r="P841" s="50">
        <v>68.365563702765897</v>
      </c>
    </row>
    <row r="842" spans="1:16" hidden="1" x14ac:dyDescent="0.2">
      <c r="A842" s="48" t="s">
        <v>156</v>
      </c>
      <c r="B842" s="48" t="s">
        <v>202</v>
      </c>
      <c r="C842" s="48" t="s">
        <v>129</v>
      </c>
      <c r="D842" s="50">
        <v>3.22048310742553</v>
      </c>
      <c r="E842" s="50">
        <v>7.1359631061557902</v>
      </c>
      <c r="F842" s="50"/>
      <c r="G842" s="50"/>
      <c r="H842" s="50">
        <v>7.25036866254798</v>
      </c>
      <c r="I842" s="50"/>
      <c r="J842" s="50"/>
      <c r="K842" s="50">
        <v>1.49568658053188</v>
      </c>
      <c r="L842" s="50"/>
      <c r="M842" s="50">
        <v>1.34883721724205</v>
      </c>
      <c r="N842" s="50">
        <v>0.79220617177901997</v>
      </c>
      <c r="O842" s="50">
        <v>1.2938873251736001</v>
      </c>
      <c r="P842" s="50">
        <v>1.8181831129288899</v>
      </c>
    </row>
    <row r="843" spans="1:16" hidden="1" x14ac:dyDescent="0.2">
      <c r="A843" s="51" t="s">
        <v>156</v>
      </c>
      <c r="B843" s="51" t="s">
        <v>123</v>
      </c>
      <c r="C843" s="51" t="s">
        <v>124</v>
      </c>
      <c r="D843" s="52">
        <v>702</v>
      </c>
      <c r="E843" s="53">
        <v>0</v>
      </c>
      <c r="F843" s="53"/>
      <c r="G843" s="53"/>
      <c r="H843" s="53">
        <v>100</v>
      </c>
      <c r="I843" s="53"/>
      <c r="J843" s="53"/>
      <c r="K843" s="53">
        <v>64.387464387464405</v>
      </c>
      <c r="L843" s="53"/>
      <c r="M843" s="53">
        <v>22.792022792022699</v>
      </c>
      <c r="N843" s="53">
        <v>12.8205128205128</v>
      </c>
      <c r="O843" s="53">
        <v>0</v>
      </c>
      <c r="P843" s="53">
        <v>0</v>
      </c>
    </row>
    <row r="844" spans="1:16" hidden="1" x14ac:dyDescent="0.2">
      <c r="A844" s="54" t="s">
        <v>156</v>
      </c>
      <c r="B844" s="54" t="s">
        <v>123</v>
      </c>
      <c r="C844" s="54" t="s">
        <v>125</v>
      </c>
      <c r="D844" s="55">
        <v>109.127411835057</v>
      </c>
      <c r="E844" s="56">
        <v>0</v>
      </c>
      <c r="F844" s="56"/>
      <c r="G844" s="56"/>
      <c r="H844" s="56">
        <v>0</v>
      </c>
      <c r="I844" s="56"/>
      <c r="J844" s="56"/>
      <c r="K844" s="56">
        <v>8.0821963990392796</v>
      </c>
      <c r="L844" s="56"/>
      <c r="M844" s="56">
        <v>6.5760565448801298</v>
      </c>
      <c r="N844" s="56">
        <v>7.1871797893197797</v>
      </c>
      <c r="O844" s="56">
        <v>0</v>
      </c>
      <c r="P844" s="56">
        <v>0</v>
      </c>
    </row>
    <row r="845" spans="1:16" hidden="1" x14ac:dyDescent="0.2">
      <c r="A845" s="54" t="s">
        <v>156</v>
      </c>
      <c r="B845" s="54" t="s">
        <v>123</v>
      </c>
      <c r="C845" s="54" t="s">
        <v>126</v>
      </c>
      <c r="D845" s="55">
        <v>522.40900379148104</v>
      </c>
      <c r="E845" s="56">
        <v>0</v>
      </c>
      <c r="F845" s="56"/>
      <c r="G845" s="56"/>
      <c r="H845" s="56">
        <v>100</v>
      </c>
      <c r="I845" s="56"/>
      <c r="J845" s="56"/>
      <c r="K845" s="56">
        <v>50.3018318436852</v>
      </c>
      <c r="L845" s="56"/>
      <c r="M845" s="56">
        <v>13.762286924029</v>
      </c>
      <c r="N845" s="56">
        <v>4.8552970671765898</v>
      </c>
      <c r="O845" s="56">
        <v>0</v>
      </c>
      <c r="P845" s="56">
        <v>0</v>
      </c>
    </row>
    <row r="846" spans="1:16" hidden="1" x14ac:dyDescent="0.2">
      <c r="A846" s="54" t="s">
        <v>156</v>
      </c>
      <c r="B846" s="54" t="s">
        <v>123</v>
      </c>
      <c r="C846" s="54" t="s">
        <v>127</v>
      </c>
      <c r="D846" s="55">
        <v>881.59099620851896</v>
      </c>
      <c r="E846" s="56">
        <v>0</v>
      </c>
      <c r="F846" s="56"/>
      <c r="G846" s="56"/>
      <c r="H846" s="56">
        <v>100</v>
      </c>
      <c r="I846" s="56"/>
      <c r="J846" s="56"/>
      <c r="K846" s="56">
        <v>76.357297532951804</v>
      </c>
      <c r="L846" s="56"/>
      <c r="M846" s="56">
        <v>35.319859632946603</v>
      </c>
      <c r="N846" s="56">
        <v>29.764936553045899</v>
      </c>
      <c r="O846" s="56">
        <v>0</v>
      </c>
      <c r="P846" s="56">
        <v>0</v>
      </c>
    </row>
    <row r="847" spans="1:16" hidden="1" x14ac:dyDescent="0.2">
      <c r="A847" s="54" t="s">
        <v>156</v>
      </c>
      <c r="B847" s="54" t="s">
        <v>123</v>
      </c>
      <c r="C847" s="54" t="s">
        <v>128</v>
      </c>
      <c r="D847" s="56">
        <v>15.5452153611193</v>
      </c>
      <c r="E847" s="56">
        <v>0</v>
      </c>
      <c r="F847" s="56"/>
      <c r="G847" s="56"/>
      <c r="H847" s="56">
        <v>0</v>
      </c>
      <c r="I847" s="56"/>
      <c r="J847" s="56"/>
      <c r="K847" s="56">
        <v>12.5524377701893</v>
      </c>
      <c r="L847" s="56"/>
      <c r="M847" s="56">
        <v>28.8524480906615</v>
      </c>
      <c r="N847" s="56">
        <v>56.060002356694298</v>
      </c>
      <c r="O847" s="56">
        <v>0</v>
      </c>
      <c r="P847" s="56">
        <v>0</v>
      </c>
    </row>
    <row r="848" spans="1:16" hidden="1" x14ac:dyDescent="0.2">
      <c r="A848" s="54" t="s">
        <v>156</v>
      </c>
      <c r="B848" s="54" t="s">
        <v>123</v>
      </c>
      <c r="C848" s="54" t="s">
        <v>129</v>
      </c>
      <c r="D848" s="56">
        <v>1.49167776435518</v>
      </c>
      <c r="E848" s="56">
        <v>0</v>
      </c>
      <c r="F848" s="56"/>
      <c r="G848" s="56"/>
      <c r="H848" s="56">
        <v>0</v>
      </c>
      <c r="I848" s="56"/>
      <c r="J848" s="56"/>
      <c r="K848" s="56">
        <v>2.5394630388668298</v>
      </c>
      <c r="L848" s="56"/>
      <c r="M848" s="56">
        <v>2.19065178035147</v>
      </c>
      <c r="N848" s="56">
        <v>4.11988057115303</v>
      </c>
      <c r="O848" s="56">
        <v>0</v>
      </c>
      <c r="P848" s="56">
        <v>0</v>
      </c>
    </row>
    <row r="849" spans="1:16" hidden="1" x14ac:dyDescent="0.2">
      <c r="A849" s="45" t="s">
        <v>157</v>
      </c>
      <c r="B849" s="45" t="s">
        <v>11</v>
      </c>
      <c r="C849" s="45" t="s">
        <v>124</v>
      </c>
      <c r="D849" s="46">
        <v>971374</v>
      </c>
      <c r="E849" s="47">
        <v>93.536269243360394</v>
      </c>
      <c r="F849" s="47"/>
      <c r="G849" s="47"/>
      <c r="H849" s="47">
        <v>5.2308379676622998</v>
      </c>
      <c r="I849" s="47"/>
      <c r="J849" s="47"/>
      <c r="K849" s="47">
        <v>64.198697132510603</v>
      </c>
      <c r="L849" s="47"/>
      <c r="M849" s="47">
        <v>17.334829072444901</v>
      </c>
      <c r="N849" s="47">
        <v>4.7155143571273896</v>
      </c>
      <c r="O849" s="47">
        <v>13.750959437916899</v>
      </c>
      <c r="P849" s="47">
        <v>1.2328927889772601</v>
      </c>
    </row>
    <row r="850" spans="1:16" hidden="1" x14ac:dyDescent="0.2">
      <c r="A850" s="48" t="s">
        <v>157</v>
      </c>
      <c r="B850" s="48" t="s">
        <v>11</v>
      </c>
      <c r="C850" s="48" t="s">
        <v>125</v>
      </c>
      <c r="D850" s="49">
        <v>17321.433048125898</v>
      </c>
      <c r="E850" s="50">
        <v>0.31648782908689999</v>
      </c>
      <c r="F850" s="50"/>
      <c r="G850" s="50"/>
      <c r="H850" s="50">
        <v>0.27812757582599001</v>
      </c>
      <c r="I850" s="50"/>
      <c r="J850" s="50"/>
      <c r="K850" s="50">
        <v>2.2644132648040798</v>
      </c>
      <c r="L850" s="50"/>
      <c r="M850" s="50">
        <v>1.11217350749487</v>
      </c>
      <c r="N850" s="50">
        <v>0.40256408401006</v>
      </c>
      <c r="O850" s="50">
        <v>2.60195904148167</v>
      </c>
      <c r="P850" s="50">
        <v>0.13802174730871999</v>
      </c>
    </row>
    <row r="851" spans="1:16" hidden="1" x14ac:dyDescent="0.2">
      <c r="A851" s="48" t="s">
        <v>157</v>
      </c>
      <c r="B851" s="48" t="s">
        <v>11</v>
      </c>
      <c r="C851" s="48" t="s">
        <v>126</v>
      </c>
      <c r="D851" s="49">
        <v>942878.90913172194</v>
      </c>
      <c r="E851" s="50">
        <v>92.995689355942503</v>
      </c>
      <c r="F851" s="50"/>
      <c r="G851" s="50"/>
      <c r="H851" s="50">
        <v>4.7917518429333299</v>
      </c>
      <c r="I851" s="50"/>
      <c r="J851" s="50"/>
      <c r="K851" s="50">
        <v>60.393388378824298</v>
      </c>
      <c r="L851" s="50"/>
      <c r="M851" s="50">
        <v>15.5803442912246</v>
      </c>
      <c r="N851" s="50">
        <v>4.0956110733568902</v>
      </c>
      <c r="O851" s="50">
        <v>10.000857969825701</v>
      </c>
      <c r="P851" s="50">
        <v>1.02531337239431</v>
      </c>
    </row>
    <row r="852" spans="1:16" hidden="1" x14ac:dyDescent="0.2">
      <c r="A852" s="48" t="s">
        <v>157</v>
      </c>
      <c r="B852" s="48" t="s">
        <v>11</v>
      </c>
      <c r="C852" s="48" t="s">
        <v>127</v>
      </c>
      <c r="D852" s="49">
        <v>999869.09086827806</v>
      </c>
      <c r="E852" s="50">
        <v>94.037803003955602</v>
      </c>
      <c r="F852" s="50"/>
      <c r="G852" s="50"/>
      <c r="H852" s="50">
        <v>5.7077470948451996</v>
      </c>
      <c r="I852" s="50"/>
      <c r="J852" s="50"/>
      <c r="K852" s="50">
        <v>67.833130294378194</v>
      </c>
      <c r="L852" s="50"/>
      <c r="M852" s="50">
        <v>19.241851944390401</v>
      </c>
      <c r="N852" s="50">
        <v>5.4239384626507601</v>
      </c>
      <c r="O852" s="50">
        <v>18.616391681297699</v>
      </c>
      <c r="P852" s="50">
        <v>1.48186840224849</v>
      </c>
    </row>
    <row r="853" spans="1:16" hidden="1" x14ac:dyDescent="0.2">
      <c r="A853" s="48" t="s">
        <v>157</v>
      </c>
      <c r="B853" s="48" t="s">
        <v>11</v>
      </c>
      <c r="C853" s="48" t="s">
        <v>128</v>
      </c>
      <c r="D853" s="50">
        <v>1.7831888693876801</v>
      </c>
      <c r="E853" s="50">
        <v>0.33835840540472001</v>
      </c>
      <c r="F853" s="50"/>
      <c r="G853" s="50"/>
      <c r="H853" s="50">
        <v>5.3170749609415502</v>
      </c>
      <c r="I853" s="50"/>
      <c r="J853" s="50"/>
      <c r="K853" s="50">
        <v>3.5271950459215198</v>
      </c>
      <c r="L853" s="50"/>
      <c r="M853" s="50">
        <v>6.4158319810764999</v>
      </c>
      <c r="N853" s="50">
        <v>8.5370132189629704</v>
      </c>
      <c r="O853" s="50">
        <v>18.9220181561078</v>
      </c>
      <c r="P853" s="50">
        <v>11.194951300122201</v>
      </c>
    </row>
    <row r="854" spans="1:16" hidden="1" x14ac:dyDescent="0.2">
      <c r="A854" s="48" t="s">
        <v>157</v>
      </c>
      <c r="B854" s="48" t="s">
        <v>11</v>
      </c>
      <c r="C854" s="48" t="s">
        <v>129</v>
      </c>
      <c r="D854" s="50">
        <v>3.2258602228983602</v>
      </c>
      <c r="E854" s="50">
        <v>18.965041162855901</v>
      </c>
      <c r="F854" s="50"/>
      <c r="G854" s="50"/>
      <c r="H854" s="50">
        <v>17.862936632881802</v>
      </c>
      <c r="I854" s="50"/>
      <c r="J854" s="50"/>
      <c r="K854" s="50">
        <v>16.109560029803301</v>
      </c>
      <c r="L854" s="50"/>
      <c r="M854" s="50">
        <v>6.2330456084692099</v>
      </c>
      <c r="N854" s="50">
        <v>2.60445063576271</v>
      </c>
      <c r="O854" s="50">
        <v>41.220284323073997</v>
      </c>
      <c r="P854" s="50">
        <v>17.908551511026999</v>
      </c>
    </row>
    <row r="855" spans="1:16" hidden="1" x14ac:dyDescent="0.2">
      <c r="A855" s="51" t="s">
        <v>157</v>
      </c>
      <c r="B855" s="51" t="s">
        <v>200</v>
      </c>
      <c r="C855" s="51" t="s">
        <v>124</v>
      </c>
      <c r="D855" s="52">
        <v>47288</v>
      </c>
      <c r="E855" s="53">
        <v>79.637540179326606</v>
      </c>
      <c r="F855" s="53"/>
      <c r="G855" s="53"/>
      <c r="H855" s="53">
        <v>19.9775841651158</v>
      </c>
      <c r="I855" s="53"/>
      <c r="J855" s="53"/>
      <c r="K855" s="53">
        <v>16.322642108605901</v>
      </c>
      <c r="L855" s="53"/>
      <c r="M855" s="53">
        <v>58.695882290674199</v>
      </c>
      <c r="N855" s="53">
        <v>19.9745951095585</v>
      </c>
      <c r="O855" s="53">
        <v>5.0068804911612101</v>
      </c>
      <c r="P855" s="53">
        <v>0.38487565555742997</v>
      </c>
    </row>
    <row r="856" spans="1:16" hidden="1" x14ac:dyDescent="0.2">
      <c r="A856" s="54" t="s">
        <v>157</v>
      </c>
      <c r="B856" s="54" t="s">
        <v>200</v>
      </c>
      <c r="C856" s="54" t="s">
        <v>125</v>
      </c>
      <c r="D856" s="55">
        <v>835.65567789489603</v>
      </c>
      <c r="E856" s="56">
        <v>0.66570571457932004</v>
      </c>
      <c r="F856" s="56"/>
      <c r="G856" s="56"/>
      <c r="H856" s="56">
        <v>0.64789524478659</v>
      </c>
      <c r="I856" s="56"/>
      <c r="J856" s="56"/>
      <c r="K856" s="56">
        <v>1.48721364087677</v>
      </c>
      <c r="L856" s="56"/>
      <c r="M856" s="56">
        <v>1.7943693012719699</v>
      </c>
      <c r="N856" s="56">
        <v>1.37462437306117</v>
      </c>
      <c r="O856" s="56">
        <v>0.84174867700808997</v>
      </c>
      <c r="P856" s="56">
        <v>0.11498265910826</v>
      </c>
    </row>
    <row r="857" spans="1:16" hidden="1" x14ac:dyDescent="0.2">
      <c r="A857" s="54" t="s">
        <v>157</v>
      </c>
      <c r="B857" s="54" t="s">
        <v>200</v>
      </c>
      <c r="C857" s="54" t="s">
        <v>126</v>
      </c>
      <c r="D857" s="55">
        <v>45913.282076255004</v>
      </c>
      <c r="E857" s="56">
        <v>78.5204690186291</v>
      </c>
      <c r="F857" s="56"/>
      <c r="G857" s="56"/>
      <c r="H857" s="56">
        <v>18.933041295111899</v>
      </c>
      <c r="I857" s="56"/>
      <c r="J857" s="56"/>
      <c r="K857" s="56">
        <v>14.020513555569901</v>
      </c>
      <c r="L857" s="56"/>
      <c r="M857" s="56">
        <v>55.715383239714399</v>
      </c>
      <c r="N857" s="56">
        <v>17.80831781254</v>
      </c>
      <c r="O857" s="56">
        <v>3.7898461267502102</v>
      </c>
      <c r="P857" s="56">
        <v>0.23534444031213</v>
      </c>
    </row>
    <row r="858" spans="1:16" hidden="1" x14ac:dyDescent="0.2">
      <c r="A858" s="54" t="s">
        <v>157</v>
      </c>
      <c r="B858" s="54" t="s">
        <v>200</v>
      </c>
      <c r="C858" s="54" t="s">
        <v>127</v>
      </c>
      <c r="D858" s="55">
        <v>48662.717923744902</v>
      </c>
      <c r="E858" s="56">
        <v>80.7107880528918</v>
      </c>
      <c r="F858" s="56"/>
      <c r="G858" s="56"/>
      <c r="H858" s="56">
        <v>21.064780595760901</v>
      </c>
      <c r="I858" s="56"/>
      <c r="J858" s="56"/>
      <c r="K858" s="56">
        <v>18.919594924216799</v>
      </c>
      <c r="L858" s="56"/>
      <c r="M858" s="56">
        <v>61.613988784105999</v>
      </c>
      <c r="N858" s="56">
        <v>22.332786130637199</v>
      </c>
      <c r="O858" s="56">
        <v>6.58797963950152</v>
      </c>
      <c r="P858" s="56">
        <v>0.62881595050803996</v>
      </c>
    </row>
    <row r="859" spans="1:16" hidden="1" x14ac:dyDescent="0.2">
      <c r="A859" s="54" t="s">
        <v>157</v>
      </c>
      <c r="B859" s="54" t="s">
        <v>200</v>
      </c>
      <c r="C859" s="54" t="s">
        <v>128</v>
      </c>
      <c r="D859" s="56">
        <v>1.76716223544006</v>
      </c>
      <c r="E859" s="56">
        <v>0.83591948355045997</v>
      </c>
      <c r="F859" s="56"/>
      <c r="G859" s="56"/>
      <c r="H859" s="56">
        <v>3.2431110760525401</v>
      </c>
      <c r="I859" s="56"/>
      <c r="J859" s="56"/>
      <c r="K859" s="56">
        <v>9.11135360918475</v>
      </c>
      <c r="L859" s="56"/>
      <c r="M859" s="56">
        <v>3.05706163915533</v>
      </c>
      <c r="N859" s="56">
        <v>6.8818635147371197</v>
      </c>
      <c r="O859" s="56">
        <v>16.811838798510401</v>
      </c>
      <c r="P859" s="56">
        <v>29.875274636877599</v>
      </c>
    </row>
    <row r="860" spans="1:16" hidden="1" x14ac:dyDescent="0.2">
      <c r="A860" s="54" t="s">
        <v>157</v>
      </c>
      <c r="B860" s="54" t="s">
        <v>200</v>
      </c>
      <c r="C860" s="54" t="s">
        <v>129</v>
      </c>
      <c r="D860" s="56">
        <v>0.34985302268221002</v>
      </c>
      <c r="E860" s="56">
        <v>1.5229443307547099</v>
      </c>
      <c r="F860" s="56"/>
      <c r="G860" s="56"/>
      <c r="H860" s="56">
        <v>1.4632633449164401</v>
      </c>
      <c r="I860" s="56"/>
      <c r="J860" s="56"/>
      <c r="K860" s="56">
        <v>2.1741115397089099</v>
      </c>
      <c r="L860" s="56"/>
      <c r="M860" s="56">
        <v>1.78301991690169</v>
      </c>
      <c r="N860" s="56">
        <v>1.5870687237849199</v>
      </c>
      <c r="O860" s="56">
        <v>2.0000415950706598</v>
      </c>
      <c r="P860" s="56">
        <v>1.92170406562997</v>
      </c>
    </row>
    <row r="861" spans="1:16" hidden="1" x14ac:dyDescent="0.2">
      <c r="A861" s="45" t="s">
        <v>157</v>
      </c>
      <c r="B861" s="45" t="s">
        <v>201</v>
      </c>
      <c r="C861" s="45" t="s">
        <v>124</v>
      </c>
      <c r="D861" s="46">
        <v>916236</v>
      </c>
      <c r="E861" s="47">
        <v>94.306707005618605</v>
      </c>
      <c r="F861" s="47"/>
      <c r="G861" s="47"/>
      <c r="H861" s="47">
        <v>4.41316429391554</v>
      </c>
      <c r="I861" s="47"/>
      <c r="J861" s="47"/>
      <c r="K861" s="47">
        <v>75.303573636700904</v>
      </c>
      <c r="L861" s="47"/>
      <c r="M861" s="47">
        <v>7.9213552615308496</v>
      </c>
      <c r="N861" s="47">
        <v>1.08074687770495</v>
      </c>
      <c r="O861" s="47">
        <v>15.694324224063299</v>
      </c>
      <c r="P861" s="47">
        <v>1.28012870046581</v>
      </c>
    </row>
    <row r="862" spans="1:16" hidden="1" x14ac:dyDescent="0.2">
      <c r="A862" s="48" t="s">
        <v>157</v>
      </c>
      <c r="B862" s="48" t="s">
        <v>201</v>
      </c>
      <c r="C862" s="48" t="s">
        <v>125</v>
      </c>
      <c r="D862" s="49">
        <v>17039.016065506301</v>
      </c>
      <c r="E862" s="50">
        <v>0.32836184907774002</v>
      </c>
      <c r="F862" s="50"/>
      <c r="G862" s="50"/>
      <c r="H862" s="50">
        <v>0.28651966438665999</v>
      </c>
      <c r="I862" s="50"/>
      <c r="J862" s="50"/>
      <c r="K862" s="50">
        <v>2.98920419223208</v>
      </c>
      <c r="L862" s="50"/>
      <c r="M862" s="50">
        <v>0.78628066796003004</v>
      </c>
      <c r="N862" s="50">
        <v>0.23533861518754001</v>
      </c>
      <c r="O862" s="50">
        <v>3.1675449320968401</v>
      </c>
      <c r="P862" s="50">
        <v>0.14610091487126001</v>
      </c>
    </row>
    <row r="863" spans="1:16" hidden="1" x14ac:dyDescent="0.2">
      <c r="A863" s="48" t="s">
        <v>157</v>
      </c>
      <c r="B863" s="48" t="s">
        <v>201</v>
      </c>
      <c r="C863" s="48" t="s">
        <v>126</v>
      </c>
      <c r="D863" s="49">
        <v>888205.50681022403</v>
      </c>
      <c r="E863" s="50">
        <v>93.741822524372793</v>
      </c>
      <c r="F863" s="50"/>
      <c r="G863" s="50"/>
      <c r="H863" s="50">
        <v>3.96510611828645</v>
      </c>
      <c r="I863" s="50"/>
      <c r="J863" s="50"/>
      <c r="K863" s="50">
        <v>70.064768355455499</v>
      </c>
      <c r="L863" s="50"/>
      <c r="M863" s="50">
        <v>6.7203311327512401</v>
      </c>
      <c r="N863" s="50">
        <v>0.75481132878486001</v>
      </c>
      <c r="O863" s="50">
        <v>11.1542644857622</v>
      </c>
      <c r="P863" s="50">
        <v>1.06076797992059</v>
      </c>
    </row>
    <row r="864" spans="1:16" hidden="1" x14ac:dyDescent="0.2">
      <c r="A864" s="48" t="s">
        <v>157</v>
      </c>
      <c r="B864" s="48" t="s">
        <v>201</v>
      </c>
      <c r="C864" s="48" t="s">
        <v>127</v>
      </c>
      <c r="D864" s="49">
        <v>944266.49318977597</v>
      </c>
      <c r="E864" s="50">
        <v>94.823418749016398</v>
      </c>
      <c r="F864" s="50"/>
      <c r="G864" s="50"/>
      <c r="H864" s="50">
        <v>4.9092649559027599</v>
      </c>
      <c r="I864" s="50"/>
      <c r="J864" s="50"/>
      <c r="K864" s="50">
        <v>79.888724709133299</v>
      </c>
      <c r="L864" s="50"/>
      <c r="M864" s="50">
        <v>9.3155848306701596</v>
      </c>
      <c r="N864" s="50">
        <v>1.54523351882603</v>
      </c>
      <c r="O864" s="50">
        <v>21.6323650101771</v>
      </c>
      <c r="P864" s="50">
        <v>1.54414398422967</v>
      </c>
    </row>
    <row r="865" spans="1:16" hidden="1" x14ac:dyDescent="0.2">
      <c r="A865" s="48" t="s">
        <v>157</v>
      </c>
      <c r="B865" s="48" t="s">
        <v>201</v>
      </c>
      <c r="C865" s="48" t="s">
        <v>128</v>
      </c>
      <c r="D865" s="50">
        <v>1.85967546194499</v>
      </c>
      <c r="E865" s="50">
        <v>0.34818504378291998</v>
      </c>
      <c r="F865" s="50"/>
      <c r="G865" s="50"/>
      <c r="H865" s="50">
        <v>6.4923860818345798</v>
      </c>
      <c r="I865" s="50"/>
      <c r="J865" s="50"/>
      <c r="K865" s="50">
        <v>3.96953829396382</v>
      </c>
      <c r="L865" s="50"/>
      <c r="M865" s="50">
        <v>9.9260876706099896</v>
      </c>
      <c r="N865" s="50">
        <v>21.775553558600599</v>
      </c>
      <c r="O865" s="50">
        <v>20.182741778968701</v>
      </c>
      <c r="P865" s="50">
        <v>11.4129864300441</v>
      </c>
    </row>
    <row r="866" spans="1:16" hidden="1" x14ac:dyDescent="0.2">
      <c r="A866" s="48" t="s">
        <v>157</v>
      </c>
      <c r="B866" s="48" t="s">
        <v>201</v>
      </c>
      <c r="C866" s="48" t="s">
        <v>129</v>
      </c>
      <c r="D866" s="50">
        <v>2.5185748470359801</v>
      </c>
      <c r="E866" s="50">
        <v>21.683191811535298</v>
      </c>
      <c r="F866" s="50"/>
      <c r="G866" s="50"/>
      <c r="H866" s="50">
        <v>21.012833930882099</v>
      </c>
      <c r="I866" s="50"/>
      <c r="J866" s="50"/>
      <c r="K866" s="50">
        <v>27.609498267128501</v>
      </c>
      <c r="L866" s="50"/>
      <c r="M866" s="50">
        <v>4.8707275374349202</v>
      </c>
      <c r="N866" s="50">
        <v>2.9769985233844598</v>
      </c>
      <c r="O866" s="50">
        <v>43.575580784357101</v>
      </c>
      <c r="P866" s="50">
        <v>18.237764238596998</v>
      </c>
    </row>
    <row r="867" spans="1:16" hidden="1" x14ac:dyDescent="0.2">
      <c r="A867" s="51" t="s">
        <v>157</v>
      </c>
      <c r="B867" s="51" t="s">
        <v>202</v>
      </c>
      <c r="C867" s="51" t="s">
        <v>124</v>
      </c>
      <c r="D867" s="52">
        <v>7638</v>
      </c>
      <c r="E867" s="53">
        <v>89.761717727153695</v>
      </c>
      <c r="F867" s="53"/>
      <c r="G867" s="53"/>
      <c r="H867" s="53">
        <v>9.3872741555380994</v>
      </c>
      <c r="I867" s="53"/>
      <c r="J867" s="53"/>
      <c r="K867" s="53">
        <v>71.687587168758697</v>
      </c>
      <c r="L867" s="53"/>
      <c r="M867" s="53">
        <v>2.0920502092050199</v>
      </c>
      <c r="N867" s="53">
        <v>2.7894002789400201</v>
      </c>
      <c r="O867" s="53">
        <v>23.430962343096201</v>
      </c>
      <c r="P867" s="53">
        <v>0.85100811730819004</v>
      </c>
    </row>
    <row r="868" spans="1:16" hidden="1" x14ac:dyDescent="0.2">
      <c r="A868" s="54" t="s">
        <v>157</v>
      </c>
      <c r="B868" s="54" t="s">
        <v>202</v>
      </c>
      <c r="C868" s="54" t="s">
        <v>125</v>
      </c>
      <c r="D868" s="55">
        <v>480.02560546446301</v>
      </c>
      <c r="E868" s="56">
        <v>1.5825424593413899</v>
      </c>
      <c r="F868" s="56"/>
      <c r="G868" s="56"/>
      <c r="H868" s="56">
        <v>1.5420783534294</v>
      </c>
      <c r="I868" s="56"/>
      <c r="J868" s="56"/>
      <c r="K868" s="56">
        <v>7.9940606476707003</v>
      </c>
      <c r="L868" s="56"/>
      <c r="M868" s="56">
        <v>0.93144024598305997</v>
      </c>
      <c r="N868" s="56">
        <v>2.62451997726038</v>
      </c>
      <c r="O868" s="56">
        <v>7.7669066558295796</v>
      </c>
      <c r="P868" s="56">
        <v>0.42221934685378998</v>
      </c>
    </row>
    <row r="869" spans="1:16" hidden="1" x14ac:dyDescent="0.2">
      <c r="A869" s="54" t="s">
        <v>157</v>
      </c>
      <c r="B869" s="54" t="s">
        <v>202</v>
      </c>
      <c r="C869" s="54" t="s">
        <v>126</v>
      </c>
      <c r="D869" s="55">
        <v>6848.3209238631598</v>
      </c>
      <c r="E869" s="56">
        <v>86.8497617520066</v>
      </c>
      <c r="F869" s="56"/>
      <c r="G869" s="56"/>
      <c r="H869" s="56">
        <v>7.1393490634655299</v>
      </c>
      <c r="I869" s="56"/>
      <c r="J869" s="56"/>
      <c r="K869" s="56">
        <v>56.977115072129799</v>
      </c>
      <c r="L869" s="56"/>
      <c r="M869" s="56">
        <v>1.0009542236321201</v>
      </c>
      <c r="N869" s="56">
        <v>0.58021688893560996</v>
      </c>
      <c r="O869" s="56">
        <v>13.050564990798399</v>
      </c>
      <c r="P869" s="56">
        <v>0.37540773593691001</v>
      </c>
    </row>
    <row r="870" spans="1:16" hidden="1" x14ac:dyDescent="0.2">
      <c r="A870" s="54" t="s">
        <v>157</v>
      </c>
      <c r="B870" s="54" t="s">
        <v>202</v>
      </c>
      <c r="C870" s="54" t="s">
        <v>127</v>
      </c>
      <c r="D870" s="55">
        <v>8427.6790761368302</v>
      </c>
      <c r="E870" s="56">
        <v>92.087603041310999</v>
      </c>
      <c r="F870" s="56"/>
      <c r="G870" s="56"/>
      <c r="H870" s="56">
        <v>12.249622709401001</v>
      </c>
      <c r="I870" s="56"/>
      <c r="J870" s="56"/>
      <c r="K870" s="56">
        <v>82.879583540406898</v>
      </c>
      <c r="L870" s="56"/>
      <c r="M870" s="56">
        <v>4.32059493490042</v>
      </c>
      <c r="N870" s="56">
        <v>12.364010746105199</v>
      </c>
      <c r="O870" s="56">
        <v>38.419654027297497</v>
      </c>
      <c r="P870" s="56">
        <v>1.9175445753909801</v>
      </c>
    </row>
    <row r="871" spans="1:16" hidden="1" x14ac:dyDescent="0.2">
      <c r="A871" s="54" t="s">
        <v>157</v>
      </c>
      <c r="B871" s="54" t="s">
        <v>202</v>
      </c>
      <c r="C871" s="54" t="s">
        <v>128</v>
      </c>
      <c r="D871" s="56">
        <v>6.28470287332369</v>
      </c>
      <c r="E871" s="56">
        <v>1.7630483232861101</v>
      </c>
      <c r="F871" s="56"/>
      <c r="G871" s="56"/>
      <c r="H871" s="56">
        <v>16.4273284009676</v>
      </c>
      <c r="I871" s="56"/>
      <c r="J871" s="56"/>
      <c r="K871" s="56">
        <v>11.1512480240853</v>
      </c>
      <c r="L871" s="56"/>
      <c r="M871" s="56">
        <v>44.522843757990699</v>
      </c>
      <c r="N871" s="56">
        <v>94.089041184784804</v>
      </c>
      <c r="O871" s="56">
        <v>33.148048048986901</v>
      </c>
      <c r="P871" s="56">
        <v>49.614021096450401</v>
      </c>
    </row>
    <row r="872" spans="1:16" hidden="1" x14ac:dyDescent="0.2">
      <c r="A872" s="54" t="s">
        <v>157</v>
      </c>
      <c r="B872" s="54" t="s">
        <v>202</v>
      </c>
      <c r="C872" s="54" t="s">
        <v>129</v>
      </c>
      <c r="D872" s="56">
        <v>3.1549423382672801</v>
      </c>
      <c r="E872" s="56">
        <v>2.45295020214036</v>
      </c>
      <c r="F872" s="56"/>
      <c r="G872" s="56"/>
      <c r="H872" s="56">
        <v>2.5164043581849098</v>
      </c>
      <c r="I872" s="56"/>
      <c r="J872" s="56"/>
      <c r="K872" s="56">
        <v>3.2082838885823701</v>
      </c>
      <c r="L872" s="56"/>
      <c r="M872" s="56">
        <v>0.43159727784521001</v>
      </c>
      <c r="N872" s="56">
        <v>2.58841591671897</v>
      </c>
      <c r="O872" s="56">
        <v>3.4261913561344102</v>
      </c>
      <c r="P872" s="56">
        <v>1.9017371809583199</v>
      </c>
    </row>
    <row r="873" spans="1:16" hidden="1" x14ac:dyDescent="0.2">
      <c r="A873" s="45" t="s">
        <v>157</v>
      </c>
      <c r="B873" s="45" t="s">
        <v>123</v>
      </c>
      <c r="C873" s="45" t="s">
        <v>124</v>
      </c>
      <c r="D873" s="46">
        <v>212</v>
      </c>
      <c r="E873" s="47">
        <v>0</v>
      </c>
      <c r="F873" s="47"/>
      <c r="G873" s="47"/>
      <c r="H873" s="47">
        <v>100</v>
      </c>
      <c r="I873" s="47"/>
      <c r="J873" s="47"/>
      <c r="K873" s="47">
        <v>54.245283018867902</v>
      </c>
      <c r="L873" s="47"/>
      <c r="M873" s="47">
        <v>21.2264150943396</v>
      </c>
      <c r="N873" s="47">
        <v>24.528301886792399</v>
      </c>
      <c r="O873" s="47">
        <v>0</v>
      </c>
      <c r="P873" s="47">
        <v>0</v>
      </c>
    </row>
    <row r="874" spans="1:16" hidden="1" x14ac:dyDescent="0.2">
      <c r="A874" s="48" t="s">
        <v>157</v>
      </c>
      <c r="B874" s="48" t="s">
        <v>123</v>
      </c>
      <c r="C874" s="48" t="s">
        <v>125</v>
      </c>
      <c r="D874" s="49">
        <v>50.428945934637397</v>
      </c>
      <c r="E874" s="50">
        <v>0</v>
      </c>
      <c r="F874" s="50"/>
      <c r="G874" s="50"/>
      <c r="H874" s="50">
        <v>0</v>
      </c>
      <c r="I874" s="50"/>
      <c r="J874" s="50"/>
      <c r="K874" s="50">
        <v>11.7753757539178</v>
      </c>
      <c r="L874" s="50"/>
      <c r="M874" s="50">
        <v>8.68917214573462</v>
      </c>
      <c r="N874" s="50">
        <v>10.355570213722601</v>
      </c>
      <c r="O874" s="50">
        <v>0</v>
      </c>
      <c r="P874" s="50">
        <v>0</v>
      </c>
    </row>
    <row r="875" spans="1:16" hidden="1" x14ac:dyDescent="0.2">
      <c r="A875" s="48" t="s">
        <v>157</v>
      </c>
      <c r="B875" s="48" t="s">
        <v>123</v>
      </c>
      <c r="C875" s="48" t="s">
        <v>126</v>
      </c>
      <c r="D875" s="49">
        <v>129.04050162555899</v>
      </c>
      <c r="E875" s="50">
        <v>0</v>
      </c>
      <c r="F875" s="50"/>
      <c r="G875" s="50"/>
      <c r="H875" s="50">
        <v>100</v>
      </c>
      <c r="I875" s="50"/>
      <c r="J875" s="50"/>
      <c r="K875" s="50">
        <v>35.195488648709699</v>
      </c>
      <c r="L875" s="50"/>
      <c r="M875" s="50">
        <v>10.280581985217699</v>
      </c>
      <c r="N875" s="50">
        <v>11.461771311230899</v>
      </c>
      <c r="O875" s="50">
        <v>0</v>
      </c>
      <c r="P875" s="50">
        <v>0</v>
      </c>
    </row>
    <row r="876" spans="1:16" hidden="1" x14ac:dyDescent="0.2">
      <c r="A876" s="48" t="s">
        <v>157</v>
      </c>
      <c r="B876" s="48" t="s">
        <v>123</v>
      </c>
      <c r="C876" s="48" t="s">
        <v>127</v>
      </c>
      <c r="D876" s="49">
        <v>294.95949837443999</v>
      </c>
      <c r="E876" s="50">
        <v>0</v>
      </c>
      <c r="F876" s="50"/>
      <c r="G876" s="50"/>
      <c r="H876" s="50">
        <v>100</v>
      </c>
      <c r="I876" s="50"/>
      <c r="J876" s="50"/>
      <c r="K876" s="50">
        <v>72.129606072162105</v>
      </c>
      <c r="L876" s="50"/>
      <c r="M876" s="50">
        <v>38.788000811266699</v>
      </c>
      <c r="N876" s="50">
        <v>44.931394125634299</v>
      </c>
      <c r="O876" s="50">
        <v>0</v>
      </c>
      <c r="P876" s="50">
        <v>0</v>
      </c>
    </row>
    <row r="877" spans="1:16" hidden="1" x14ac:dyDescent="0.2">
      <c r="A877" s="48" t="s">
        <v>157</v>
      </c>
      <c r="B877" s="48" t="s">
        <v>123</v>
      </c>
      <c r="C877" s="48" t="s">
        <v>128</v>
      </c>
      <c r="D877" s="50">
        <v>23.787238648413901</v>
      </c>
      <c r="E877" s="50">
        <v>0</v>
      </c>
      <c r="F877" s="50"/>
      <c r="G877" s="50"/>
      <c r="H877" s="50">
        <v>0</v>
      </c>
      <c r="I877" s="50"/>
      <c r="J877" s="50"/>
      <c r="K877" s="50">
        <v>21.707649215918</v>
      </c>
      <c r="L877" s="50"/>
      <c r="M877" s="50">
        <v>40.935655442127498</v>
      </c>
      <c r="N877" s="50">
        <v>42.218863179022897</v>
      </c>
      <c r="O877" s="50">
        <v>0</v>
      </c>
      <c r="P877" s="50">
        <v>0</v>
      </c>
    </row>
    <row r="878" spans="1:16" hidden="1" x14ac:dyDescent="0.2">
      <c r="A878" s="48" t="s">
        <v>157</v>
      </c>
      <c r="B878" s="48" t="s">
        <v>123</v>
      </c>
      <c r="C878" s="48" t="s">
        <v>129</v>
      </c>
      <c r="D878" s="50">
        <v>1.8544149271764501</v>
      </c>
      <c r="E878" s="50">
        <v>0</v>
      </c>
      <c r="F878" s="50"/>
      <c r="G878" s="50"/>
      <c r="H878" s="50">
        <v>0</v>
      </c>
      <c r="I878" s="50"/>
      <c r="J878" s="50"/>
      <c r="K878" s="50">
        <v>1.683166813703</v>
      </c>
      <c r="L878" s="50"/>
      <c r="M878" s="50">
        <v>1.3604262501869999</v>
      </c>
      <c r="N878" s="50">
        <v>1.7453072572395401</v>
      </c>
      <c r="O878" s="50">
        <v>0</v>
      </c>
      <c r="P878" s="50">
        <v>0</v>
      </c>
    </row>
    <row r="879" spans="1:16" hidden="1" x14ac:dyDescent="0.2">
      <c r="A879" s="51" t="s">
        <v>158</v>
      </c>
      <c r="B879" s="51" t="s">
        <v>11</v>
      </c>
      <c r="C879" s="51" t="s">
        <v>124</v>
      </c>
      <c r="D879" s="52">
        <v>306321</v>
      </c>
      <c r="E879" s="53">
        <v>93.7399003006649</v>
      </c>
      <c r="F879" s="53"/>
      <c r="G879" s="53"/>
      <c r="H879" s="53">
        <v>5.6339591474303097</v>
      </c>
      <c r="I879" s="53"/>
      <c r="J879" s="53"/>
      <c r="K879" s="53">
        <v>60.296674006257902</v>
      </c>
      <c r="L879" s="53"/>
      <c r="M879" s="53">
        <v>26.051686174527699</v>
      </c>
      <c r="N879" s="53">
        <v>7.5790937536215104</v>
      </c>
      <c r="O879" s="53">
        <v>6.0725460655927703</v>
      </c>
      <c r="P879" s="53">
        <v>0.62614055190469997</v>
      </c>
    </row>
    <row r="880" spans="1:16" hidden="1" x14ac:dyDescent="0.2">
      <c r="A880" s="54" t="s">
        <v>158</v>
      </c>
      <c r="B880" s="54" t="s">
        <v>11</v>
      </c>
      <c r="C880" s="54" t="s">
        <v>125</v>
      </c>
      <c r="D880" s="55">
        <v>4490.61796045145</v>
      </c>
      <c r="E880" s="56">
        <v>0.18284430445256</v>
      </c>
      <c r="F880" s="56"/>
      <c r="G880" s="56"/>
      <c r="H880" s="56">
        <v>0.18189323291003001</v>
      </c>
      <c r="I880" s="56"/>
      <c r="J880" s="56"/>
      <c r="K880" s="56">
        <v>1.4554258109498399</v>
      </c>
      <c r="L880" s="56"/>
      <c r="M880" s="56">
        <v>1.06225018859669</v>
      </c>
      <c r="N880" s="56">
        <v>0.49764755057952997</v>
      </c>
      <c r="O880" s="56">
        <v>0.68322974258183999</v>
      </c>
      <c r="P880" s="56">
        <v>4.0831795485234003E-2</v>
      </c>
    </row>
    <row r="881" spans="1:16" hidden="1" x14ac:dyDescent="0.2">
      <c r="A881" s="54" t="s">
        <v>158</v>
      </c>
      <c r="B881" s="54" t="s">
        <v>11</v>
      </c>
      <c r="C881" s="54" t="s">
        <v>126</v>
      </c>
      <c r="D881" s="55">
        <v>298933.14351712499</v>
      </c>
      <c r="E881" s="56">
        <v>93.432258816812194</v>
      </c>
      <c r="F881" s="56"/>
      <c r="G881" s="56"/>
      <c r="H881" s="56">
        <v>5.3420786243310401</v>
      </c>
      <c r="I881" s="56"/>
      <c r="J881" s="56"/>
      <c r="K881" s="56">
        <v>57.8787959747199</v>
      </c>
      <c r="L881" s="56"/>
      <c r="M881" s="56">
        <v>24.342014994141699</v>
      </c>
      <c r="N881" s="56">
        <v>6.7997251499081797</v>
      </c>
      <c r="O881" s="56">
        <v>5.04091568200095</v>
      </c>
      <c r="P881" s="56">
        <v>0.56242335556987</v>
      </c>
    </row>
    <row r="882" spans="1:16" hidden="1" x14ac:dyDescent="0.2">
      <c r="A882" s="54" t="s">
        <v>158</v>
      </c>
      <c r="B882" s="54" t="s">
        <v>11</v>
      </c>
      <c r="C882" s="54" t="s">
        <v>127</v>
      </c>
      <c r="D882" s="55">
        <v>313708.85648287501</v>
      </c>
      <c r="E882" s="56">
        <v>94.034051605172607</v>
      </c>
      <c r="F882" s="56"/>
      <c r="G882" s="56"/>
      <c r="H882" s="56">
        <v>5.9407865488943301</v>
      </c>
      <c r="I882" s="56"/>
      <c r="J882" s="56"/>
      <c r="K882" s="56">
        <v>62.665287401306301</v>
      </c>
      <c r="L882" s="56"/>
      <c r="M882" s="56">
        <v>27.837255311662201</v>
      </c>
      <c r="N882" s="56">
        <v>8.4397025868554092</v>
      </c>
      <c r="O882" s="56">
        <v>7.2990728508303802</v>
      </c>
      <c r="P882" s="56">
        <v>0.69702569849816998</v>
      </c>
    </row>
    <row r="883" spans="1:16" hidden="1" x14ac:dyDescent="0.2">
      <c r="A883" s="54" t="s">
        <v>158</v>
      </c>
      <c r="B883" s="54" t="s">
        <v>11</v>
      </c>
      <c r="C883" s="54" t="s">
        <v>128</v>
      </c>
      <c r="D883" s="56">
        <v>1.4659843629563201</v>
      </c>
      <c r="E883" s="56">
        <v>0.19505493804249999</v>
      </c>
      <c r="F883" s="56"/>
      <c r="G883" s="56"/>
      <c r="H883" s="56">
        <v>3.2285152971512301</v>
      </c>
      <c r="I883" s="56"/>
      <c r="J883" s="56"/>
      <c r="K883" s="56">
        <v>2.4137746151616701</v>
      </c>
      <c r="L883" s="56"/>
      <c r="M883" s="56">
        <v>4.077471920552</v>
      </c>
      <c r="N883" s="56">
        <v>6.5660561375394204</v>
      </c>
      <c r="O883" s="56">
        <v>11.2511249021731</v>
      </c>
      <c r="P883" s="56">
        <v>6.5211868742608701</v>
      </c>
    </row>
    <row r="884" spans="1:16" hidden="1" x14ac:dyDescent="0.2">
      <c r="A884" s="54" t="s">
        <v>158</v>
      </c>
      <c r="B884" s="54" t="s">
        <v>11</v>
      </c>
      <c r="C884" s="54" t="s">
        <v>129</v>
      </c>
      <c r="D884" s="56">
        <v>2.2611770447677202</v>
      </c>
      <c r="E884" s="56">
        <v>6.6640623519445397</v>
      </c>
      <c r="F884" s="56"/>
      <c r="G884" s="56"/>
      <c r="H884" s="56">
        <v>7.27923217400292</v>
      </c>
      <c r="I884" s="56"/>
      <c r="J884" s="56"/>
      <c r="K884" s="56">
        <v>5.5018736961480998</v>
      </c>
      <c r="L884" s="56"/>
      <c r="M884" s="56">
        <v>3.6420024859805999</v>
      </c>
      <c r="N884" s="56">
        <v>2.1984012243996802</v>
      </c>
      <c r="O884" s="56">
        <v>5.0888643855493498</v>
      </c>
      <c r="P884" s="56">
        <v>3.1342590002683401</v>
      </c>
    </row>
    <row r="885" spans="1:16" hidden="1" x14ac:dyDescent="0.2">
      <c r="A885" s="45" t="s">
        <v>158</v>
      </c>
      <c r="B885" s="45" t="s">
        <v>200</v>
      </c>
      <c r="C885" s="45" t="s">
        <v>124</v>
      </c>
      <c r="D885" s="46">
        <v>30702</v>
      </c>
      <c r="E885" s="47">
        <v>82.825223112500794</v>
      </c>
      <c r="F885" s="47"/>
      <c r="G885" s="47"/>
      <c r="H885" s="47">
        <v>16.764380170672901</v>
      </c>
      <c r="I885" s="47"/>
      <c r="J885" s="47"/>
      <c r="K885" s="47">
        <v>24.635710122401399</v>
      </c>
      <c r="L885" s="47"/>
      <c r="M885" s="47">
        <v>50.825723722556802</v>
      </c>
      <c r="N885" s="47">
        <v>20.380804352049701</v>
      </c>
      <c r="O885" s="47">
        <v>4.15776180299203</v>
      </c>
      <c r="P885" s="47">
        <v>0.41039671682626</v>
      </c>
    </row>
    <row r="886" spans="1:16" hidden="1" x14ac:dyDescent="0.2">
      <c r="A886" s="48" t="s">
        <v>158</v>
      </c>
      <c r="B886" s="48" t="s">
        <v>200</v>
      </c>
      <c r="C886" s="48" t="s">
        <v>125</v>
      </c>
      <c r="D886" s="49">
        <v>970.68976011504105</v>
      </c>
      <c r="E886" s="50">
        <v>0.62483381072999999</v>
      </c>
      <c r="F886" s="50"/>
      <c r="G886" s="50"/>
      <c r="H886" s="50">
        <v>0.62134880694934003</v>
      </c>
      <c r="I886" s="50"/>
      <c r="J886" s="50"/>
      <c r="K886" s="50">
        <v>1.56839982349178</v>
      </c>
      <c r="L886" s="50"/>
      <c r="M886" s="50">
        <v>1.86020061445759</v>
      </c>
      <c r="N886" s="50">
        <v>1.2907942902305001</v>
      </c>
      <c r="O886" s="50">
        <v>0.96238877093925002</v>
      </c>
      <c r="P886" s="50">
        <v>6.8011587774999993E-2</v>
      </c>
    </row>
    <row r="887" spans="1:16" hidden="1" x14ac:dyDescent="0.2">
      <c r="A887" s="48" t="s">
        <v>158</v>
      </c>
      <c r="B887" s="48" t="s">
        <v>200</v>
      </c>
      <c r="C887" s="48" t="s">
        <v>126</v>
      </c>
      <c r="D887" s="49">
        <v>29105.044592017501</v>
      </c>
      <c r="E887" s="50">
        <v>81.7727540555899</v>
      </c>
      <c r="F887" s="50"/>
      <c r="G887" s="50"/>
      <c r="H887" s="50">
        <v>15.766884691536401</v>
      </c>
      <c r="I887" s="50"/>
      <c r="J887" s="50"/>
      <c r="K887" s="50">
        <v>22.1465753605499</v>
      </c>
      <c r="L887" s="50"/>
      <c r="M887" s="50">
        <v>47.765371126187802</v>
      </c>
      <c r="N887" s="50">
        <v>18.338802800864901</v>
      </c>
      <c r="O887" s="50">
        <v>2.83285908851968</v>
      </c>
      <c r="P887" s="50">
        <v>0.31241829477017002</v>
      </c>
    </row>
    <row r="888" spans="1:16" hidden="1" x14ac:dyDescent="0.2">
      <c r="A888" s="48" t="s">
        <v>158</v>
      </c>
      <c r="B888" s="48" t="s">
        <v>200</v>
      </c>
      <c r="C888" s="48" t="s">
        <v>127</v>
      </c>
      <c r="D888" s="49">
        <v>32298.955407982401</v>
      </c>
      <c r="E888" s="50">
        <v>83.828938866766094</v>
      </c>
      <c r="F888" s="50"/>
      <c r="G888" s="50"/>
      <c r="H888" s="50">
        <v>17.8116380875956</v>
      </c>
      <c r="I888" s="50"/>
      <c r="J888" s="50"/>
      <c r="K888" s="50">
        <v>27.3064831732536</v>
      </c>
      <c r="L888" s="50"/>
      <c r="M888" s="50">
        <v>53.879900297168902</v>
      </c>
      <c r="N888" s="50">
        <v>22.5872889403134</v>
      </c>
      <c r="O888" s="50">
        <v>6.0636411221857403</v>
      </c>
      <c r="P888" s="50">
        <v>0.53893632096879995</v>
      </c>
    </row>
    <row r="889" spans="1:16" hidden="1" x14ac:dyDescent="0.2">
      <c r="A889" s="48" t="s">
        <v>158</v>
      </c>
      <c r="B889" s="48" t="s">
        <v>200</v>
      </c>
      <c r="C889" s="48" t="s">
        <v>128</v>
      </c>
      <c r="D889" s="50">
        <v>3.1616499254610102</v>
      </c>
      <c r="E889" s="50">
        <v>0.75440039549461002</v>
      </c>
      <c r="F889" s="50"/>
      <c r="G889" s="50"/>
      <c r="H889" s="50">
        <v>3.7063631379364299</v>
      </c>
      <c r="I889" s="50"/>
      <c r="J889" s="50"/>
      <c r="K889" s="50">
        <v>6.3663674223282296</v>
      </c>
      <c r="L889" s="50"/>
      <c r="M889" s="50">
        <v>3.65995893066254</v>
      </c>
      <c r="N889" s="50">
        <v>6.3333824707496502</v>
      </c>
      <c r="O889" s="50">
        <v>23.146799084225702</v>
      </c>
      <c r="P889" s="50">
        <v>16.572156887843398</v>
      </c>
    </row>
    <row r="890" spans="1:16" hidden="1" x14ac:dyDescent="0.2">
      <c r="A890" s="48" t="s">
        <v>158</v>
      </c>
      <c r="B890" s="48" t="s">
        <v>200</v>
      </c>
      <c r="C890" s="48" t="s">
        <v>129</v>
      </c>
      <c r="D890" s="50">
        <v>1.5752975403826399</v>
      </c>
      <c r="E890" s="50">
        <v>3.2177117552019001</v>
      </c>
      <c r="F890" s="50"/>
      <c r="G890" s="50"/>
      <c r="H890" s="50">
        <v>3.24373995696787</v>
      </c>
      <c r="I890" s="50"/>
      <c r="J890" s="50"/>
      <c r="K890" s="50">
        <v>2.4569555197291599</v>
      </c>
      <c r="L890" s="50"/>
      <c r="M890" s="50">
        <v>2.56751175116151</v>
      </c>
      <c r="N890" s="50">
        <v>1.90409839454234</v>
      </c>
      <c r="O890" s="50">
        <v>4.3102152892048098</v>
      </c>
      <c r="P890" s="50">
        <v>1.3268436777266901</v>
      </c>
    </row>
    <row r="891" spans="1:16" hidden="1" x14ac:dyDescent="0.2">
      <c r="A891" s="51" t="s">
        <v>158</v>
      </c>
      <c r="B891" s="51" t="s">
        <v>201</v>
      </c>
      <c r="C891" s="51" t="s">
        <v>124</v>
      </c>
      <c r="D891" s="52">
        <v>274800</v>
      </c>
      <c r="E891" s="53">
        <v>94.999636098981</v>
      </c>
      <c r="F891" s="53"/>
      <c r="G891" s="53"/>
      <c r="H891" s="53">
        <v>4.3493449781659299</v>
      </c>
      <c r="I891" s="53"/>
      <c r="J891" s="53"/>
      <c r="K891" s="53">
        <v>75.435073627844702</v>
      </c>
      <c r="L891" s="53"/>
      <c r="M891" s="53">
        <v>15.545515394912901</v>
      </c>
      <c r="N891" s="53">
        <v>2.0582329317268999</v>
      </c>
      <c r="O891" s="53">
        <v>6.96117804551539</v>
      </c>
      <c r="P891" s="53">
        <v>0.65101892285298002</v>
      </c>
    </row>
    <row r="892" spans="1:16" hidden="1" x14ac:dyDescent="0.2">
      <c r="A892" s="54" t="s">
        <v>158</v>
      </c>
      <c r="B892" s="54" t="s">
        <v>201</v>
      </c>
      <c r="C892" s="54" t="s">
        <v>125</v>
      </c>
      <c r="D892" s="55">
        <v>3917.3485256511999</v>
      </c>
      <c r="E892" s="56">
        <v>0.18533161957412</v>
      </c>
      <c r="F892" s="56"/>
      <c r="G892" s="56"/>
      <c r="H892" s="56">
        <v>0.18308965146048001</v>
      </c>
      <c r="I892" s="56"/>
      <c r="J892" s="56"/>
      <c r="K892" s="56">
        <v>1.3655122064037599</v>
      </c>
      <c r="L892" s="56"/>
      <c r="M892" s="56">
        <v>0.92745549197341004</v>
      </c>
      <c r="N892" s="56">
        <v>0.25802478659752998</v>
      </c>
      <c r="O892" s="56">
        <v>0.72294238200703997</v>
      </c>
      <c r="P892" s="56">
        <v>4.5160694745840502E-2</v>
      </c>
    </row>
    <row r="893" spans="1:16" hidden="1" x14ac:dyDescent="0.2">
      <c r="A893" s="54" t="s">
        <v>158</v>
      </c>
      <c r="B893" s="54" t="s">
        <v>201</v>
      </c>
      <c r="C893" s="54" t="s">
        <v>126</v>
      </c>
      <c r="D893" s="55">
        <v>268355.27258034499</v>
      </c>
      <c r="E893" s="56">
        <v>94.6857753861471</v>
      </c>
      <c r="F893" s="56"/>
      <c r="G893" s="56"/>
      <c r="H893" s="56">
        <v>4.0578910465369704</v>
      </c>
      <c r="I893" s="56"/>
      <c r="J893" s="56"/>
      <c r="K893" s="56">
        <v>73.119449904234202</v>
      </c>
      <c r="L893" s="56"/>
      <c r="M893" s="56">
        <v>14.0796864584632</v>
      </c>
      <c r="N893" s="56">
        <v>1.67386861476912</v>
      </c>
      <c r="O893" s="56">
        <v>5.8615505845709901</v>
      </c>
      <c r="P893" s="56">
        <v>0.58078055568612996</v>
      </c>
    </row>
    <row r="894" spans="1:16" hidden="1" x14ac:dyDescent="0.2">
      <c r="A894" s="54" t="s">
        <v>158</v>
      </c>
      <c r="B894" s="54" t="s">
        <v>201</v>
      </c>
      <c r="C894" s="54" t="s">
        <v>127</v>
      </c>
      <c r="D894" s="55">
        <v>281244.72741965402</v>
      </c>
      <c r="E894" s="56">
        <v>95.295880976146407</v>
      </c>
      <c r="F894" s="56"/>
      <c r="G894" s="56"/>
      <c r="H894" s="56">
        <v>4.6607153838692801</v>
      </c>
      <c r="I894" s="56"/>
      <c r="J894" s="56"/>
      <c r="K894" s="56">
        <v>77.612294604569698</v>
      </c>
      <c r="L894" s="56"/>
      <c r="M894" s="56">
        <v>17.133519462417901</v>
      </c>
      <c r="N894" s="56">
        <v>2.5285876904230502</v>
      </c>
      <c r="O894" s="56">
        <v>8.2490192433198395</v>
      </c>
      <c r="P894" s="56">
        <v>0.72968942359513</v>
      </c>
    </row>
    <row r="895" spans="1:16" hidden="1" x14ac:dyDescent="0.2">
      <c r="A895" s="54" t="s">
        <v>158</v>
      </c>
      <c r="B895" s="54" t="s">
        <v>201</v>
      </c>
      <c r="C895" s="54" t="s">
        <v>128</v>
      </c>
      <c r="D895" s="56">
        <v>1.42552711996041</v>
      </c>
      <c r="E895" s="56">
        <v>0.19508666262787</v>
      </c>
      <c r="F895" s="56"/>
      <c r="G895" s="56"/>
      <c r="H895" s="56">
        <v>4.2095913839809196</v>
      </c>
      <c r="I895" s="56"/>
      <c r="J895" s="56"/>
      <c r="K895" s="56">
        <v>1.81018210857783</v>
      </c>
      <c r="L895" s="56"/>
      <c r="M895" s="56">
        <v>5.9660646071400496</v>
      </c>
      <c r="N895" s="56">
        <v>12.536228656153501</v>
      </c>
      <c r="O895" s="56">
        <v>10.3853453722935</v>
      </c>
      <c r="P895" s="56">
        <v>6.93692505095414</v>
      </c>
    </row>
    <row r="896" spans="1:16" hidden="1" x14ac:dyDescent="0.2">
      <c r="A896" s="54" t="s">
        <v>158</v>
      </c>
      <c r="B896" s="54" t="s">
        <v>201</v>
      </c>
      <c r="C896" s="54" t="s">
        <v>129</v>
      </c>
      <c r="D896" s="56">
        <v>1.11630039200011</v>
      </c>
      <c r="E896" s="56">
        <v>7.5874765501379704</v>
      </c>
      <c r="F896" s="56"/>
      <c r="G896" s="56"/>
      <c r="H896" s="56">
        <v>8.4554682707194093</v>
      </c>
      <c r="I896" s="56"/>
      <c r="J896" s="56"/>
      <c r="K896" s="56">
        <v>4.3331450346770604</v>
      </c>
      <c r="L896" s="56"/>
      <c r="M896" s="56">
        <v>2.8213641974357802</v>
      </c>
      <c r="N896" s="56">
        <v>1.4222018350059999</v>
      </c>
      <c r="O896" s="56">
        <v>3.4750516534054001</v>
      </c>
      <c r="P896" s="56">
        <v>3.3089185133110002</v>
      </c>
    </row>
    <row r="897" spans="1:16" hidden="1" x14ac:dyDescent="0.2">
      <c r="A897" s="45" t="s">
        <v>158</v>
      </c>
      <c r="B897" s="45" t="s">
        <v>202</v>
      </c>
      <c r="C897" s="45" t="s">
        <v>124</v>
      </c>
      <c r="D897" s="46">
        <v>727</v>
      </c>
      <c r="E897" s="47">
        <v>90.371389270976593</v>
      </c>
      <c r="F897" s="47"/>
      <c r="G897" s="47"/>
      <c r="H897" s="47">
        <v>9.2159559834938101</v>
      </c>
      <c r="I897" s="47"/>
      <c r="J897" s="47"/>
      <c r="K897" s="47">
        <v>61.194029850746197</v>
      </c>
      <c r="L897" s="47"/>
      <c r="M897" s="47">
        <v>25.373134328358201</v>
      </c>
      <c r="N897" s="47">
        <v>10.4477611940298</v>
      </c>
      <c r="O897" s="47">
        <v>2.98507462686567</v>
      </c>
      <c r="P897" s="47">
        <v>0.41265474552956999</v>
      </c>
    </row>
    <row r="898" spans="1:16" hidden="1" x14ac:dyDescent="0.2">
      <c r="A898" s="48" t="s">
        <v>158</v>
      </c>
      <c r="B898" s="48" t="s">
        <v>202</v>
      </c>
      <c r="C898" s="48" t="s">
        <v>125</v>
      </c>
      <c r="D898" s="49">
        <v>54.909021053252999</v>
      </c>
      <c r="E898" s="50">
        <v>2.31863499995417</v>
      </c>
      <c r="F898" s="50"/>
      <c r="G898" s="50"/>
      <c r="H898" s="50">
        <v>2.30239455183278</v>
      </c>
      <c r="I898" s="50"/>
      <c r="J898" s="50"/>
      <c r="K898" s="50">
        <v>12.035568129879399</v>
      </c>
      <c r="L898" s="50"/>
      <c r="M898" s="50">
        <v>9.2153679654148899</v>
      </c>
      <c r="N898" s="50">
        <v>5.8116821278630404</v>
      </c>
      <c r="O898" s="50">
        <v>3.0011764357968702</v>
      </c>
      <c r="P898" s="50">
        <v>0.30800059217080999</v>
      </c>
    </row>
    <row r="899" spans="1:16" hidden="1" x14ac:dyDescent="0.2">
      <c r="A899" s="48" t="s">
        <v>158</v>
      </c>
      <c r="B899" s="48" t="s">
        <v>202</v>
      </c>
      <c r="C899" s="48" t="s">
        <v>126</v>
      </c>
      <c r="D899" s="49">
        <v>636.66500140309995</v>
      </c>
      <c r="E899" s="50">
        <v>85.824743106839605</v>
      </c>
      <c r="F899" s="50"/>
      <c r="G899" s="50"/>
      <c r="H899" s="50">
        <v>6.0637938690608504</v>
      </c>
      <c r="I899" s="50"/>
      <c r="J899" s="50"/>
      <c r="K899" s="50">
        <v>40.647904636669097</v>
      </c>
      <c r="L899" s="50"/>
      <c r="M899" s="50">
        <v>13.242640413508401</v>
      </c>
      <c r="N899" s="50">
        <v>4.0287563251454896</v>
      </c>
      <c r="O899" s="50">
        <v>0.55599649338392998</v>
      </c>
      <c r="P899" s="50">
        <v>0.12060391216525999</v>
      </c>
    </row>
    <row r="900" spans="1:16" hidden="1" x14ac:dyDescent="0.2">
      <c r="A900" s="48" t="s">
        <v>158</v>
      </c>
      <c r="B900" s="48" t="s">
        <v>202</v>
      </c>
      <c r="C900" s="48" t="s">
        <v>127</v>
      </c>
      <c r="D900" s="49">
        <v>817.33499859689903</v>
      </c>
      <c r="E900" s="50">
        <v>93.568994549920902</v>
      </c>
      <c r="F900" s="50"/>
      <c r="G900" s="50"/>
      <c r="H900" s="50">
        <v>13.7665764019301</v>
      </c>
      <c r="I900" s="50"/>
      <c r="J900" s="50"/>
      <c r="K900" s="50">
        <v>78.406105616456998</v>
      </c>
      <c r="L900" s="50"/>
      <c r="M900" s="50">
        <v>43.095740632469997</v>
      </c>
      <c r="N900" s="50">
        <v>24.4848646161795</v>
      </c>
      <c r="O900" s="50">
        <v>14.4811108123347</v>
      </c>
      <c r="P900" s="50">
        <v>1.40199993977057</v>
      </c>
    </row>
    <row r="901" spans="1:16" hidden="1" x14ac:dyDescent="0.2">
      <c r="A901" s="48" t="s">
        <v>158</v>
      </c>
      <c r="B901" s="48" t="s">
        <v>202</v>
      </c>
      <c r="C901" s="48" t="s">
        <v>128</v>
      </c>
      <c r="D901" s="50">
        <v>7.55282270333604</v>
      </c>
      <c r="E901" s="50">
        <v>2.5656737366311799</v>
      </c>
      <c r="F901" s="50"/>
      <c r="G901" s="50"/>
      <c r="H901" s="50">
        <v>24.982699092275102</v>
      </c>
      <c r="I901" s="50"/>
      <c r="J901" s="50"/>
      <c r="K901" s="50">
        <v>19.6678796268761</v>
      </c>
      <c r="L901" s="50"/>
      <c r="M901" s="50">
        <v>36.319391393105697</v>
      </c>
      <c r="N901" s="50">
        <v>55.626100366689101</v>
      </c>
      <c r="O901" s="50">
        <v>100.53941059919499</v>
      </c>
      <c r="P901" s="50">
        <v>74.638810169394503</v>
      </c>
    </row>
    <row r="902" spans="1:16" hidden="1" x14ac:dyDescent="0.2">
      <c r="A902" s="48" t="s">
        <v>158</v>
      </c>
      <c r="B902" s="48" t="s">
        <v>202</v>
      </c>
      <c r="C902" s="48" t="s">
        <v>129</v>
      </c>
      <c r="D902" s="50">
        <v>1.5094525159302199</v>
      </c>
      <c r="E902" s="50">
        <v>1.7151801505569699</v>
      </c>
      <c r="F902" s="50"/>
      <c r="G902" s="50"/>
      <c r="H902" s="50">
        <v>1.7589323507758301</v>
      </c>
      <c r="I902" s="50"/>
      <c r="J902" s="50"/>
      <c r="K902" s="50">
        <v>1.47251812019822</v>
      </c>
      <c r="L902" s="50"/>
      <c r="M902" s="50">
        <v>1.0826575220174399</v>
      </c>
      <c r="N902" s="50">
        <v>0.87144318018141997</v>
      </c>
      <c r="O902" s="50">
        <v>0.75080017395370002</v>
      </c>
      <c r="P902" s="50">
        <v>0.64084302106304003</v>
      </c>
    </row>
    <row r="903" spans="1:16" hidden="1" x14ac:dyDescent="0.2">
      <c r="A903" s="51" t="s">
        <v>158</v>
      </c>
      <c r="B903" s="51" t="s">
        <v>123</v>
      </c>
      <c r="C903" s="51" t="s">
        <v>124</v>
      </c>
      <c r="D903" s="52">
        <v>92</v>
      </c>
      <c r="E903" s="53">
        <v>0</v>
      </c>
      <c r="F903" s="53"/>
      <c r="G903" s="53"/>
      <c r="H903" s="53">
        <v>100</v>
      </c>
      <c r="I903" s="53"/>
      <c r="J903" s="53"/>
      <c r="K903" s="53">
        <v>88.043478260869506</v>
      </c>
      <c r="L903" s="53"/>
      <c r="M903" s="53">
        <v>5.4347826086956497</v>
      </c>
      <c r="N903" s="53">
        <v>6.5217391304347796</v>
      </c>
      <c r="O903" s="53">
        <v>0</v>
      </c>
      <c r="P903" s="53">
        <v>0</v>
      </c>
    </row>
    <row r="904" spans="1:16" hidden="1" x14ac:dyDescent="0.2">
      <c r="A904" s="54" t="s">
        <v>158</v>
      </c>
      <c r="B904" s="54" t="s">
        <v>123</v>
      </c>
      <c r="C904" s="54" t="s">
        <v>125</v>
      </c>
      <c r="D904" s="55">
        <v>26.356092964694799</v>
      </c>
      <c r="E904" s="56">
        <v>0</v>
      </c>
      <c r="F904" s="56"/>
      <c r="G904" s="56"/>
      <c r="H904" s="56">
        <v>0</v>
      </c>
      <c r="I904" s="56"/>
      <c r="J904" s="56"/>
      <c r="K904" s="56">
        <v>5.3541851979861903</v>
      </c>
      <c r="L904" s="56"/>
      <c r="M904" s="56">
        <v>3.44507681496167</v>
      </c>
      <c r="N904" s="56">
        <v>3.70469172907625</v>
      </c>
      <c r="O904" s="56">
        <v>0</v>
      </c>
      <c r="P904" s="56">
        <v>0</v>
      </c>
    </row>
    <row r="905" spans="1:16" hidden="1" x14ac:dyDescent="0.2">
      <c r="A905" s="54" t="s">
        <v>158</v>
      </c>
      <c r="B905" s="54" t="s">
        <v>123</v>
      </c>
      <c r="C905" s="54" t="s">
        <v>126</v>
      </c>
      <c r="D905" s="55">
        <v>48.639590811928997</v>
      </c>
      <c r="E905" s="56">
        <v>0</v>
      </c>
      <c r="F905" s="56"/>
      <c r="G905" s="56"/>
      <c r="H905" s="56">
        <v>100</v>
      </c>
      <c r="I905" s="56"/>
      <c r="J905" s="56"/>
      <c r="K905" s="56">
        <v>76.125826554803595</v>
      </c>
      <c r="L905" s="56"/>
      <c r="M905" s="56">
        <v>1.8715071175459601</v>
      </c>
      <c r="N905" s="56">
        <v>2.5024127529637301</v>
      </c>
      <c r="O905" s="56">
        <v>0</v>
      </c>
      <c r="P905" s="56">
        <v>0</v>
      </c>
    </row>
    <row r="906" spans="1:16" hidden="1" x14ac:dyDescent="0.2">
      <c r="A906" s="54" t="s">
        <v>158</v>
      </c>
      <c r="B906" s="54" t="s">
        <v>123</v>
      </c>
      <c r="C906" s="54" t="s">
        <v>127</v>
      </c>
      <c r="D906" s="55">
        <v>135.36040918807001</v>
      </c>
      <c r="E906" s="56">
        <v>0</v>
      </c>
      <c r="F906" s="56"/>
      <c r="G906" s="56"/>
      <c r="H906" s="56">
        <v>100</v>
      </c>
      <c r="I906" s="56"/>
      <c r="J906" s="56"/>
      <c r="K906" s="56">
        <v>94.446039823249293</v>
      </c>
      <c r="L906" s="56"/>
      <c r="M906" s="56">
        <v>14.761802957034799</v>
      </c>
      <c r="N906" s="56">
        <v>15.9412832265758</v>
      </c>
      <c r="O906" s="56">
        <v>0</v>
      </c>
      <c r="P906" s="56">
        <v>0</v>
      </c>
    </row>
    <row r="907" spans="1:16" hidden="1" x14ac:dyDescent="0.2">
      <c r="A907" s="54" t="s">
        <v>158</v>
      </c>
      <c r="B907" s="54" t="s">
        <v>123</v>
      </c>
      <c r="C907" s="54" t="s">
        <v>128</v>
      </c>
      <c r="D907" s="56">
        <v>28.647927135537799</v>
      </c>
      <c r="E907" s="56">
        <v>0</v>
      </c>
      <c r="F907" s="56"/>
      <c r="G907" s="56"/>
      <c r="H907" s="56">
        <v>0</v>
      </c>
      <c r="I907" s="56"/>
      <c r="J907" s="56"/>
      <c r="K907" s="56">
        <v>6.0812967680830798</v>
      </c>
      <c r="L907" s="56"/>
      <c r="M907" s="56">
        <v>63.389413395294802</v>
      </c>
      <c r="N907" s="56">
        <v>56.805273179169198</v>
      </c>
      <c r="O907" s="56">
        <v>0</v>
      </c>
      <c r="P907" s="56">
        <v>0</v>
      </c>
    </row>
    <row r="908" spans="1:16" hidden="1" x14ac:dyDescent="0.2">
      <c r="A908" s="54" t="s">
        <v>158</v>
      </c>
      <c r="B908" s="54" t="s">
        <v>123</v>
      </c>
      <c r="C908" s="54" t="s">
        <v>129</v>
      </c>
      <c r="D908" s="56">
        <v>2.3499962894483701</v>
      </c>
      <c r="E908" s="56">
        <v>0</v>
      </c>
      <c r="F908" s="56"/>
      <c r="G908" s="56"/>
      <c r="H908" s="56">
        <v>0</v>
      </c>
      <c r="I908" s="56"/>
      <c r="J908" s="56"/>
      <c r="K908" s="56">
        <v>0.90267789865063996</v>
      </c>
      <c r="L908" s="56"/>
      <c r="M908" s="56">
        <v>0.76547726727962995</v>
      </c>
      <c r="N908" s="56">
        <v>0.74623941678137995</v>
      </c>
      <c r="O908" s="56">
        <v>0</v>
      </c>
      <c r="P908" s="56">
        <v>0</v>
      </c>
    </row>
    <row r="909" spans="1:16" hidden="1" x14ac:dyDescent="0.2">
      <c r="A909" s="45" t="s">
        <v>159</v>
      </c>
      <c r="B909" s="45" t="s">
        <v>11</v>
      </c>
      <c r="C909" s="45" t="s">
        <v>124</v>
      </c>
      <c r="D909" s="46">
        <v>2205630</v>
      </c>
      <c r="E909" s="47">
        <v>86.413541709171497</v>
      </c>
      <c r="F909" s="47"/>
      <c r="G909" s="47"/>
      <c r="H909" s="47">
        <v>13.215997243417901</v>
      </c>
      <c r="I909" s="47"/>
      <c r="J909" s="47"/>
      <c r="K909" s="47">
        <v>52.1849356423415</v>
      </c>
      <c r="L909" s="47"/>
      <c r="M909" s="47">
        <v>40.431429590800498</v>
      </c>
      <c r="N909" s="47">
        <v>5.5372972527924897</v>
      </c>
      <c r="O909" s="47">
        <v>1.8463375140653699</v>
      </c>
      <c r="P909" s="47">
        <v>0.37046104741049002</v>
      </c>
    </row>
    <row r="910" spans="1:16" hidden="1" x14ac:dyDescent="0.2">
      <c r="A910" s="48" t="s">
        <v>159</v>
      </c>
      <c r="B910" s="48" t="s">
        <v>11</v>
      </c>
      <c r="C910" s="48" t="s">
        <v>125</v>
      </c>
      <c r="D910" s="49">
        <v>16997.6278824816</v>
      </c>
      <c r="E910" s="50">
        <v>0.1820185543001</v>
      </c>
      <c r="F910" s="50"/>
      <c r="G910" s="50"/>
      <c r="H910" s="50">
        <v>0.18221428493691999</v>
      </c>
      <c r="I910" s="50"/>
      <c r="J910" s="50"/>
      <c r="K910" s="50">
        <v>0.67069238036076995</v>
      </c>
      <c r="L910" s="50"/>
      <c r="M910" s="50">
        <v>0.64405504566656002</v>
      </c>
      <c r="N910" s="50">
        <v>0.16855905187372</v>
      </c>
      <c r="O910" s="50">
        <v>0.10508895027086999</v>
      </c>
      <c r="P910" s="50">
        <v>1.92338177493151E-2</v>
      </c>
    </row>
    <row r="911" spans="1:16" hidden="1" x14ac:dyDescent="0.2">
      <c r="A911" s="48" t="s">
        <v>159</v>
      </c>
      <c r="B911" s="48" t="s">
        <v>11</v>
      </c>
      <c r="C911" s="48" t="s">
        <v>126</v>
      </c>
      <c r="D911" s="49">
        <v>2177670.2533983402</v>
      </c>
      <c r="E911" s="50">
        <v>86.111345799987205</v>
      </c>
      <c r="F911" s="50"/>
      <c r="G911" s="50"/>
      <c r="H911" s="50">
        <v>12.919139735236699</v>
      </c>
      <c r="I911" s="50"/>
      <c r="J911" s="50"/>
      <c r="K911" s="50">
        <v>51.080786155336497</v>
      </c>
      <c r="L911" s="50"/>
      <c r="M911" s="50">
        <v>39.376594280115903</v>
      </c>
      <c r="N911" s="50">
        <v>5.2664708027823197</v>
      </c>
      <c r="O911" s="50">
        <v>1.6811816165915801</v>
      </c>
      <c r="P911" s="50">
        <v>0.34013178867338001</v>
      </c>
    </row>
    <row r="912" spans="1:16" hidden="1" x14ac:dyDescent="0.2">
      <c r="A912" s="48" t="s">
        <v>159</v>
      </c>
      <c r="B912" s="48" t="s">
        <v>11</v>
      </c>
      <c r="C912" s="48" t="s">
        <v>127</v>
      </c>
      <c r="D912" s="49">
        <v>2233589.7466016598</v>
      </c>
      <c r="E912" s="50">
        <v>86.710177085934902</v>
      </c>
      <c r="F912" s="50"/>
      <c r="G912" s="50"/>
      <c r="H912" s="50">
        <v>13.5186170365821</v>
      </c>
      <c r="I912" s="50"/>
      <c r="J912" s="50"/>
      <c r="K912" s="50">
        <v>53.286954168262902</v>
      </c>
      <c r="L912" s="50"/>
      <c r="M912" s="50">
        <v>41.495180808015299</v>
      </c>
      <c r="N912" s="50">
        <v>5.8211950625694202</v>
      </c>
      <c r="O912" s="50">
        <v>2.0273834353655902</v>
      </c>
      <c r="P912" s="50">
        <v>0.40348379084114</v>
      </c>
    </row>
    <row r="913" spans="1:16" hidden="1" x14ac:dyDescent="0.2">
      <c r="A913" s="48" t="s">
        <v>159</v>
      </c>
      <c r="B913" s="48" t="s">
        <v>11</v>
      </c>
      <c r="C913" s="48" t="s">
        <v>128</v>
      </c>
      <c r="D913" s="50">
        <v>0.77064729272277999</v>
      </c>
      <c r="E913" s="50">
        <v>0.21063660937852999</v>
      </c>
      <c r="F913" s="50"/>
      <c r="G913" s="50"/>
      <c r="H913" s="50">
        <v>1.37874033703865</v>
      </c>
      <c r="I913" s="50"/>
      <c r="J913" s="50"/>
      <c r="K913" s="50">
        <v>1.2852222046559101</v>
      </c>
      <c r="L913" s="50"/>
      <c r="M913" s="50">
        <v>1.59295640096067</v>
      </c>
      <c r="N913" s="50">
        <v>3.04406724397397</v>
      </c>
      <c r="O913" s="50">
        <v>5.6917518855738001</v>
      </c>
      <c r="P913" s="50">
        <v>5.1918596796502099</v>
      </c>
    </row>
    <row r="914" spans="1:16" hidden="1" x14ac:dyDescent="0.2">
      <c r="A914" s="48" t="s">
        <v>159</v>
      </c>
      <c r="B914" s="48" t="s">
        <v>11</v>
      </c>
      <c r="C914" s="48" t="s">
        <v>129</v>
      </c>
      <c r="D914" s="50">
        <v>2.4037640954118298</v>
      </c>
      <c r="E914" s="50">
        <v>15.3342059439324</v>
      </c>
      <c r="F914" s="50"/>
      <c r="G914" s="50"/>
      <c r="H914" s="50">
        <v>15.7305265875962</v>
      </c>
      <c r="I914" s="50"/>
      <c r="J914" s="50"/>
      <c r="K914" s="50">
        <v>13.9273684918006</v>
      </c>
      <c r="L914" s="50"/>
      <c r="M914" s="50">
        <v>13.305828367142601</v>
      </c>
      <c r="N914" s="50">
        <v>4.1964125060037096</v>
      </c>
      <c r="O914" s="50">
        <v>4.7079161902620204</v>
      </c>
      <c r="P914" s="50">
        <v>5.4465106591044501</v>
      </c>
    </row>
    <row r="915" spans="1:16" hidden="1" x14ac:dyDescent="0.2">
      <c r="A915" s="51" t="s">
        <v>159</v>
      </c>
      <c r="B915" s="51" t="s">
        <v>200</v>
      </c>
      <c r="C915" s="51" t="s">
        <v>124</v>
      </c>
      <c r="D915" s="52">
        <v>626865</v>
      </c>
      <c r="E915" s="53">
        <v>75.122075726033501</v>
      </c>
      <c r="F915" s="53"/>
      <c r="G915" s="53"/>
      <c r="H915" s="53">
        <v>24.703405039362501</v>
      </c>
      <c r="I915" s="53"/>
      <c r="J915" s="53"/>
      <c r="K915" s="53">
        <v>21.506292902484201</v>
      </c>
      <c r="L915" s="53"/>
      <c r="M915" s="53">
        <v>68.049232517742098</v>
      </c>
      <c r="N915" s="53">
        <v>9.2834033979736095</v>
      </c>
      <c r="O915" s="53">
        <v>1.1610711817999799</v>
      </c>
      <c r="P915" s="53">
        <v>0.17451923460394</v>
      </c>
    </row>
    <row r="916" spans="1:16" hidden="1" x14ac:dyDescent="0.2">
      <c r="A916" s="54" t="s">
        <v>159</v>
      </c>
      <c r="B916" s="54" t="s">
        <v>200</v>
      </c>
      <c r="C916" s="54" t="s">
        <v>125</v>
      </c>
      <c r="D916" s="55">
        <v>5419.7395300069702</v>
      </c>
      <c r="E916" s="56">
        <v>0.32181641382543003</v>
      </c>
      <c r="F916" s="56"/>
      <c r="G916" s="56"/>
      <c r="H916" s="56">
        <v>0.32166221167936998</v>
      </c>
      <c r="I916" s="56"/>
      <c r="J916" s="56"/>
      <c r="K916" s="56">
        <v>0.54880980188640005</v>
      </c>
      <c r="L916" s="56"/>
      <c r="M916" s="56">
        <v>0.61770104063967002</v>
      </c>
      <c r="N916" s="56">
        <v>0.29044097915657002</v>
      </c>
      <c r="O916" s="56">
        <v>6.2063514864955101E-2</v>
      </c>
      <c r="P916" s="56">
        <v>1.5623311916937201E-2</v>
      </c>
    </row>
    <row r="917" spans="1:16" hidden="1" x14ac:dyDescent="0.2">
      <c r="A917" s="54" t="s">
        <v>159</v>
      </c>
      <c r="B917" s="54" t="s">
        <v>200</v>
      </c>
      <c r="C917" s="54" t="s">
        <v>126</v>
      </c>
      <c r="D917" s="55">
        <v>617949.95932763803</v>
      </c>
      <c r="E917" s="56">
        <v>74.588955346677295</v>
      </c>
      <c r="F917" s="56"/>
      <c r="G917" s="56"/>
      <c r="H917" s="56">
        <v>24.178111561874701</v>
      </c>
      <c r="I917" s="56"/>
      <c r="J917" s="56"/>
      <c r="K917" s="56">
        <v>20.617280408312201</v>
      </c>
      <c r="L917" s="56"/>
      <c r="M917" s="56">
        <v>67.024682313996095</v>
      </c>
      <c r="N917" s="56">
        <v>8.8165481685862002</v>
      </c>
      <c r="O917" s="56">
        <v>1.06329188955291</v>
      </c>
      <c r="P917" s="56">
        <v>0.15062003193995999</v>
      </c>
    </row>
    <row r="918" spans="1:16" hidden="1" x14ac:dyDescent="0.2">
      <c r="A918" s="54" t="s">
        <v>159</v>
      </c>
      <c r="B918" s="54" t="s">
        <v>200</v>
      </c>
      <c r="C918" s="54" t="s">
        <v>127</v>
      </c>
      <c r="D918" s="55">
        <v>635780.04067236197</v>
      </c>
      <c r="E918" s="56">
        <v>75.647663002101098</v>
      </c>
      <c r="F918" s="56"/>
      <c r="G918" s="56"/>
      <c r="H918" s="56">
        <v>25.236312532080301</v>
      </c>
      <c r="I918" s="56"/>
      <c r="J918" s="56"/>
      <c r="K918" s="56">
        <v>22.422811410588899</v>
      </c>
      <c r="L918" s="56"/>
      <c r="M918" s="56">
        <v>69.056646098024004</v>
      </c>
      <c r="N918" s="56">
        <v>9.7723302153435903</v>
      </c>
      <c r="O918" s="56">
        <v>1.2677269479141799</v>
      </c>
      <c r="P918" s="56">
        <v>0.20220289549941001</v>
      </c>
    </row>
    <row r="919" spans="1:16" hidden="1" x14ac:dyDescent="0.2">
      <c r="A919" s="54" t="s">
        <v>159</v>
      </c>
      <c r="B919" s="54" t="s">
        <v>200</v>
      </c>
      <c r="C919" s="54" t="s">
        <v>128</v>
      </c>
      <c r="D919" s="56">
        <v>0.86457842278750996</v>
      </c>
      <c r="E919" s="56">
        <v>0.42839126943068001</v>
      </c>
      <c r="F919" s="56"/>
      <c r="G919" s="56"/>
      <c r="H919" s="56">
        <v>1.3020966590105201</v>
      </c>
      <c r="I919" s="56"/>
      <c r="J919" s="56"/>
      <c r="K919" s="56">
        <v>2.5518568187221602</v>
      </c>
      <c r="L919" s="56"/>
      <c r="M919" s="56">
        <v>0.90772668226438002</v>
      </c>
      <c r="N919" s="56">
        <v>3.1286045290240598</v>
      </c>
      <c r="O919" s="56">
        <v>5.3453669196008597</v>
      </c>
      <c r="P919" s="56">
        <v>8.9522005711250596</v>
      </c>
    </row>
    <row r="920" spans="1:16" hidden="1" x14ac:dyDescent="0.2">
      <c r="A920" s="54" t="s">
        <v>159</v>
      </c>
      <c r="B920" s="54" t="s">
        <v>200</v>
      </c>
      <c r="C920" s="54" t="s">
        <v>129</v>
      </c>
      <c r="D920" s="56">
        <v>0.50250143624586996</v>
      </c>
      <c r="E920" s="56">
        <v>8.5584291270871393</v>
      </c>
      <c r="F920" s="56"/>
      <c r="G920" s="56"/>
      <c r="H920" s="56">
        <v>8.5906757863939607</v>
      </c>
      <c r="I920" s="56"/>
      <c r="J920" s="56"/>
      <c r="K920" s="56">
        <v>7.3227428315579903</v>
      </c>
      <c r="L920" s="56"/>
      <c r="M920" s="56">
        <v>7.2024889417343001</v>
      </c>
      <c r="N920" s="56">
        <v>4.11104540755227</v>
      </c>
      <c r="O920" s="56">
        <v>1.3775783838062601</v>
      </c>
      <c r="P920" s="56">
        <v>2.1638188244213299</v>
      </c>
    </row>
    <row r="921" spans="1:16" hidden="1" x14ac:dyDescent="0.2">
      <c r="A921" s="45" t="s">
        <v>159</v>
      </c>
      <c r="B921" s="45" t="s">
        <v>201</v>
      </c>
      <c r="C921" s="45" t="s">
        <v>124</v>
      </c>
      <c r="D921" s="46">
        <v>1568282</v>
      </c>
      <c r="E921" s="47">
        <v>91.010864117550199</v>
      </c>
      <c r="F921" s="47"/>
      <c r="G921" s="47"/>
      <c r="H921" s="47">
        <v>8.5425325292262393</v>
      </c>
      <c r="I921" s="47"/>
      <c r="J921" s="47"/>
      <c r="K921" s="47">
        <v>87.029282456651003</v>
      </c>
      <c r="L921" s="47"/>
      <c r="M921" s="47">
        <v>9.0810697837591707</v>
      </c>
      <c r="N921" s="47">
        <v>1.24579199976114</v>
      </c>
      <c r="O921" s="47">
        <v>2.6438557598286101</v>
      </c>
      <c r="P921" s="47">
        <v>0.44660335322346001</v>
      </c>
    </row>
    <row r="922" spans="1:16" hidden="1" x14ac:dyDescent="0.2">
      <c r="A922" s="48" t="s">
        <v>159</v>
      </c>
      <c r="B922" s="48" t="s">
        <v>201</v>
      </c>
      <c r="C922" s="48" t="s">
        <v>125</v>
      </c>
      <c r="D922" s="49">
        <v>15548.6319717322</v>
      </c>
      <c r="E922" s="50">
        <v>0.19904589268632999</v>
      </c>
      <c r="F922" s="50"/>
      <c r="G922" s="50"/>
      <c r="H922" s="50">
        <v>0.19820367002757999</v>
      </c>
      <c r="I922" s="50"/>
      <c r="J922" s="50"/>
      <c r="K922" s="50">
        <v>0.46171791470175</v>
      </c>
      <c r="L922" s="50"/>
      <c r="M922" s="50">
        <v>0.35510531667926998</v>
      </c>
      <c r="N922" s="50">
        <v>0.11820307079318999</v>
      </c>
      <c r="O922" s="50">
        <v>0.21656951677531</v>
      </c>
      <c r="P922" s="50">
        <v>2.6142665773741299E-2</v>
      </c>
    </row>
    <row r="923" spans="1:16" hidden="1" x14ac:dyDescent="0.2">
      <c r="A923" s="48" t="s">
        <v>159</v>
      </c>
      <c r="B923" s="48" t="s">
        <v>201</v>
      </c>
      <c r="C923" s="48" t="s">
        <v>126</v>
      </c>
      <c r="D923" s="49">
        <v>1542705.7364803001</v>
      </c>
      <c r="E923" s="50">
        <v>90.678031108866307</v>
      </c>
      <c r="F923" s="50"/>
      <c r="G923" s="50"/>
      <c r="H923" s="50">
        <v>8.222093440159</v>
      </c>
      <c r="I923" s="50"/>
      <c r="J923" s="50"/>
      <c r="K923" s="50">
        <v>86.250669312695194</v>
      </c>
      <c r="L923" s="50"/>
      <c r="M923" s="50">
        <v>8.5135999895333594</v>
      </c>
      <c r="N923" s="50">
        <v>1.0656110524457201</v>
      </c>
      <c r="O923" s="50">
        <v>2.3100206094464002</v>
      </c>
      <c r="P923" s="50">
        <v>0.40559801528875</v>
      </c>
    </row>
    <row r="924" spans="1:16" hidden="1" x14ac:dyDescent="0.2">
      <c r="A924" s="48" t="s">
        <v>159</v>
      </c>
      <c r="B924" s="48" t="s">
        <v>201</v>
      </c>
      <c r="C924" s="48" t="s">
        <v>127</v>
      </c>
      <c r="D924" s="49">
        <v>1593858.2635196899</v>
      </c>
      <c r="E924" s="50">
        <v>91.332949438120096</v>
      </c>
      <c r="F924" s="50"/>
      <c r="G924" s="50"/>
      <c r="H924" s="50">
        <v>8.8742525272549706</v>
      </c>
      <c r="I924" s="50"/>
      <c r="J924" s="50"/>
      <c r="K924" s="50">
        <v>87.770055458072903</v>
      </c>
      <c r="L924" s="50"/>
      <c r="M924" s="50">
        <v>9.6823608912624906</v>
      </c>
      <c r="N924" s="50">
        <v>1.45599083442651</v>
      </c>
      <c r="O924" s="50">
        <v>3.0244418298536502</v>
      </c>
      <c r="P924" s="50">
        <v>0.49173379977844001</v>
      </c>
    </row>
    <row r="925" spans="1:16" hidden="1" x14ac:dyDescent="0.2">
      <c r="A925" s="48" t="s">
        <v>159</v>
      </c>
      <c r="B925" s="48" t="s">
        <v>201</v>
      </c>
      <c r="C925" s="48" t="s">
        <v>128</v>
      </c>
      <c r="D925" s="50">
        <v>0.99144362887109005</v>
      </c>
      <c r="E925" s="50">
        <v>0.21870563983354999</v>
      </c>
      <c r="F925" s="50"/>
      <c r="G925" s="50"/>
      <c r="H925" s="50">
        <v>2.3201980132879099</v>
      </c>
      <c r="I925" s="50"/>
      <c r="J925" s="50"/>
      <c r="K925" s="50">
        <v>0.53053168045103005</v>
      </c>
      <c r="L925" s="50"/>
      <c r="M925" s="50">
        <v>3.9103907924411301</v>
      </c>
      <c r="N925" s="50">
        <v>9.4881866969650908</v>
      </c>
      <c r="O925" s="50">
        <v>8.1914270841065893</v>
      </c>
      <c r="P925" s="50">
        <v>5.85366535764914</v>
      </c>
    </row>
    <row r="926" spans="1:16" hidden="1" x14ac:dyDescent="0.2">
      <c r="A926" s="48" t="s">
        <v>159</v>
      </c>
      <c r="B926" s="48" t="s">
        <v>201</v>
      </c>
      <c r="C926" s="48" t="s">
        <v>129</v>
      </c>
      <c r="D926" s="50">
        <v>1.87198194904139</v>
      </c>
      <c r="E926" s="50">
        <v>18.7113357079648</v>
      </c>
      <c r="F926" s="50"/>
      <c r="G926" s="50"/>
      <c r="H926" s="50">
        <v>19.427955696099001</v>
      </c>
      <c r="I926" s="50"/>
      <c r="J926" s="50"/>
      <c r="K926" s="50">
        <v>6.7055509096979504</v>
      </c>
      <c r="L926" s="50"/>
      <c r="M926" s="50">
        <v>5.4229229899374696</v>
      </c>
      <c r="N926" s="50">
        <v>4.0324295475022396</v>
      </c>
      <c r="O926" s="50">
        <v>6.4699950687062797</v>
      </c>
      <c r="P926" s="50">
        <v>5.9392446167062003</v>
      </c>
    </row>
    <row r="927" spans="1:16" hidden="1" x14ac:dyDescent="0.2">
      <c r="A927" s="51" t="s">
        <v>159</v>
      </c>
      <c r="B927" s="51" t="s">
        <v>202</v>
      </c>
      <c r="C927" s="51" t="s">
        <v>124</v>
      </c>
      <c r="D927" s="52">
        <v>9117</v>
      </c>
      <c r="E927" s="53">
        <v>84.918284523417697</v>
      </c>
      <c r="F927" s="53"/>
      <c r="G927" s="53"/>
      <c r="H927" s="53">
        <v>14.28101349128</v>
      </c>
      <c r="I927" s="53"/>
      <c r="J927" s="53"/>
      <c r="K927" s="53">
        <v>88.402457757296403</v>
      </c>
      <c r="L927" s="53"/>
      <c r="M927" s="53">
        <v>5.9139784946236498</v>
      </c>
      <c r="N927" s="53">
        <v>2.4577572964669701</v>
      </c>
      <c r="O927" s="53">
        <v>3.2258064516128999</v>
      </c>
      <c r="P927" s="53">
        <v>0.80070198530217995</v>
      </c>
    </row>
    <row r="928" spans="1:16" hidden="1" x14ac:dyDescent="0.2">
      <c r="A928" s="54" t="s">
        <v>159</v>
      </c>
      <c r="B928" s="54" t="s">
        <v>202</v>
      </c>
      <c r="C928" s="54" t="s">
        <v>125</v>
      </c>
      <c r="D928" s="55">
        <v>473.707692782322</v>
      </c>
      <c r="E928" s="56">
        <v>1.4201028164679099</v>
      </c>
      <c r="F928" s="56"/>
      <c r="G928" s="56"/>
      <c r="H928" s="56">
        <v>1.4020810454755199</v>
      </c>
      <c r="I928" s="56"/>
      <c r="J928" s="56"/>
      <c r="K928" s="56">
        <v>2.2840654236659002</v>
      </c>
      <c r="L928" s="56"/>
      <c r="M928" s="56">
        <v>1.42977902230919</v>
      </c>
      <c r="N928" s="56">
        <v>0.88423610268142006</v>
      </c>
      <c r="O928" s="56">
        <v>1.4924840369418599</v>
      </c>
      <c r="P928" s="56">
        <v>0.35701351031340001</v>
      </c>
    </row>
    <row r="929" spans="1:16" hidden="1" x14ac:dyDescent="0.2">
      <c r="A929" s="54" t="s">
        <v>159</v>
      </c>
      <c r="B929" s="54" t="s">
        <v>202</v>
      </c>
      <c r="C929" s="54" t="s">
        <v>126</v>
      </c>
      <c r="D929" s="55">
        <v>8337.7885038416698</v>
      </c>
      <c r="E929" s="56">
        <v>82.430794394161595</v>
      </c>
      <c r="F929" s="56"/>
      <c r="G929" s="56"/>
      <c r="H929" s="56">
        <v>12.1260871153245</v>
      </c>
      <c r="I929" s="56"/>
      <c r="J929" s="56"/>
      <c r="K929" s="56">
        <v>84.085992463890094</v>
      </c>
      <c r="L929" s="56"/>
      <c r="M929" s="56">
        <v>3.9559786051636601</v>
      </c>
      <c r="N929" s="56">
        <v>1.3549522275553501</v>
      </c>
      <c r="O929" s="56">
        <v>1.49550090022883</v>
      </c>
      <c r="P929" s="56">
        <v>0.3838807302876</v>
      </c>
    </row>
    <row r="930" spans="1:16" hidden="1" x14ac:dyDescent="0.2">
      <c r="A930" s="54" t="s">
        <v>159</v>
      </c>
      <c r="B930" s="54" t="s">
        <v>202</v>
      </c>
      <c r="C930" s="54" t="s">
        <v>127</v>
      </c>
      <c r="D930" s="55">
        <v>9896.2114961583193</v>
      </c>
      <c r="E930" s="56">
        <v>87.108667949515095</v>
      </c>
      <c r="F930" s="56"/>
      <c r="G930" s="56"/>
      <c r="H930" s="56">
        <v>16.745913546156199</v>
      </c>
      <c r="I930" s="56"/>
      <c r="J930" s="56"/>
      <c r="K930" s="56">
        <v>91.664203363305006</v>
      </c>
      <c r="L930" s="56"/>
      <c r="M930" s="56">
        <v>8.7527671958837008</v>
      </c>
      <c r="N930" s="56">
        <v>4.4179438092587597</v>
      </c>
      <c r="O930" s="56">
        <v>6.8194909503373404</v>
      </c>
      <c r="P930" s="56">
        <v>1.66255808108526</v>
      </c>
    </row>
    <row r="931" spans="1:16" hidden="1" x14ac:dyDescent="0.2">
      <c r="A931" s="54" t="s">
        <v>159</v>
      </c>
      <c r="B931" s="54" t="s">
        <v>202</v>
      </c>
      <c r="C931" s="54" t="s">
        <v>128</v>
      </c>
      <c r="D931" s="56">
        <v>5.1958724666263301</v>
      </c>
      <c r="E931" s="56">
        <v>1.6723168919837099</v>
      </c>
      <c r="F931" s="56"/>
      <c r="G931" s="56"/>
      <c r="H931" s="56">
        <v>9.8177979198159093</v>
      </c>
      <c r="I931" s="56"/>
      <c r="J931" s="56"/>
      <c r="K931" s="56">
        <v>2.5837125817662998</v>
      </c>
      <c r="L931" s="56"/>
      <c r="M931" s="56">
        <v>24.1762634681373</v>
      </c>
      <c r="N931" s="56">
        <v>35.977356427850502</v>
      </c>
      <c r="O931" s="56">
        <v>46.2670051451977</v>
      </c>
      <c r="P931" s="56">
        <v>44.587564020921498</v>
      </c>
    </row>
    <row r="932" spans="1:16" hidden="1" x14ac:dyDescent="0.2">
      <c r="A932" s="54" t="s">
        <v>159</v>
      </c>
      <c r="B932" s="54" t="s">
        <v>202</v>
      </c>
      <c r="C932" s="54" t="s">
        <v>129</v>
      </c>
      <c r="D932" s="56">
        <v>4.0628895873196997</v>
      </c>
      <c r="E932" s="56">
        <v>3.5369176819690602</v>
      </c>
      <c r="F932" s="56"/>
      <c r="G932" s="56"/>
      <c r="H932" s="56">
        <v>3.6070113559411499</v>
      </c>
      <c r="I932" s="56"/>
      <c r="J932" s="56"/>
      <c r="K932" s="56">
        <v>1.75589029928644</v>
      </c>
      <c r="L932" s="56"/>
      <c r="M932" s="56">
        <v>1.26777913304373</v>
      </c>
      <c r="N932" s="56">
        <v>1.12542188936351</v>
      </c>
      <c r="O932" s="56">
        <v>2.4622498831665101</v>
      </c>
      <c r="P932" s="56">
        <v>3.6043514279519999</v>
      </c>
    </row>
    <row r="933" spans="1:16" hidden="1" x14ac:dyDescent="0.2">
      <c r="A933" s="45" t="s">
        <v>159</v>
      </c>
      <c r="B933" s="45" t="s">
        <v>123</v>
      </c>
      <c r="C933" s="45" t="s">
        <v>124</v>
      </c>
      <c r="D933" s="46">
        <v>1366</v>
      </c>
      <c r="E933" s="47">
        <v>0</v>
      </c>
      <c r="F933" s="47"/>
      <c r="G933" s="47"/>
      <c r="H933" s="47">
        <v>100</v>
      </c>
      <c r="I933" s="47"/>
      <c r="J933" s="47"/>
      <c r="K933" s="47">
        <v>78.184480234260604</v>
      </c>
      <c r="L933" s="47"/>
      <c r="M933" s="47">
        <v>17.130307467057101</v>
      </c>
      <c r="N933" s="47">
        <v>4.6852122986822797</v>
      </c>
      <c r="O933" s="47">
        <v>0</v>
      </c>
      <c r="P933" s="47">
        <v>0</v>
      </c>
    </row>
    <row r="934" spans="1:16" hidden="1" x14ac:dyDescent="0.2">
      <c r="A934" s="48" t="s">
        <v>159</v>
      </c>
      <c r="B934" s="48" t="s">
        <v>123</v>
      </c>
      <c r="C934" s="48" t="s">
        <v>125</v>
      </c>
      <c r="D934" s="49">
        <v>122.79616839069099</v>
      </c>
      <c r="E934" s="50">
        <v>0</v>
      </c>
      <c r="F934" s="50"/>
      <c r="G934" s="50"/>
      <c r="H934" s="50">
        <v>0</v>
      </c>
      <c r="I934" s="50"/>
      <c r="J934" s="50"/>
      <c r="K934" s="50">
        <v>2.8716952162446598</v>
      </c>
      <c r="L934" s="50"/>
      <c r="M934" s="50">
        <v>2.5808920179011299</v>
      </c>
      <c r="N934" s="50">
        <v>1.2191535186408</v>
      </c>
      <c r="O934" s="50">
        <v>0</v>
      </c>
      <c r="P934" s="50">
        <v>0</v>
      </c>
    </row>
    <row r="935" spans="1:16" hidden="1" x14ac:dyDescent="0.2">
      <c r="A935" s="48" t="s">
        <v>159</v>
      </c>
      <c r="B935" s="48" t="s">
        <v>123</v>
      </c>
      <c r="C935" s="48" t="s">
        <v>126</v>
      </c>
      <c r="D935" s="49">
        <v>1164.0100649575199</v>
      </c>
      <c r="E935" s="50">
        <v>0</v>
      </c>
      <c r="F935" s="50"/>
      <c r="G935" s="50"/>
      <c r="H935" s="50">
        <v>100</v>
      </c>
      <c r="I935" s="50"/>
      <c r="J935" s="50"/>
      <c r="K935" s="50">
        <v>73.095933745573902</v>
      </c>
      <c r="L935" s="50"/>
      <c r="M935" s="50">
        <v>13.290838907095299</v>
      </c>
      <c r="N935" s="50">
        <v>3.0417287526176402</v>
      </c>
      <c r="O935" s="50">
        <v>0</v>
      </c>
      <c r="P935" s="50">
        <v>0</v>
      </c>
    </row>
    <row r="936" spans="1:16" hidden="1" x14ac:dyDescent="0.2">
      <c r="A936" s="48" t="s">
        <v>159</v>
      </c>
      <c r="B936" s="48" t="s">
        <v>123</v>
      </c>
      <c r="C936" s="48" t="s">
        <v>127</v>
      </c>
      <c r="D936" s="49">
        <v>1567.9899350424701</v>
      </c>
      <c r="E936" s="50">
        <v>0</v>
      </c>
      <c r="F936" s="50"/>
      <c r="G936" s="50"/>
      <c r="H936" s="50">
        <v>100</v>
      </c>
      <c r="I936" s="50"/>
      <c r="J936" s="50"/>
      <c r="K936" s="50">
        <v>82.5404797514054</v>
      </c>
      <c r="L936" s="50"/>
      <c r="M936" s="50">
        <v>21.8000671593052</v>
      </c>
      <c r="N936" s="50">
        <v>7.1511958849233803</v>
      </c>
      <c r="O936" s="50">
        <v>0</v>
      </c>
      <c r="P936" s="50">
        <v>0</v>
      </c>
    </row>
    <row r="937" spans="1:16" hidden="1" x14ac:dyDescent="0.2">
      <c r="A937" s="48" t="s">
        <v>159</v>
      </c>
      <c r="B937" s="48" t="s">
        <v>123</v>
      </c>
      <c r="C937" s="48" t="s">
        <v>128</v>
      </c>
      <c r="D937" s="50">
        <v>8.9894705996113906</v>
      </c>
      <c r="E937" s="50">
        <v>0</v>
      </c>
      <c r="F937" s="50"/>
      <c r="G937" s="50"/>
      <c r="H937" s="50">
        <v>0</v>
      </c>
      <c r="I937" s="50"/>
      <c r="J937" s="50"/>
      <c r="K937" s="50">
        <v>3.6729734694664802</v>
      </c>
      <c r="L937" s="50"/>
      <c r="M937" s="50">
        <v>15.0662328908245</v>
      </c>
      <c r="N937" s="50">
        <v>26.021307913489501</v>
      </c>
      <c r="O937" s="50">
        <v>0</v>
      </c>
      <c r="P937" s="50">
        <v>0</v>
      </c>
    </row>
    <row r="938" spans="1:16" hidden="1" x14ac:dyDescent="0.2">
      <c r="A938" s="48" t="s">
        <v>159</v>
      </c>
      <c r="B938" s="48" t="s">
        <v>123</v>
      </c>
      <c r="C938" s="48" t="s">
        <v>129</v>
      </c>
      <c r="D938" s="50">
        <v>2.5242261045436698</v>
      </c>
      <c r="E938" s="50">
        <v>0</v>
      </c>
      <c r="F938" s="50"/>
      <c r="G938" s="50"/>
      <c r="H938" s="50">
        <v>0</v>
      </c>
      <c r="I938" s="50"/>
      <c r="J938" s="50"/>
      <c r="K938" s="50">
        <v>1.7504144485514299</v>
      </c>
      <c r="L938" s="50"/>
      <c r="M938" s="50">
        <v>1.69874855947472</v>
      </c>
      <c r="N938" s="50">
        <v>1.20497365409393</v>
      </c>
      <c r="O938" s="50">
        <v>0</v>
      </c>
      <c r="P938" s="50">
        <v>0</v>
      </c>
    </row>
    <row r="939" spans="1:16" hidden="1" x14ac:dyDescent="0.2">
      <c r="A939" s="51" t="s">
        <v>160</v>
      </c>
      <c r="B939" s="51" t="s">
        <v>11</v>
      </c>
      <c r="C939" s="51" t="s">
        <v>124</v>
      </c>
      <c r="D939" s="52">
        <v>541179</v>
      </c>
      <c r="E939" s="53">
        <v>81.090914466377995</v>
      </c>
      <c r="F939" s="53"/>
      <c r="G939" s="53"/>
      <c r="H939" s="53">
        <v>18.595880475775999</v>
      </c>
      <c r="I939" s="53"/>
      <c r="J939" s="53"/>
      <c r="K939" s="53">
        <v>41.913014100181798</v>
      </c>
      <c r="L939" s="53"/>
      <c r="M939" s="53">
        <v>34.964277551993803</v>
      </c>
      <c r="N939" s="53">
        <v>21.504019396444601</v>
      </c>
      <c r="O939" s="53">
        <v>1.61868895137971</v>
      </c>
      <c r="P939" s="53">
        <v>0.31320505784592001</v>
      </c>
    </row>
    <row r="940" spans="1:16" hidden="1" x14ac:dyDescent="0.2">
      <c r="A940" s="54" t="s">
        <v>160</v>
      </c>
      <c r="B940" s="54" t="s">
        <v>11</v>
      </c>
      <c r="C940" s="54" t="s">
        <v>125</v>
      </c>
      <c r="D940" s="55">
        <v>8569.0903197103999</v>
      </c>
      <c r="E940" s="56">
        <v>0.43617457435959001</v>
      </c>
      <c r="F940" s="56"/>
      <c r="G940" s="56"/>
      <c r="H940" s="56">
        <v>0.43663259168071999</v>
      </c>
      <c r="I940" s="56"/>
      <c r="J940" s="56"/>
      <c r="K940" s="56">
        <v>1.25266444119284</v>
      </c>
      <c r="L940" s="56"/>
      <c r="M940" s="56">
        <v>0.83987439966178001</v>
      </c>
      <c r="N940" s="56">
        <v>0.58148205021153998</v>
      </c>
      <c r="O940" s="56">
        <v>0.23163855127159</v>
      </c>
      <c r="P940" s="56">
        <v>3.8862008410614102E-2</v>
      </c>
    </row>
    <row r="941" spans="1:16" hidden="1" x14ac:dyDescent="0.2">
      <c r="A941" s="54" t="s">
        <v>160</v>
      </c>
      <c r="B941" s="54" t="s">
        <v>11</v>
      </c>
      <c r="C941" s="54" t="s">
        <v>126</v>
      </c>
      <c r="D941" s="55">
        <v>527082.48131003894</v>
      </c>
      <c r="E941" s="56">
        <v>80.362930218574604</v>
      </c>
      <c r="F941" s="56"/>
      <c r="G941" s="56"/>
      <c r="H941" s="56">
        <v>17.888278031175599</v>
      </c>
      <c r="I941" s="56"/>
      <c r="J941" s="56"/>
      <c r="K941" s="56">
        <v>39.867496725560599</v>
      </c>
      <c r="L941" s="56"/>
      <c r="M941" s="56">
        <v>33.595537921485302</v>
      </c>
      <c r="N941" s="56">
        <v>20.562881740352601</v>
      </c>
      <c r="O941" s="56">
        <v>1.2786155809469999</v>
      </c>
      <c r="P941" s="56">
        <v>0.25536208913746999</v>
      </c>
    </row>
    <row r="942" spans="1:16" hidden="1" x14ac:dyDescent="0.2">
      <c r="A942" s="54" t="s">
        <v>160</v>
      </c>
      <c r="B942" s="54" t="s">
        <v>11</v>
      </c>
      <c r="C942" s="54" t="s">
        <v>127</v>
      </c>
      <c r="D942" s="55">
        <v>555275.51868996001</v>
      </c>
      <c r="E942" s="56">
        <v>81.798023584277104</v>
      </c>
      <c r="F942" s="56"/>
      <c r="G942" s="56"/>
      <c r="H942" s="56">
        <v>19.324885866196698</v>
      </c>
      <c r="I942" s="56"/>
      <c r="J942" s="56"/>
      <c r="K942" s="56">
        <v>43.986711245105496</v>
      </c>
      <c r="L942" s="56"/>
      <c r="M942" s="56">
        <v>36.358249233932099</v>
      </c>
      <c r="N942" s="56">
        <v>22.476044143872802</v>
      </c>
      <c r="O942" s="56">
        <v>2.0473358467561802</v>
      </c>
      <c r="P942" s="56">
        <v>0.38409978726667998</v>
      </c>
    </row>
    <row r="943" spans="1:16" hidden="1" x14ac:dyDescent="0.2">
      <c r="A943" s="54" t="s">
        <v>160</v>
      </c>
      <c r="B943" s="54" t="s">
        <v>11</v>
      </c>
      <c r="C943" s="54" t="s">
        <v>128</v>
      </c>
      <c r="D943" s="56">
        <v>1.58341146269726</v>
      </c>
      <c r="E943" s="56">
        <v>0.53788340806100998</v>
      </c>
      <c r="F943" s="56"/>
      <c r="G943" s="56"/>
      <c r="H943" s="56">
        <v>2.3480070881801001</v>
      </c>
      <c r="I943" s="56"/>
      <c r="J943" s="56"/>
      <c r="K943" s="56">
        <v>2.9887243093486102</v>
      </c>
      <c r="L943" s="56"/>
      <c r="M943" s="56">
        <v>2.4020928171984801</v>
      </c>
      <c r="N943" s="56">
        <v>2.7040621545741401</v>
      </c>
      <c r="O943" s="56">
        <v>14.310257142000999</v>
      </c>
      <c r="P943" s="56">
        <v>12.4078482888777</v>
      </c>
    </row>
    <row r="944" spans="1:16" hidden="1" x14ac:dyDescent="0.2">
      <c r="A944" s="54" t="s">
        <v>160</v>
      </c>
      <c r="B944" s="54" t="s">
        <v>11</v>
      </c>
      <c r="C944" s="54" t="s">
        <v>129</v>
      </c>
      <c r="D944" s="56">
        <v>5.8560402425131501</v>
      </c>
      <c r="E944" s="56">
        <v>18.929351140793798</v>
      </c>
      <c r="F944" s="56"/>
      <c r="G944" s="56"/>
      <c r="H944" s="56">
        <v>19.214404538482398</v>
      </c>
      <c r="I944" s="56"/>
      <c r="J944" s="56"/>
      <c r="K944" s="56">
        <v>27.615445080331199</v>
      </c>
      <c r="L944" s="56"/>
      <c r="M944" s="56">
        <v>13.2911464317207</v>
      </c>
      <c r="N944" s="56">
        <v>8.5825402173480807</v>
      </c>
      <c r="O944" s="56">
        <v>14.436301892943</v>
      </c>
      <c r="P944" s="56">
        <v>7.3797532848546501</v>
      </c>
    </row>
    <row r="945" spans="1:16" hidden="1" x14ac:dyDescent="0.2">
      <c r="A945" s="45" t="s">
        <v>160</v>
      </c>
      <c r="B945" s="45" t="s">
        <v>200</v>
      </c>
      <c r="C945" s="45" t="s">
        <v>124</v>
      </c>
      <c r="D945" s="46">
        <v>176384</v>
      </c>
      <c r="E945" s="47">
        <v>58.639672532656</v>
      </c>
      <c r="F945" s="47"/>
      <c r="G945" s="47"/>
      <c r="H945" s="47">
        <v>41.225394593613899</v>
      </c>
      <c r="I945" s="47"/>
      <c r="J945" s="47"/>
      <c r="K945" s="47">
        <v>26.653372756652601</v>
      </c>
      <c r="L945" s="47"/>
      <c r="M945" s="47">
        <v>43.725503678745703</v>
      </c>
      <c r="N945" s="47">
        <v>28.4301725916248</v>
      </c>
      <c r="O945" s="47">
        <v>1.1909509729766901</v>
      </c>
      <c r="P945" s="47">
        <v>0.13493287373004001</v>
      </c>
    </row>
    <row r="946" spans="1:16" hidden="1" x14ac:dyDescent="0.2">
      <c r="A946" s="48" t="s">
        <v>160</v>
      </c>
      <c r="B946" s="48" t="s">
        <v>200</v>
      </c>
      <c r="C946" s="48" t="s">
        <v>125</v>
      </c>
      <c r="D946" s="49">
        <v>1642.85378772933</v>
      </c>
      <c r="E946" s="50">
        <v>0.38957858629026998</v>
      </c>
      <c r="F946" s="50"/>
      <c r="G946" s="50"/>
      <c r="H946" s="50">
        <v>0.38980830132187</v>
      </c>
      <c r="I946" s="50"/>
      <c r="J946" s="50"/>
      <c r="K946" s="50">
        <v>0.58012193484408003</v>
      </c>
      <c r="L946" s="50"/>
      <c r="M946" s="50">
        <v>0.59749362287859997</v>
      </c>
      <c r="N946" s="50">
        <v>0.49842886089422</v>
      </c>
      <c r="O946" s="50">
        <v>0.17132537137119999</v>
      </c>
      <c r="P946" s="50">
        <v>1.9542662988019401E-2</v>
      </c>
    </row>
    <row r="947" spans="1:16" hidden="1" x14ac:dyDescent="0.2">
      <c r="A947" s="48" t="s">
        <v>160</v>
      </c>
      <c r="B947" s="48" t="s">
        <v>200</v>
      </c>
      <c r="C947" s="48" t="s">
        <v>126</v>
      </c>
      <c r="D947" s="49">
        <v>173681.435520042</v>
      </c>
      <c r="E947" s="50">
        <v>57.9973701949325</v>
      </c>
      <c r="F947" s="50"/>
      <c r="G947" s="50"/>
      <c r="H947" s="50">
        <v>40.5856662502257</v>
      </c>
      <c r="I947" s="50"/>
      <c r="J947" s="50"/>
      <c r="K947" s="50">
        <v>25.709961725518902</v>
      </c>
      <c r="L947" s="50"/>
      <c r="M947" s="50">
        <v>42.745162593195403</v>
      </c>
      <c r="N947" s="50">
        <v>27.617388941202101</v>
      </c>
      <c r="O947" s="50">
        <v>0.93967992398988998</v>
      </c>
      <c r="P947" s="50">
        <v>0.10632350061816</v>
      </c>
    </row>
    <row r="948" spans="1:16" hidden="1" x14ac:dyDescent="0.2">
      <c r="A948" s="48" t="s">
        <v>160</v>
      </c>
      <c r="B948" s="48" t="s">
        <v>200</v>
      </c>
      <c r="C948" s="48" t="s">
        <v>127</v>
      </c>
      <c r="D948" s="49">
        <v>179086.56447995699</v>
      </c>
      <c r="E948" s="50">
        <v>59.279049048012901</v>
      </c>
      <c r="F948" s="50"/>
      <c r="G948" s="50"/>
      <c r="H948" s="50">
        <v>41.8681008442314</v>
      </c>
      <c r="I948" s="50"/>
      <c r="J948" s="50"/>
      <c r="K948" s="50">
        <v>27.618531907068</v>
      </c>
      <c r="L948" s="50"/>
      <c r="M948" s="50">
        <v>44.710770755159402</v>
      </c>
      <c r="N948" s="50">
        <v>29.257207927357001</v>
      </c>
      <c r="O948" s="50">
        <v>1.50838896971735</v>
      </c>
      <c r="P948" s="50">
        <v>0.17122722001405</v>
      </c>
    </row>
    <row r="949" spans="1:16" hidden="1" x14ac:dyDescent="0.2">
      <c r="A949" s="48" t="s">
        <v>160</v>
      </c>
      <c r="B949" s="48" t="s">
        <v>200</v>
      </c>
      <c r="C949" s="48" t="s">
        <v>128</v>
      </c>
      <c r="D949" s="50">
        <v>0.93140749032186998</v>
      </c>
      <c r="E949" s="50">
        <v>0.66436009865731005</v>
      </c>
      <c r="F949" s="50"/>
      <c r="G949" s="50"/>
      <c r="H949" s="50">
        <v>0.94555383924028003</v>
      </c>
      <c r="I949" s="50"/>
      <c r="J949" s="50"/>
      <c r="K949" s="50">
        <v>2.1765423090752498</v>
      </c>
      <c r="L949" s="50"/>
      <c r="M949" s="50">
        <v>1.36646481483308</v>
      </c>
      <c r="N949" s="50">
        <v>1.75316860735855</v>
      </c>
      <c r="O949" s="50">
        <v>14.385593971428699</v>
      </c>
      <c r="P949" s="50">
        <v>14.483248186885699</v>
      </c>
    </row>
    <row r="950" spans="1:16" hidden="1" x14ac:dyDescent="0.2">
      <c r="A950" s="48" t="s">
        <v>160</v>
      </c>
      <c r="B950" s="48" t="s">
        <v>200</v>
      </c>
      <c r="C950" s="48" t="s">
        <v>129</v>
      </c>
      <c r="D950" s="50">
        <v>0.38115469479067998</v>
      </c>
      <c r="E950" s="50">
        <v>3.1116494238793702</v>
      </c>
      <c r="F950" s="50"/>
      <c r="G950" s="50"/>
      <c r="H950" s="50">
        <v>3.1183412178388799</v>
      </c>
      <c r="I950" s="50"/>
      <c r="J950" s="50"/>
      <c r="K950" s="50">
        <v>5.3294557704213297</v>
      </c>
      <c r="L950" s="50"/>
      <c r="M950" s="50">
        <v>4.4915549917175799</v>
      </c>
      <c r="N950" s="50">
        <v>3.7798407884627299</v>
      </c>
      <c r="O950" s="50">
        <v>7.7219924146463201</v>
      </c>
      <c r="P950" s="50">
        <v>1.4093281566931699</v>
      </c>
    </row>
    <row r="951" spans="1:16" hidden="1" x14ac:dyDescent="0.2">
      <c r="A951" s="51" t="s">
        <v>160</v>
      </c>
      <c r="B951" s="51" t="s">
        <v>201</v>
      </c>
      <c r="C951" s="51" t="s">
        <v>124</v>
      </c>
      <c r="D951" s="52">
        <v>351412</v>
      </c>
      <c r="E951" s="53">
        <v>92.417162760520398</v>
      </c>
      <c r="F951" s="53"/>
      <c r="G951" s="53"/>
      <c r="H951" s="53">
        <v>7.1835907709469202</v>
      </c>
      <c r="I951" s="53"/>
      <c r="J951" s="53"/>
      <c r="K951" s="53">
        <v>81.991760418317199</v>
      </c>
      <c r="L951" s="53"/>
      <c r="M951" s="53">
        <v>12.212803042307</v>
      </c>
      <c r="N951" s="53">
        <v>3.09380446838852</v>
      </c>
      <c r="O951" s="53">
        <v>2.7016320709871602</v>
      </c>
      <c r="P951" s="53">
        <v>0.39924646853265999</v>
      </c>
    </row>
    <row r="952" spans="1:16" hidden="1" x14ac:dyDescent="0.2">
      <c r="A952" s="54" t="s">
        <v>160</v>
      </c>
      <c r="B952" s="54" t="s">
        <v>201</v>
      </c>
      <c r="C952" s="54" t="s">
        <v>125</v>
      </c>
      <c r="D952" s="55">
        <v>7946.1251009408898</v>
      </c>
      <c r="E952" s="56">
        <v>0.50136265637817001</v>
      </c>
      <c r="F952" s="56"/>
      <c r="G952" s="56"/>
      <c r="H952" s="56">
        <v>0.50006608192215996</v>
      </c>
      <c r="I952" s="56"/>
      <c r="J952" s="56"/>
      <c r="K952" s="56">
        <v>1.45989951765721</v>
      </c>
      <c r="L952" s="56"/>
      <c r="M952" s="56">
        <v>1.0415003931869899</v>
      </c>
      <c r="N952" s="56">
        <v>0.37237539506813</v>
      </c>
      <c r="O952" s="56">
        <v>0.63248315920088005</v>
      </c>
      <c r="P952" s="56">
        <v>5.7186300402986501E-2</v>
      </c>
    </row>
    <row r="953" spans="1:16" hidden="1" x14ac:dyDescent="0.2">
      <c r="A953" s="54" t="s">
        <v>160</v>
      </c>
      <c r="B953" s="54" t="s">
        <v>201</v>
      </c>
      <c r="C953" s="54" t="s">
        <v>126</v>
      </c>
      <c r="D953" s="55">
        <v>338340.28563837998</v>
      </c>
      <c r="E953" s="56">
        <v>91.5501162677416</v>
      </c>
      <c r="F953" s="56"/>
      <c r="G953" s="56"/>
      <c r="H953" s="56">
        <v>6.4031766962321601</v>
      </c>
      <c r="I953" s="56"/>
      <c r="J953" s="56"/>
      <c r="K953" s="56">
        <v>79.464141465846893</v>
      </c>
      <c r="L953" s="56"/>
      <c r="M953" s="56">
        <v>10.600253109601301</v>
      </c>
      <c r="N953" s="56">
        <v>2.5365595848990199</v>
      </c>
      <c r="O953" s="56">
        <v>1.83473280426548</v>
      </c>
      <c r="P953" s="56">
        <v>0.31540175845538998</v>
      </c>
    </row>
    <row r="954" spans="1:16" hidden="1" x14ac:dyDescent="0.2">
      <c r="A954" s="54" t="s">
        <v>160</v>
      </c>
      <c r="B954" s="54" t="s">
        <v>201</v>
      </c>
      <c r="C954" s="54" t="s">
        <v>127</v>
      </c>
      <c r="D954" s="55">
        <v>364483.71436162002</v>
      </c>
      <c r="E954" s="56">
        <v>93.201847627889194</v>
      </c>
      <c r="F954" s="56"/>
      <c r="G954" s="56"/>
      <c r="H954" s="56">
        <v>8.0509394554170992</v>
      </c>
      <c r="I954" s="56"/>
      <c r="J954" s="56"/>
      <c r="K954" s="56">
        <v>84.269856528359398</v>
      </c>
      <c r="L954" s="56"/>
      <c r="M954" s="56">
        <v>14.0321567430353</v>
      </c>
      <c r="N954" s="56">
        <v>3.7687341662955598</v>
      </c>
      <c r="O954" s="56">
        <v>3.9616053907039901</v>
      </c>
      <c r="P954" s="56">
        <v>0.50526703175427001</v>
      </c>
    </row>
    <row r="955" spans="1:16" hidden="1" x14ac:dyDescent="0.2">
      <c r="A955" s="54" t="s">
        <v>160</v>
      </c>
      <c r="B955" s="54" t="s">
        <v>201</v>
      </c>
      <c r="C955" s="54" t="s">
        <v>128</v>
      </c>
      <c r="D955" s="56">
        <v>2.26119913404803</v>
      </c>
      <c r="E955" s="56">
        <v>0.54249951134871999</v>
      </c>
      <c r="F955" s="56"/>
      <c r="G955" s="56"/>
      <c r="H955" s="56">
        <v>6.9612273007618404</v>
      </c>
      <c r="I955" s="56"/>
      <c r="J955" s="56"/>
      <c r="K955" s="56">
        <v>1.7805441793283701</v>
      </c>
      <c r="L955" s="56"/>
      <c r="M955" s="56">
        <v>8.5279389963063696</v>
      </c>
      <c r="N955" s="56">
        <v>12.036164498207199</v>
      </c>
      <c r="O955" s="56">
        <v>23.411150837048702</v>
      </c>
      <c r="P955" s="56">
        <v>14.3235582303736</v>
      </c>
    </row>
    <row r="956" spans="1:16" hidden="1" x14ac:dyDescent="0.2">
      <c r="A956" s="54" t="s">
        <v>160</v>
      </c>
      <c r="B956" s="54" t="s">
        <v>201</v>
      </c>
      <c r="C956" s="54" t="s">
        <v>129</v>
      </c>
      <c r="D956" s="56">
        <v>3.22035571424935</v>
      </c>
      <c r="E956" s="56">
        <v>35.534729322608499</v>
      </c>
      <c r="F956" s="56"/>
      <c r="G956" s="56"/>
      <c r="H956" s="56">
        <v>37.155393251193203</v>
      </c>
      <c r="I956" s="56"/>
      <c r="J956" s="56"/>
      <c r="K956" s="56">
        <v>15.513694401935901</v>
      </c>
      <c r="L956" s="56"/>
      <c r="M956" s="56">
        <v>10.8738443976001</v>
      </c>
      <c r="N956" s="56">
        <v>4.9708232479696202</v>
      </c>
      <c r="O956" s="56">
        <v>16.355994162866001</v>
      </c>
      <c r="P956" s="56">
        <v>8.1472999776863109</v>
      </c>
    </row>
    <row r="957" spans="1:16" hidden="1" x14ac:dyDescent="0.2">
      <c r="A957" s="45" t="s">
        <v>160</v>
      </c>
      <c r="B957" s="45" t="s">
        <v>202</v>
      </c>
      <c r="C957" s="45" t="s">
        <v>124</v>
      </c>
      <c r="D957" s="46">
        <v>12339</v>
      </c>
      <c r="E957" s="47">
        <v>86.319799011265104</v>
      </c>
      <c r="F957" s="47"/>
      <c r="G957" s="47"/>
      <c r="H957" s="47">
        <v>13.2425642272469</v>
      </c>
      <c r="I957" s="47"/>
      <c r="J957" s="47"/>
      <c r="K957" s="47">
        <v>83.965728274173799</v>
      </c>
      <c r="L957" s="47"/>
      <c r="M957" s="47">
        <v>6.9155446756425896</v>
      </c>
      <c r="N957" s="47">
        <v>4.1615667074663403</v>
      </c>
      <c r="O957" s="47">
        <v>4.9571603427172501</v>
      </c>
      <c r="P957" s="47">
        <v>0.43763676148795999</v>
      </c>
    </row>
    <row r="958" spans="1:16" hidden="1" x14ac:dyDescent="0.2">
      <c r="A958" s="48" t="s">
        <v>160</v>
      </c>
      <c r="B958" s="48" t="s">
        <v>202</v>
      </c>
      <c r="C958" s="48" t="s">
        <v>125</v>
      </c>
      <c r="D958" s="49">
        <v>704.66306039396898</v>
      </c>
      <c r="E958" s="50">
        <v>1.8311521229975101</v>
      </c>
      <c r="F958" s="50"/>
      <c r="G958" s="50"/>
      <c r="H958" s="50">
        <v>1.83406222879263</v>
      </c>
      <c r="I958" s="50"/>
      <c r="J958" s="50"/>
      <c r="K958" s="50">
        <v>2.9955966506405201</v>
      </c>
      <c r="L958" s="50"/>
      <c r="M958" s="50">
        <v>2.4433968890363098</v>
      </c>
      <c r="N958" s="50">
        <v>0.98314953284899997</v>
      </c>
      <c r="O958" s="50">
        <v>2.16427569126011</v>
      </c>
      <c r="P958" s="50">
        <v>0.19474070233801999</v>
      </c>
    </row>
    <row r="959" spans="1:16" hidden="1" x14ac:dyDescent="0.2">
      <c r="A959" s="48" t="s">
        <v>160</v>
      </c>
      <c r="B959" s="48" t="s">
        <v>202</v>
      </c>
      <c r="C959" s="48" t="s">
        <v>126</v>
      </c>
      <c r="D959" s="49">
        <v>11179.799241184301</v>
      </c>
      <c r="E959" s="50">
        <v>83.019590436343705</v>
      </c>
      <c r="F959" s="50"/>
      <c r="G959" s="50"/>
      <c r="H959" s="50">
        <v>10.505383534987599</v>
      </c>
      <c r="I959" s="50"/>
      <c r="J959" s="50"/>
      <c r="K959" s="50">
        <v>78.4087415792428</v>
      </c>
      <c r="L959" s="50"/>
      <c r="M959" s="50">
        <v>3.82666357758742</v>
      </c>
      <c r="N959" s="50">
        <v>2.81325642584937</v>
      </c>
      <c r="O959" s="50">
        <v>2.3911499404278298</v>
      </c>
      <c r="P959" s="50">
        <v>0.21027945591198</v>
      </c>
    </row>
    <row r="960" spans="1:16" hidden="1" x14ac:dyDescent="0.2">
      <c r="A960" s="48" t="s">
        <v>160</v>
      </c>
      <c r="B960" s="48" t="s">
        <v>202</v>
      </c>
      <c r="C960" s="48" t="s">
        <v>127</v>
      </c>
      <c r="D960" s="49">
        <v>13498.200758815599</v>
      </c>
      <c r="E960" s="50">
        <v>89.063097603559996</v>
      </c>
      <c r="F960" s="50"/>
      <c r="G960" s="50"/>
      <c r="H960" s="50">
        <v>16.560945694053899</v>
      </c>
      <c r="I960" s="50"/>
      <c r="J960" s="50"/>
      <c r="K960" s="50">
        <v>88.305809500362599</v>
      </c>
      <c r="L960" s="50"/>
      <c r="M960" s="50">
        <v>12.1819459498565</v>
      </c>
      <c r="N960" s="50">
        <v>6.11541999301022</v>
      </c>
      <c r="O960" s="50">
        <v>9.9948622606969</v>
      </c>
      <c r="P960" s="50">
        <v>0.90857800786262999</v>
      </c>
    </row>
    <row r="961" spans="1:16" hidden="1" x14ac:dyDescent="0.2">
      <c r="A961" s="48" t="s">
        <v>160</v>
      </c>
      <c r="B961" s="48" t="s">
        <v>202</v>
      </c>
      <c r="C961" s="48" t="s">
        <v>128</v>
      </c>
      <c r="D961" s="50">
        <v>5.7108603646484202</v>
      </c>
      <c r="E961" s="50">
        <v>2.1213581866178002</v>
      </c>
      <c r="F961" s="50"/>
      <c r="G961" s="50"/>
      <c r="H961" s="50">
        <v>13.8497514327247</v>
      </c>
      <c r="I961" s="50"/>
      <c r="J961" s="50"/>
      <c r="K961" s="50">
        <v>3.56764207517974</v>
      </c>
      <c r="L961" s="50"/>
      <c r="M961" s="50">
        <v>35.3319514750915</v>
      </c>
      <c r="N961" s="50">
        <v>23.6245049511069</v>
      </c>
      <c r="O961" s="50">
        <v>43.659586166901498</v>
      </c>
      <c r="P961" s="50">
        <v>44.498250484238703</v>
      </c>
    </row>
    <row r="962" spans="1:16" hidden="1" x14ac:dyDescent="0.2">
      <c r="A962" s="48" t="s">
        <v>160</v>
      </c>
      <c r="B962" s="48" t="s">
        <v>202</v>
      </c>
      <c r="C962" s="48" t="s">
        <v>129</v>
      </c>
      <c r="D962" s="50">
        <v>4.49640921988569</v>
      </c>
      <c r="E962" s="50">
        <v>9.8774022287028806</v>
      </c>
      <c r="F962" s="50"/>
      <c r="G962" s="50"/>
      <c r="H962" s="50">
        <v>10.1846504243846</v>
      </c>
      <c r="I962" s="50"/>
      <c r="J962" s="50"/>
      <c r="K962" s="50">
        <v>4.63681776917685</v>
      </c>
      <c r="L962" s="50"/>
      <c r="M962" s="50">
        <v>6.4519223771603897</v>
      </c>
      <c r="N962" s="50">
        <v>1.6859599047281</v>
      </c>
      <c r="O962" s="50">
        <v>6.9163577097948101</v>
      </c>
      <c r="P962" s="50">
        <v>3.0276192658298098</v>
      </c>
    </row>
    <row r="963" spans="1:16" hidden="1" x14ac:dyDescent="0.2">
      <c r="A963" s="51" t="s">
        <v>160</v>
      </c>
      <c r="B963" s="51" t="s">
        <v>123</v>
      </c>
      <c r="C963" s="51" t="s">
        <v>124</v>
      </c>
      <c r="D963" s="52">
        <v>1044</v>
      </c>
      <c r="E963" s="53">
        <v>0</v>
      </c>
      <c r="F963" s="53"/>
      <c r="G963" s="53"/>
      <c r="H963" s="53">
        <v>100</v>
      </c>
      <c r="I963" s="53"/>
      <c r="J963" s="53"/>
      <c r="K963" s="53">
        <v>69.827586206896498</v>
      </c>
      <c r="L963" s="53"/>
      <c r="M963" s="53">
        <v>18.7739463601532</v>
      </c>
      <c r="N963" s="53">
        <v>11.398467432950101</v>
      </c>
      <c r="O963" s="53">
        <v>0</v>
      </c>
      <c r="P963" s="53">
        <v>0</v>
      </c>
    </row>
    <row r="964" spans="1:16" hidden="1" x14ac:dyDescent="0.2">
      <c r="A964" s="54" t="s">
        <v>160</v>
      </c>
      <c r="B964" s="54" t="s">
        <v>123</v>
      </c>
      <c r="C964" s="54" t="s">
        <v>125</v>
      </c>
      <c r="D964" s="55">
        <v>122.126690226694</v>
      </c>
      <c r="E964" s="56">
        <v>0</v>
      </c>
      <c r="F964" s="56"/>
      <c r="G964" s="56"/>
      <c r="H964" s="56">
        <v>0</v>
      </c>
      <c r="I964" s="56"/>
      <c r="J964" s="56"/>
      <c r="K964" s="56">
        <v>4.4517516806693402</v>
      </c>
      <c r="L964" s="56"/>
      <c r="M964" s="56">
        <v>3.1407754073591501</v>
      </c>
      <c r="N964" s="56">
        <v>3.0332522652788798</v>
      </c>
      <c r="O964" s="56">
        <v>0</v>
      </c>
      <c r="P964" s="56">
        <v>0</v>
      </c>
    </row>
    <row r="965" spans="1:16" hidden="1" x14ac:dyDescent="0.2">
      <c r="A965" s="54" t="s">
        <v>160</v>
      </c>
      <c r="B965" s="54" t="s">
        <v>123</v>
      </c>
      <c r="C965" s="54" t="s">
        <v>126</v>
      </c>
      <c r="D965" s="55">
        <v>843.09639097119498</v>
      </c>
      <c r="E965" s="56">
        <v>0</v>
      </c>
      <c r="F965" s="56"/>
      <c r="G965" s="56"/>
      <c r="H965" s="56">
        <v>100</v>
      </c>
      <c r="I965" s="56"/>
      <c r="J965" s="56"/>
      <c r="K965" s="56">
        <v>62.045946508692701</v>
      </c>
      <c r="L965" s="56"/>
      <c r="M965" s="56">
        <v>14.141457517087799</v>
      </c>
      <c r="N965" s="56">
        <v>7.2779020480571699</v>
      </c>
      <c r="O965" s="56">
        <v>0</v>
      </c>
      <c r="P965" s="56">
        <v>0</v>
      </c>
    </row>
    <row r="966" spans="1:16" hidden="1" x14ac:dyDescent="0.2">
      <c r="A966" s="54" t="s">
        <v>160</v>
      </c>
      <c r="B966" s="54" t="s">
        <v>123</v>
      </c>
      <c r="C966" s="54" t="s">
        <v>127</v>
      </c>
      <c r="D966" s="55">
        <v>1244.9036090288</v>
      </c>
      <c r="E966" s="56">
        <v>0</v>
      </c>
      <c r="F966" s="56"/>
      <c r="G966" s="56"/>
      <c r="H966" s="56">
        <v>100</v>
      </c>
      <c r="I966" s="56"/>
      <c r="J966" s="56"/>
      <c r="K966" s="56">
        <v>76.615093590030995</v>
      </c>
      <c r="L966" s="56"/>
      <c r="M966" s="56">
        <v>24.491084190974799</v>
      </c>
      <c r="N966" s="56">
        <v>17.413847419515601</v>
      </c>
      <c r="O966" s="56">
        <v>0</v>
      </c>
      <c r="P966" s="56">
        <v>0</v>
      </c>
    </row>
    <row r="967" spans="1:16" hidden="1" x14ac:dyDescent="0.2">
      <c r="A967" s="54" t="s">
        <v>160</v>
      </c>
      <c r="B967" s="54" t="s">
        <v>123</v>
      </c>
      <c r="C967" s="54" t="s">
        <v>128</v>
      </c>
      <c r="D967" s="56">
        <v>11.697958833974599</v>
      </c>
      <c r="E967" s="56">
        <v>0</v>
      </c>
      <c r="F967" s="56"/>
      <c r="G967" s="56"/>
      <c r="H967" s="56">
        <v>0</v>
      </c>
      <c r="I967" s="56"/>
      <c r="J967" s="56"/>
      <c r="K967" s="56">
        <v>6.3753480858968299</v>
      </c>
      <c r="L967" s="56"/>
      <c r="M967" s="56">
        <v>16.729436353484498</v>
      </c>
      <c r="N967" s="56">
        <v>26.6110534869844</v>
      </c>
      <c r="O967" s="56">
        <v>0</v>
      </c>
      <c r="P967" s="56">
        <v>0</v>
      </c>
    </row>
    <row r="968" spans="1:16" hidden="1" x14ac:dyDescent="0.2">
      <c r="A968" s="54" t="s">
        <v>160</v>
      </c>
      <c r="B968" s="54" t="s">
        <v>123</v>
      </c>
      <c r="C968" s="54" t="s">
        <v>129</v>
      </c>
      <c r="D968" s="56">
        <v>3.7961687602753398</v>
      </c>
      <c r="E968" s="56">
        <v>0</v>
      </c>
      <c r="F968" s="56"/>
      <c r="G968" s="56"/>
      <c r="H968" s="56">
        <v>0</v>
      </c>
      <c r="I968" s="56"/>
      <c r="J968" s="56"/>
      <c r="K968" s="56">
        <v>4.1809779591202902</v>
      </c>
      <c r="L968" s="56"/>
      <c r="M968" s="56">
        <v>2.8752521528528101</v>
      </c>
      <c r="N968" s="56">
        <v>4.0493234134953804</v>
      </c>
      <c r="O968" s="56">
        <v>0</v>
      </c>
      <c r="P968" s="56">
        <v>0</v>
      </c>
    </row>
    <row r="969" spans="1:16" hidden="1" x14ac:dyDescent="0.2">
      <c r="A969" s="45" t="s">
        <v>161</v>
      </c>
      <c r="B969" s="45" t="s">
        <v>11</v>
      </c>
      <c r="C969" s="45" t="s">
        <v>124</v>
      </c>
      <c r="D969" s="46">
        <v>414277</v>
      </c>
      <c r="E969" s="47">
        <v>96.035985584524298</v>
      </c>
      <c r="F969" s="47"/>
      <c r="G969" s="47"/>
      <c r="H969" s="47">
        <v>3.4278996903038301</v>
      </c>
      <c r="I969" s="47"/>
      <c r="J969" s="47"/>
      <c r="K969" s="47">
        <v>70.4739102880079</v>
      </c>
      <c r="L969" s="47"/>
      <c r="M969" s="47">
        <v>15.118653615942501</v>
      </c>
      <c r="N969" s="47">
        <v>8.2106893880712608</v>
      </c>
      <c r="O969" s="47">
        <v>6.1967467079783098</v>
      </c>
      <c r="P969" s="47">
        <v>0.53611472517180003</v>
      </c>
    </row>
    <row r="970" spans="1:16" hidden="1" x14ac:dyDescent="0.2">
      <c r="A970" s="48" t="s">
        <v>161</v>
      </c>
      <c r="B970" s="48" t="s">
        <v>11</v>
      </c>
      <c r="C970" s="48" t="s">
        <v>125</v>
      </c>
      <c r="D970" s="49">
        <v>4928.4368799741796</v>
      </c>
      <c r="E970" s="50">
        <v>0.17667695525582999</v>
      </c>
      <c r="F970" s="50"/>
      <c r="G970" s="50"/>
      <c r="H970" s="50">
        <v>0.17048773833120001</v>
      </c>
      <c r="I970" s="50"/>
      <c r="J970" s="50"/>
      <c r="K970" s="50">
        <v>1.5674844608263101</v>
      </c>
      <c r="L970" s="50"/>
      <c r="M970" s="50">
        <v>0.94119052325540997</v>
      </c>
      <c r="N970" s="50">
        <v>0.61951749460099004</v>
      </c>
      <c r="O970" s="50">
        <v>0.59704515475167996</v>
      </c>
      <c r="P970" s="50">
        <v>3.4924125060048598E-2</v>
      </c>
    </row>
    <row r="971" spans="1:16" hidden="1" x14ac:dyDescent="0.2">
      <c r="A971" s="48" t="s">
        <v>161</v>
      </c>
      <c r="B971" s="48" t="s">
        <v>11</v>
      </c>
      <c r="C971" s="48" t="s">
        <v>126</v>
      </c>
      <c r="D971" s="49">
        <v>406169.37005785003</v>
      </c>
      <c r="E971" s="50">
        <v>95.734903388132807</v>
      </c>
      <c r="F971" s="50"/>
      <c r="G971" s="50"/>
      <c r="H971" s="50">
        <v>3.1582365841983302</v>
      </c>
      <c r="I971" s="50"/>
      <c r="J971" s="50"/>
      <c r="K971" s="50">
        <v>67.830750012968494</v>
      </c>
      <c r="L971" s="50"/>
      <c r="M971" s="50">
        <v>13.634124491672701</v>
      </c>
      <c r="N971" s="50">
        <v>7.24714549609042</v>
      </c>
      <c r="O971" s="50">
        <v>5.2839968762760599</v>
      </c>
      <c r="P971" s="50">
        <v>0.48161903107746001</v>
      </c>
    </row>
    <row r="972" spans="1:16" hidden="1" x14ac:dyDescent="0.2">
      <c r="A972" s="48" t="s">
        <v>161</v>
      </c>
      <c r="B972" s="48" t="s">
        <v>11</v>
      </c>
      <c r="C972" s="48" t="s">
        <v>127</v>
      </c>
      <c r="D972" s="49">
        <v>422384.62994214898</v>
      </c>
      <c r="E972" s="50">
        <v>96.316631493169297</v>
      </c>
      <c r="F972" s="50"/>
      <c r="G972" s="50"/>
      <c r="H972" s="50">
        <v>3.71970334060414</v>
      </c>
      <c r="I972" s="50"/>
      <c r="J972" s="50"/>
      <c r="K972" s="50">
        <v>72.986386695645706</v>
      </c>
      <c r="L972" s="50"/>
      <c r="M972" s="50">
        <v>16.733505175980401</v>
      </c>
      <c r="N972" s="50">
        <v>9.2895107723547508</v>
      </c>
      <c r="O972" s="50">
        <v>7.2550865684903902</v>
      </c>
      <c r="P972" s="50">
        <v>0.59673968920662002</v>
      </c>
    </row>
    <row r="973" spans="1:16" hidden="1" x14ac:dyDescent="0.2">
      <c r="A973" s="48" t="s">
        <v>161</v>
      </c>
      <c r="B973" s="48" t="s">
        <v>11</v>
      </c>
      <c r="C973" s="48" t="s">
        <v>128</v>
      </c>
      <c r="D973" s="50">
        <v>1.18964771879061</v>
      </c>
      <c r="E973" s="50">
        <v>0.18396953410795</v>
      </c>
      <c r="F973" s="50"/>
      <c r="G973" s="50"/>
      <c r="H973" s="50">
        <v>4.9735334675470302</v>
      </c>
      <c r="I973" s="50"/>
      <c r="J973" s="50"/>
      <c r="K973" s="50">
        <v>2.2242053185645898</v>
      </c>
      <c r="L973" s="50"/>
      <c r="M973" s="50">
        <v>6.2253593948533199</v>
      </c>
      <c r="N973" s="50">
        <v>7.5452555238668397</v>
      </c>
      <c r="O973" s="50">
        <v>9.6348161848052492</v>
      </c>
      <c r="P973" s="50">
        <v>6.5143006562367098</v>
      </c>
    </row>
    <row r="974" spans="1:16" hidden="1" x14ac:dyDescent="0.2">
      <c r="A974" s="48" t="s">
        <v>161</v>
      </c>
      <c r="B974" s="48" t="s">
        <v>11</v>
      </c>
      <c r="C974" s="48" t="s">
        <v>129</v>
      </c>
      <c r="D974" s="50">
        <v>2.6494255118011099</v>
      </c>
      <c r="E974" s="50">
        <v>9.9254863327168703</v>
      </c>
      <c r="F974" s="50"/>
      <c r="G974" s="50"/>
      <c r="H974" s="50">
        <v>10.628395906062099</v>
      </c>
      <c r="I974" s="50"/>
      <c r="J974" s="50"/>
      <c r="K974" s="50">
        <v>5.11753817563838</v>
      </c>
      <c r="L974" s="50"/>
      <c r="M974" s="50">
        <v>2.9917039964497998</v>
      </c>
      <c r="N974" s="50">
        <v>2.20711176526373</v>
      </c>
      <c r="O974" s="50">
        <v>2.65779584312829</v>
      </c>
      <c r="P974" s="50">
        <v>2.76878427548374</v>
      </c>
    </row>
    <row r="975" spans="1:16" hidden="1" x14ac:dyDescent="0.2">
      <c r="A975" s="51" t="s">
        <v>161</v>
      </c>
      <c r="B975" s="51" t="s">
        <v>200</v>
      </c>
      <c r="C975" s="51" t="s">
        <v>124</v>
      </c>
      <c r="D975" s="52">
        <v>36637</v>
      </c>
      <c r="E975" s="53">
        <v>91.268389879083898</v>
      </c>
      <c r="F975" s="53"/>
      <c r="G975" s="53"/>
      <c r="H975" s="53">
        <v>8.1911728580396801</v>
      </c>
      <c r="I975" s="53"/>
      <c r="J975" s="53"/>
      <c r="K975" s="53">
        <v>19.426857714095298</v>
      </c>
      <c r="L975" s="53"/>
      <c r="M975" s="53">
        <v>44.285238253915303</v>
      </c>
      <c r="N975" s="53">
        <v>31.856047984005301</v>
      </c>
      <c r="O975" s="53">
        <v>4.4318560479839997</v>
      </c>
      <c r="P975" s="53">
        <v>0.54043726287631999</v>
      </c>
    </row>
    <row r="976" spans="1:16" hidden="1" x14ac:dyDescent="0.2">
      <c r="A976" s="54" t="s">
        <v>161</v>
      </c>
      <c r="B976" s="54" t="s">
        <v>200</v>
      </c>
      <c r="C976" s="54" t="s">
        <v>125</v>
      </c>
      <c r="D976" s="55">
        <v>726.920706889901</v>
      </c>
      <c r="E976" s="56">
        <v>0.33908899736901998</v>
      </c>
      <c r="F976" s="56"/>
      <c r="G976" s="56"/>
      <c r="H976" s="56">
        <v>0.32487914131419998</v>
      </c>
      <c r="I976" s="56"/>
      <c r="J976" s="56"/>
      <c r="K976" s="56">
        <v>1.6848405449658199</v>
      </c>
      <c r="L976" s="56"/>
      <c r="M976" s="56">
        <v>1.75658157853059</v>
      </c>
      <c r="N976" s="56">
        <v>1.72875592524248</v>
      </c>
      <c r="O976" s="56">
        <v>0.90455185377429004</v>
      </c>
      <c r="P976" s="56">
        <v>9.3310799057550006E-2</v>
      </c>
    </row>
    <row r="977" spans="1:16" hidden="1" x14ac:dyDescent="0.2">
      <c r="A977" s="54" t="s">
        <v>161</v>
      </c>
      <c r="B977" s="54" t="s">
        <v>200</v>
      </c>
      <c r="C977" s="54" t="s">
        <v>126</v>
      </c>
      <c r="D977" s="55">
        <v>35441.163625855399</v>
      </c>
      <c r="E977" s="56">
        <v>90.6942125162076</v>
      </c>
      <c r="F977" s="56"/>
      <c r="G977" s="56"/>
      <c r="H977" s="56">
        <v>7.6723573385395802</v>
      </c>
      <c r="I977" s="56"/>
      <c r="J977" s="56"/>
      <c r="K977" s="56">
        <v>16.8031856814356</v>
      </c>
      <c r="L977" s="56"/>
      <c r="M977" s="56">
        <v>41.417050101371501</v>
      </c>
      <c r="N977" s="56">
        <v>29.081120028689099</v>
      </c>
      <c r="O977" s="56">
        <v>3.1600483544437798</v>
      </c>
      <c r="P977" s="56">
        <v>0.40672772613255997</v>
      </c>
    </row>
    <row r="978" spans="1:16" hidden="1" x14ac:dyDescent="0.2">
      <c r="A978" s="54" t="s">
        <v>161</v>
      </c>
      <c r="B978" s="54" t="s">
        <v>200</v>
      </c>
      <c r="C978" s="54" t="s">
        <v>127</v>
      </c>
      <c r="D978" s="55">
        <v>37832.836374144601</v>
      </c>
      <c r="E978" s="56">
        <v>91.810338946564499</v>
      </c>
      <c r="F978" s="56"/>
      <c r="G978" s="56"/>
      <c r="H978" s="56">
        <v>8.7417496823117808</v>
      </c>
      <c r="I978" s="56"/>
      <c r="J978" s="56"/>
      <c r="K978" s="56">
        <v>22.3501406471003</v>
      </c>
      <c r="L978" s="56"/>
      <c r="M978" s="56">
        <v>47.192047361695899</v>
      </c>
      <c r="N978" s="56">
        <v>34.765957311692297</v>
      </c>
      <c r="O978" s="56">
        <v>6.1828413057385898</v>
      </c>
      <c r="P978" s="56">
        <v>0.71778628481933004</v>
      </c>
    </row>
    <row r="979" spans="1:16" hidden="1" x14ac:dyDescent="0.2">
      <c r="A979" s="54" t="s">
        <v>161</v>
      </c>
      <c r="B979" s="54" t="s">
        <v>200</v>
      </c>
      <c r="C979" s="54" t="s">
        <v>128</v>
      </c>
      <c r="D979" s="56">
        <v>1.98411634929143</v>
      </c>
      <c r="E979" s="56">
        <v>0.37152950525176998</v>
      </c>
      <c r="F979" s="56"/>
      <c r="G979" s="56"/>
      <c r="H979" s="56">
        <v>3.9662102966773398</v>
      </c>
      <c r="I979" s="56"/>
      <c r="J979" s="56"/>
      <c r="K979" s="56">
        <v>8.6727383798326603</v>
      </c>
      <c r="L979" s="56"/>
      <c r="M979" s="56">
        <v>3.9665171686759302</v>
      </c>
      <c r="N979" s="56">
        <v>5.4267746146994602</v>
      </c>
      <c r="O979" s="56">
        <v>20.410226414861999</v>
      </c>
      <c r="P979" s="56">
        <v>17.265796692280301</v>
      </c>
    </row>
    <row r="980" spans="1:16" hidden="1" x14ac:dyDescent="0.2">
      <c r="A980" s="54" t="s">
        <v>161</v>
      </c>
      <c r="B980" s="54" t="s">
        <v>200</v>
      </c>
      <c r="C980" s="54" t="s">
        <v>129</v>
      </c>
      <c r="D980" s="56">
        <v>0.58883877109108995</v>
      </c>
      <c r="E980" s="56">
        <v>1.5445535135539199</v>
      </c>
      <c r="F980" s="56"/>
      <c r="G980" s="56"/>
      <c r="H980" s="56">
        <v>1.5024617168202601</v>
      </c>
      <c r="I980" s="56"/>
      <c r="J980" s="56"/>
      <c r="K980" s="56">
        <v>1.6609659318394201</v>
      </c>
      <c r="L980" s="56"/>
      <c r="M980" s="56">
        <v>1.1453635543487799</v>
      </c>
      <c r="N980" s="56">
        <v>1.2609101029980401</v>
      </c>
      <c r="O980" s="56">
        <v>1.76931074049929</v>
      </c>
      <c r="P980" s="56">
        <v>1.73405262587417</v>
      </c>
    </row>
    <row r="981" spans="1:16" hidden="1" x14ac:dyDescent="0.2">
      <c r="A981" s="45" t="s">
        <v>161</v>
      </c>
      <c r="B981" s="45" t="s">
        <v>201</v>
      </c>
      <c r="C981" s="45" t="s">
        <v>124</v>
      </c>
      <c r="D981" s="46">
        <v>375866</v>
      </c>
      <c r="E981" s="47">
        <v>96.547971883596801</v>
      </c>
      <c r="F981" s="47"/>
      <c r="G981" s="47"/>
      <c r="H981" s="47">
        <v>2.9146025445238402</v>
      </c>
      <c r="I981" s="47"/>
      <c r="J981" s="47"/>
      <c r="K981" s="47">
        <v>84.198995892286604</v>
      </c>
      <c r="L981" s="47"/>
      <c r="M981" s="47">
        <v>7.2752167959835701</v>
      </c>
      <c r="N981" s="47">
        <v>1.8256503879507</v>
      </c>
      <c r="O981" s="47">
        <v>6.7001369237790902</v>
      </c>
      <c r="P981" s="47">
        <v>0.53742557187934004</v>
      </c>
    </row>
    <row r="982" spans="1:16" hidden="1" x14ac:dyDescent="0.2">
      <c r="A982" s="48" t="s">
        <v>161</v>
      </c>
      <c r="B982" s="48" t="s">
        <v>201</v>
      </c>
      <c r="C982" s="48" t="s">
        <v>125</v>
      </c>
      <c r="D982" s="49">
        <v>4809.3984248078004</v>
      </c>
      <c r="E982" s="50">
        <v>0.19087566100414</v>
      </c>
      <c r="F982" s="50"/>
      <c r="G982" s="50"/>
      <c r="H982" s="50">
        <v>0.18444582146640001</v>
      </c>
      <c r="I982" s="50"/>
      <c r="J982" s="50"/>
      <c r="K982" s="50">
        <v>1.28786960181699</v>
      </c>
      <c r="L982" s="50"/>
      <c r="M982" s="50">
        <v>0.80721436434212002</v>
      </c>
      <c r="N982" s="50">
        <v>0.32036334346342998</v>
      </c>
      <c r="O982" s="50">
        <v>0.73758546461181995</v>
      </c>
      <c r="P982" s="50">
        <v>3.6014591059891E-2</v>
      </c>
    </row>
    <row r="983" spans="1:16" hidden="1" x14ac:dyDescent="0.2">
      <c r="A983" s="48" t="s">
        <v>161</v>
      </c>
      <c r="B983" s="48" t="s">
        <v>201</v>
      </c>
      <c r="C983" s="48" t="s">
        <v>126</v>
      </c>
      <c r="D983" s="49">
        <v>367954.196801071</v>
      </c>
      <c r="E983" s="50">
        <v>96.219819405943099</v>
      </c>
      <c r="F983" s="50"/>
      <c r="G983" s="50"/>
      <c r="H983" s="50">
        <v>2.6260229123273802</v>
      </c>
      <c r="I983" s="50"/>
      <c r="J983" s="50"/>
      <c r="K983" s="50">
        <v>81.962536525059903</v>
      </c>
      <c r="L983" s="50"/>
      <c r="M983" s="50">
        <v>6.0535697551938696</v>
      </c>
      <c r="N983" s="50">
        <v>1.36677930128421</v>
      </c>
      <c r="O983" s="50">
        <v>5.5837170292304199</v>
      </c>
      <c r="P983" s="50">
        <v>0.48131270514015001</v>
      </c>
    </row>
    <row r="984" spans="1:16" hidden="1" x14ac:dyDescent="0.2">
      <c r="A984" s="48" t="s">
        <v>161</v>
      </c>
      <c r="B984" s="48" t="s">
        <v>201</v>
      </c>
      <c r="C984" s="48" t="s">
        <v>127</v>
      </c>
      <c r="D984" s="49">
        <v>383777.80319892801</v>
      </c>
      <c r="E984" s="50">
        <v>96.848570879091596</v>
      </c>
      <c r="F984" s="50"/>
      <c r="G984" s="50"/>
      <c r="H984" s="50">
        <v>3.2338416542961199</v>
      </c>
      <c r="I984" s="50"/>
      <c r="J984" s="50"/>
      <c r="K984" s="50">
        <v>86.204829569355397</v>
      </c>
      <c r="L984" s="50"/>
      <c r="M984" s="50">
        <v>8.7205150891194698</v>
      </c>
      <c r="N984" s="50">
        <v>2.43477609309558</v>
      </c>
      <c r="O984" s="50">
        <v>8.0208132798494205</v>
      </c>
      <c r="P984" s="50">
        <v>0.60004080017581995</v>
      </c>
    </row>
    <row r="985" spans="1:16" hidden="1" x14ac:dyDescent="0.2">
      <c r="A985" s="48" t="s">
        <v>161</v>
      </c>
      <c r="B985" s="48" t="s">
        <v>201</v>
      </c>
      <c r="C985" s="48" t="s">
        <v>128</v>
      </c>
      <c r="D985" s="50">
        <v>1.2795513360633299</v>
      </c>
      <c r="E985" s="50">
        <v>0.19770033205283</v>
      </c>
      <c r="F985" s="50"/>
      <c r="G985" s="50"/>
      <c r="H985" s="50">
        <v>6.3283352926784602</v>
      </c>
      <c r="I985" s="50"/>
      <c r="J985" s="50"/>
      <c r="K985" s="50">
        <v>1.52955458455173</v>
      </c>
      <c r="L985" s="50"/>
      <c r="M985" s="50">
        <v>11.0953994496461</v>
      </c>
      <c r="N985" s="50">
        <v>17.547902138209501</v>
      </c>
      <c r="O985" s="50">
        <v>11.008513303573</v>
      </c>
      <c r="P985" s="50">
        <v>6.7013169719390904</v>
      </c>
    </row>
    <row r="986" spans="1:16" hidden="1" x14ac:dyDescent="0.2">
      <c r="A986" s="48" t="s">
        <v>161</v>
      </c>
      <c r="B986" s="48" t="s">
        <v>201</v>
      </c>
      <c r="C986" s="48" t="s">
        <v>129</v>
      </c>
      <c r="D986" s="50">
        <v>1.60484645457206</v>
      </c>
      <c r="E986" s="50">
        <v>12.005688032193101</v>
      </c>
      <c r="F986" s="50"/>
      <c r="G986" s="50"/>
      <c r="H986" s="50">
        <v>13.2040699030452</v>
      </c>
      <c r="I986" s="50"/>
      <c r="J986" s="50"/>
      <c r="K986" s="50">
        <v>4.1680656233881104</v>
      </c>
      <c r="L986" s="50"/>
      <c r="M986" s="50">
        <v>3.2293741044666699</v>
      </c>
      <c r="N986" s="50">
        <v>1.9144866835130401</v>
      </c>
      <c r="O986" s="50">
        <v>2.90966088810214</v>
      </c>
      <c r="P986" s="50">
        <v>2.6649089651070099</v>
      </c>
    </row>
    <row r="987" spans="1:16" hidden="1" x14ac:dyDescent="0.2">
      <c r="A987" s="51" t="s">
        <v>161</v>
      </c>
      <c r="B987" s="51" t="s">
        <v>202</v>
      </c>
      <c r="C987" s="51" t="s">
        <v>124</v>
      </c>
      <c r="D987" s="52">
        <v>1689</v>
      </c>
      <c r="E987" s="53">
        <v>90.349319123741793</v>
      </c>
      <c r="F987" s="53"/>
      <c r="G987" s="53"/>
      <c r="H987" s="53">
        <v>9.47306098283007</v>
      </c>
      <c r="I987" s="53"/>
      <c r="J987" s="53"/>
      <c r="K987" s="53">
        <v>89.375</v>
      </c>
      <c r="L987" s="53"/>
      <c r="M987" s="53">
        <v>2.5</v>
      </c>
      <c r="N987" s="53">
        <v>0</v>
      </c>
      <c r="O987" s="53">
        <v>8.125</v>
      </c>
      <c r="P987" s="53">
        <v>0.17761989342806001</v>
      </c>
    </row>
    <row r="988" spans="1:16" hidden="1" x14ac:dyDescent="0.2">
      <c r="A988" s="54" t="s">
        <v>161</v>
      </c>
      <c r="B988" s="54" t="s">
        <v>202</v>
      </c>
      <c r="C988" s="54" t="s">
        <v>125</v>
      </c>
      <c r="D988" s="55">
        <v>116.547275614811</v>
      </c>
      <c r="E988" s="56">
        <v>1.9733995466518</v>
      </c>
      <c r="F988" s="56"/>
      <c r="G988" s="56"/>
      <c r="H988" s="56">
        <v>1.9673042482887599</v>
      </c>
      <c r="I988" s="56"/>
      <c r="J988" s="56"/>
      <c r="K988" s="56">
        <v>5.0235525869182398</v>
      </c>
      <c r="L988" s="56"/>
      <c r="M988" s="56">
        <v>2.4992077737810701</v>
      </c>
      <c r="N988" s="56">
        <v>0</v>
      </c>
      <c r="O988" s="56">
        <v>4.3629480422730902</v>
      </c>
      <c r="P988" s="56">
        <v>0.17777394705272001</v>
      </c>
    </row>
    <row r="989" spans="1:16" hidden="1" x14ac:dyDescent="0.2">
      <c r="A989" s="54" t="s">
        <v>161</v>
      </c>
      <c r="B989" s="54" t="s">
        <v>202</v>
      </c>
      <c r="C989" s="54" t="s">
        <v>126</v>
      </c>
      <c r="D989" s="55">
        <v>1497.2714247005799</v>
      </c>
      <c r="E989" s="56">
        <v>86.580137557223907</v>
      </c>
      <c r="F989" s="56"/>
      <c r="G989" s="56"/>
      <c r="H989" s="56">
        <v>6.6945585721925696</v>
      </c>
      <c r="I989" s="56"/>
      <c r="J989" s="56"/>
      <c r="K989" s="56">
        <v>77.886700577179894</v>
      </c>
      <c r="L989" s="56"/>
      <c r="M989" s="56">
        <v>0.47217378435924001</v>
      </c>
      <c r="N989" s="56">
        <v>0</v>
      </c>
      <c r="O989" s="56">
        <v>3.2694921473553902</v>
      </c>
      <c r="P989" s="56">
        <v>3.4180453951908003E-2</v>
      </c>
    </row>
    <row r="990" spans="1:16" hidden="1" x14ac:dyDescent="0.2">
      <c r="A990" s="54" t="s">
        <v>161</v>
      </c>
      <c r="B990" s="54" t="s">
        <v>202</v>
      </c>
      <c r="C990" s="54" t="s">
        <v>127</v>
      </c>
      <c r="D990" s="55">
        <v>1880.7285752994201</v>
      </c>
      <c r="E990" s="56">
        <v>93.143699669969195</v>
      </c>
      <c r="F990" s="56"/>
      <c r="G990" s="56"/>
      <c r="H990" s="56">
        <v>13.2410997953076</v>
      </c>
      <c r="I990" s="56"/>
      <c r="J990" s="56"/>
      <c r="K990" s="56">
        <v>95.258255470963206</v>
      </c>
      <c r="L990" s="56"/>
      <c r="M990" s="56">
        <v>12.171618053386799</v>
      </c>
      <c r="N990" s="56">
        <v>0</v>
      </c>
      <c r="O990" s="56">
        <v>18.7906301646352</v>
      </c>
      <c r="P990" s="56">
        <v>0.91748316294929999</v>
      </c>
    </row>
    <row r="991" spans="1:16" hidden="1" x14ac:dyDescent="0.2">
      <c r="A991" s="54" t="s">
        <v>161</v>
      </c>
      <c r="B991" s="54" t="s">
        <v>202</v>
      </c>
      <c r="C991" s="54" t="s">
        <v>128</v>
      </c>
      <c r="D991" s="56">
        <v>6.9003715580113498</v>
      </c>
      <c r="E991" s="56">
        <v>2.1841886201146101</v>
      </c>
      <c r="F991" s="56"/>
      <c r="G991" s="56"/>
      <c r="H991" s="56">
        <v>20.767355470998201</v>
      </c>
      <c r="I991" s="56"/>
      <c r="J991" s="56"/>
      <c r="K991" s="56">
        <v>5.6207581392092196</v>
      </c>
      <c r="L991" s="56"/>
      <c r="M991" s="56">
        <v>99.968310951243097</v>
      </c>
      <c r="N991" s="56">
        <v>0</v>
      </c>
      <c r="O991" s="56">
        <v>53.6978220587458</v>
      </c>
      <c r="P991" s="56">
        <v>100.08673219068601</v>
      </c>
    </row>
    <row r="992" spans="1:16" hidden="1" x14ac:dyDescent="0.2">
      <c r="A992" s="54" t="s">
        <v>161</v>
      </c>
      <c r="B992" s="54" t="s">
        <v>202</v>
      </c>
      <c r="C992" s="54" t="s">
        <v>129</v>
      </c>
      <c r="D992" s="56">
        <v>2.3508203142692099</v>
      </c>
      <c r="E992" s="56">
        <v>2.20418093822492</v>
      </c>
      <c r="F992" s="56"/>
      <c r="G992" s="56"/>
      <c r="H992" s="56">
        <v>2.2272805452717801</v>
      </c>
      <c r="I992" s="56"/>
      <c r="J992" s="56"/>
      <c r="K992" s="56">
        <v>1.29767779809585</v>
      </c>
      <c r="L992" s="56"/>
      <c r="M992" s="56">
        <v>1.2512672104267699</v>
      </c>
      <c r="N992" s="56">
        <v>0</v>
      </c>
      <c r="O992" s="56">
        <v>1.2451719323385799</v>
      </c>
      <c r="P992" s="56">
        <v>0.87966383427445005</v>
      </c>
    </row>
    <row r="993" spans="1:16" hidden="1" x14ac:dyDescent="0.2">
      <c r="A993" s="45" t="s">
        <v>161</v>
      </c>
      <c r="B993" s="45" t="s">
        <v>123</v>
      </c>
      <c r="C993" s="45" t="s">
        <v>124</v>
      </c>
      <c r="D993" s="46">
        <v>85</v>
      </c>
      <c r="E993" s="47">
        <v>0</v>
      </c>
      <c r="F993" s="47"/>
      <c r="G993" s="47"/>
      <c r="H993" s="47">
        <v>100</v>
      </c>
      <c r="I993" s="47"/>
      <c r="J993" s="47"/>
      <c r="K993" s="47">
        <v>68.235294117647001</v>
      </c>
      <c r="L993" s="47"/>
      <c r="M993" s="47">
        <v>20</v>
      </c>
      <c r="N993" s="47">
        <v>11.764705882352899</v>
      </c>
      <c r="O993" s="47">
        <v>0</v>
      </c>
      <c r="P993" s="47">
        <v>0</v>
      </c>
    </row>
    <row r="994" spans="1:16" hidden="1" x14ac:dyDescent="0.2">
      <c r="A994" s="48" t="s">
        <v>161</v>
      </c>
      <c r="B994" s="48" t="s">
        <v>123</v>
      </c>
      <c r="C994" s="48" t="s">
        <v>125</v>
      </c>
      <c r="D994" s="49">
        <v>24.9366470006768</v>
      </c>
      <c r="E994" s="50">
        <v>0</v>
      </c>
      <c r="F994" s="50"/>
      <c r="G994" s="50"/>
      <c r="H994" s="50">
        <v>0</v>
      </c>
      <c r="I994" s="50"/>
      <c r="J994" s="50"/>
      <c r="K994" s="50">
        <v>12.048294150210101</v>
      </c>
      <c r="L994" s="50"/>
      <c r="M994" s="50">
        <v>9.2979544174054798</v>
      </c>
      <c r="N994" s="50">
        <v>8.30454263141376</v>
      </c>
      <c r="O994" s="50">
        <v>0</v>
      </c>
      <c r="P994" s="50">
        <v>0</v>
      </c>
    </row>
    <row r="995" spans="1:16" hidden="1" x14ac:dyDescent="0.2">
      <c r="A995" s="48" t="s">
        <v>161</v>
      </c>
      <c r="B995" s="48" t="s">
        <v>123</v>
      </c>
      <c r="C995" s="48" t="s">
        <v>126</v>
      </c>
      <c r="D995" s="49">
        <v>43.977438323091</v>
      </c>
      <c r="E995" s="50">
        <v>0</v>
      </c>
      <c r="F995" s="50"/>
      <c r="G995" s="50"/>
      <c r="H995" s="50">
        <v>100</v>
      </c>
      <c r="I995" s="50"/>
      <c r="J995" s="50"/>
      <c r="K995" s="50">
        <v>46.2534584233793</v>
      </c>
      <c r="L995" s="50"/>
      <c r="M995" s="50">
        <v>8.7655568547881604</v>
      </c>
      <c r="N995" s="50">
        <v>3.4509267307827098</v>
      </c>
      <c r="O995" s="50">
        <v>0</v>
      </c>
      <c r="P995" s="50">
        <v>0</v>
      </c>
    </row>
    <row r="996" spans="1:16" hidden="1" x14ac:dyDescent="0.2">
      <c r="A996" s="48" t="s">
        <v>161</v>
      </c>
      <c r="B996" s="48" t="s">
        <v>123</v>
      </c>
      <c r="C996" s="48" t="s">
        <v>127</v>
      </c>
      <c r="D996" s="49">
        <v>126.022561676908</v>
      </c>
      <c r="E996" s="50">
        <v>0</v>
      </c>
      <c r="F996" s="50"/>
      <c r="G996" s="50"/>
      <c r="H996" s="50">
        <v>100</v>
      </c>
      <c r="I996" s="50"/>
      <c r="J996" s="50"/>
      <c r="K996" s="50">
        <v>84.281915305508207</v>
      </c>
      <c r="L996" s="50"/>
      <c r="M996" s="50">
        <v>39.412960816857002</v>
      </c>
      <c r="N996" s="50">
        <v>33.2167630998145</v>
      </c>
      <c r="O996" s="50">
        <v>0</v>
      </c>
      <c r="P996" s="50">
        <v>0</v>
      </c>
    </row>
    <row r="997" spans="1:16" hidden="1" x14ac:dyDescent="0.2">
      <c r="A997" s="48" t="s">
        <v>161</v>
      </c>
      <c r="B997" s="48" t="s">
        <v>123</v>
      </c>
      <c r="C997" s="48" t="s">
        <v>128</v>
      </c>
      <c r="D997" s="50">
        <v>29.3372317655021</v>
      </c>
      <c r="E997" s="50">
        <v>0</v>
      </c>
      <c r="F997" s="50"/>
      <c r="G997" s="50"/>
      <c r="H997" s="50">
        <v>0</v>
      </c>
      <c r="I997" s="50"/>
      <c r="J997" s="50"/>
      <c r="K997" s="50">
        <v>17.656982806342501</v>
      </c>
      <c r="L997" s="50"/>
      <c r="M997" s="50">
        <v>46.489772087027397</v>
      </c>
      <c r="N997" s="50">
        <v>70.588612367017006</v>
      </c>
      <c r="O997" s="50">
        <v>0</v>
      </c>
      <c r="P997" s="50">
        <v>0</v>
      </c>
    </row>
    <row r="998" spans="1:16" hidden="1" x14ac:dyDescent="0.2">
      <c r="A998" s="57" t="s">
        <v>161</v>
      </c>
      <c r="B998" s="57" t="s">
        <v>123</v>
      </c>
      <c r="C998" s="57" t="s">
        <v>129</v>
      </c>
      <c r="D998" s="58">
        <v>2.2026468614200101</v>
      </c>
      <c r="E998" s="58">
        <v>0</v>
      </c>
      <c r="F998" s="58"/>
      <c r="G998" s="58"/>
      <c r="H998" s="58">
        <v>0</v>
      </c>
      <c r="I998" s="58"/>
      <c r="J998" s="58"/>
      <c r="K998" s="58">
        <v>1.73734521679649</v>
      </c>
      <c r="L998" s="58"/>
      <c r="M998" s="58">
        <v>1.40166344795679</v>
      </c>
      <c r="N998" s="58">
        <v>1.7234430264985701</v>
      </c>
      <c r="O998" s="58">
        <v>0</v>
      </c>
      <c r="P998" s="58">
        <v>0</v>
      </c>
    </row>
    <row r="999" spans="1:16" hidden="1" x14ac:dyDescent="0.2"/>
    <row r="1000" spans="1:16" ht="13.5" x14ac:dyDescent="0.25">
      <c r="A1000" s="59" t="s">
        <v>162</v>
      </c>
    </row>
    <row r="1001" spans="1:16" ht="13.5" x14ac:dyDescent="0.25">
      <c r="A1001" s="60" t="s">
        <v>163</v>
      </c>
    </row>
    <row r="1003" spans="1:16" x14ac:dyDescent="0.2">
      <c r="A1003" s="189" t="s">
        <v>77</v>
      </c>
      <c r="B1003" s="189" t="s">
        <v>192</v>
      </c>
      <c r="C1003" s="189" t="s">
        <v>117</v>
      </c>
      <c r="D1003" s="189" t="s">
        <v>203</v>
      </c>
    </row>
    <row r="1004" spans="1:16" x14ac:dyDescent="0.2">
      <c r="A1004" s="201"/>
      <c r="B1004" s="201"/>
      <c r="C1004" s="201"/>
      <c r="D1004" s="201"/>
      <c r="E1004" s="189" t="s">
        <v>204</v>
      </c>
      <c r="F1004" s="78"/>
      <c r="G1004" s="78"/>
      <c r="H1004" s="189" t="s">
        <v>205</v>
      </c>
      <c r="I1004" s="78"/>
      <c r="J1004" s="78"/>
      <c r="K1004" s="189" t="s">
        <v>202</v>
      </c>
      <c r="L1004" s="78"/>
      <c r="M1004" s="189" t="s">
        <v>206</v>
      </c>
    </row>
    <row r="1005" spans="1:16" x14ac:dyDescent="0.2">
      <c r="A1005" s="190"/>
      <c r="B1005" s="190"/>
      <c r="C1005" s="190"/>
      <c r="D1005" s="190"/>
      <c r="E1005" s="201"/>
      <c r="F1005" s="125" t="s">
        <v>170</v>
      </c>
      <c r="G1005" s="125" t="s">
        <v>165</v>
      </c>
      <c r="H1005" s="201"/>
      <c r="I1005" s="125" t="s">
        <v>170</v>
      </c>
      <c r="J1005" s="125" t="s">
        <v>165</v>
      </c>
      <c r="K1005" s="201"/>
      <c r="L1005" s="125" t="s">
        <v>170</v>
      </c>
      <c r="M1005" s="201"/>
    </row>
    <row r="1006" spans="1:16" x14ac:dyDescent="0.2">
      <c r="A1006" s="44"/>
      <c r="B1006" s="44"/>
      <c r="C1006" s="44"/>
      <c r="D1006" s="44"/>
    </row>
    <row r="1007" spans="1:16" x14ac:dyDescent="0.2">
      <c r="A1007" s="126" t="s">
        <v>53</v>
      </c>
      <c r="B1007" s="126" t="s">
        <v>11</v>
      </c>
      <c r="C1007" s="126" t="s">
        <v>124</v>
      </c>
      <c r="D1007" s="127">
        <v>31343482</v>
      </c>
      <c r="E1007" s="127">
        <v>26358321</v>
      </c>
      <c r="F1007" s="128">
        <f>+E1007/D1007*100</f>
        <v>84.095063209633182</v>
      </c>
      <c r="G1007" s="128"/>
      <c r="H1007" s="127">
        <v>4724814</v>
      </c>
      <c r="I1007" s="128">
        <f>+H1007/D1007*100</f>
        <v>15.074311143860788</v>
      </c>
      <c r="J1007" s="127"/>
      <c r="K1007" s="127">
        <v>243969</v>
      </c>
      <c r="L1007" s="128">
        <f>+K1007/D1007*100</f>
        <v>0.77837235824660456</v>
      </c>
      <c r="M1007" s="127">
        <v>16378</v>
      </c>
    </row>
    <row r="1008" spans="1:16" x14ac:dyDescent="0.2">
      <c r="A1008" s="51" t="s">
        <v>130</v>
      </c>
      <c r="B1008" s="51" t="s">
        <v>11</v>
      </c>
      <c r="C1008" s="51" t="s">
        <v>124</v>
      </c>
      <c r="D1008" s="52">
        <v>331214</v>
      </c>
      <c r="E1008" s="52">
        <v>322792</v>
      </c>
      <c r="F1008" s="129">
        <f t="shared" ref="F1008:F1039" si="0">+E1008/D1008*100</f>
        <v>97.457233087973336</v>
      </c>
      <c r="G1008" s="128">
        <f>+RANK(F1008,$F$1008:$F$1039,0)</f>
        <v>3</v>
      </c>
      <c r="H1008" s="46">
        <v>5850</v>
      </c>
      <c r="I1008" s="129">
        <f>+H1008/D1008*100</f>
        <v>1.7662296883585837</v>
      </c>
      <c r="J1008" s="127">
        <f>+RANK(I1008,$I$1008:$I$1039,0)</f>
        <v>30</v>
      </c>
      <c r="K1008" s="46">
        <v>2377</v>
      </c>
      <c r="L1008" s="129">
        <f>+K1008/D1008*100</f>
        <v>0.71766290072279559</v>
      </c>
      <c r="M1008" s="52">
        <v>195</v>
      </c>
    </row>
    <row r="1009" spans="1:13" x14ac:dyDescent="0.2">
      <c r="A1009" s="45" t="s">
        <v>131</v>
      </c>
      <c r="B1009" s="45" t="s">
        <v>11</v>
      </c>
      <c r="C1009" s="45" t="s">
        <v>124</v>
      </c>
      <c r="D1009" s="46">
        <v>949542</v>
      </c>
      <c r="E1009" s="46">
        <v>928803</v>
      </c>
      <c r="F1009" s="129">
        <f t="shared" si="0"/>
        <v>97.815894399615814</v>
      </c>
      <c r="G1009" s="128">
        <f t="shared" ref="G1009:G1039" si="1">+RANK(F1009,$F$1008:$F$1039,0)</f>
        <v>2</v>
      </c>
      <c r="H1009" s="52">
        <v>9394</v>
      </c>
      <c r="I1009" s="129">
        <f t="shared" ref="I1009:I1039" si="2">+H1009/D1009*100</f>
        <v>0.98931906118949975</v>
      </c>
      <c r="J1009" s="127">
        <f t="shared" ref="J1009:J1039" si="3">+RANK(I1009,$I$1008:$I$1039,0)</f>
        <v>31</v>
      </c>
      <c r="K1009" s="52">
        <v>11232</v>
      </c>
      <c r="L1009" s="129">
        <f t="shared" ref="L1009:L1039" si="4">+K1009/D1009*100</f>
        <v>1.1828860650713713</v>
      </c>
      <c r="M1009" s="46">
        <v>113</v>
      </c>
    </row>
    <row r="1010" spans="1:13" x14ac:dyDescent="0.2">
      <c r="A1010" s="51" t="s">
        <v>132</v>
      </c>
      <c r="B1010" s="51" t="s">
        <v>11</v>
      </c>
      <c r="C1010" s="51" t="s">
        <v>124</v>
      </c>
      <c r="D1010" s="52">
        <v>203040</v>
      </c>
      <c r="E1010" s="52">
        <v>190345</v>
      </c>
      <c r="F1010" s="129">
        <f t="shared" si="0"/>
        <v>93.747537431048073</v>
      </c>
      <c r="G1010" s="128">
        <f t="shared" si="1"/>
        <v>8</v>
      </c>
      <c r="H1010" s="46">
        <v>7665</v>
      </c>
      <c r="I1010" s="129">
        <f t="shared" si="2"/>
        <v>3.7751182033096931</v>
      </c>
      <c r="J1010" s="127">
        <f t="shared" si="3"/>
        <v>27</v>
      </c>
      <c r="K1010" s="46">
        <v>4806</v>
      </c>
      <c r="L1010" s="129">
        <f t="shared" si="4"/>
        <v>2.3670212765957448</v>
      </c>
      <c r="M1010" s="52">
        <v>224</v>
      </c>
    </row>
    <row r="1011" spans="1:13" x14ac:dyDescent="0.2">
      <c r="A1011" s="45" t="s">
        <v>133</v>
      </c>
      <c r="B1011" s="45" t="s">
        <v>11</v>
      </c>
      <c r="C1011" s="45" t="s">
        <v>124</v>
      </c>
      <c r="D1011" s="46">
        <v>235572</v>
      </c>
      <c r="E1011" s="46">
        <v>165897</v>
      </c>
      <c r="F1011" s="129">
        <f t="shared" si="0"/>
        <v>70.423055371606139</v>
      </c>
      <c r="G1011" s="128">
        <f t="shared" si="1"/>
        <v>28</v>
      </c>
      <c r="H1011" s="52">
        <v>64484</v>
      </c>
      <c r="I1011" s="129">
        <f t="shared" si="2"/>
        <v>27.37337204761177</v>
      </c>
      <c r="J1011" s="127">
        <f t="shared" si="3"/>
        <v>6</v>
      </c>
      <c r="K1011" s="52">
        <v>4970</v>
      </c>
      <c r="L1011" s="129">
        <f t="shared" si="4"/>
        <v>2.1097583753587017</v>
      </c>
      <c r="M1011" s="46">
        <v>221</v>
      </c>
    </row>
    <row r="1012" spans="1:13" x14ac:dyDescent="0.2">
      <c r="A1012" s="51" t="s">
        <v>134</v>
      </c>
      <c r="B1012" s="51" t="s">
        <v>11</v>
      </c>
      <c r="C1012" s="51" t="s">
        <v>124</v>
      </c>
      <c r="D1012" s="52">
        <v>801335</v>
      </c>
      <c r="E1012" s="52">
        <v>779130</v>
      </c>
      <c r="F1012" s="129">
        <f t="shared" si="0"/>
        <v>97.228999107738957</v>
      </c>
      <c r="G1012" s="128">
        <f t="shared" si="1"/>
        <v>4</v>
      </c>
      <c r="H1012" s="46">
        <v>15026</v>
      </c>
      <c r="I1012" s="129">
        <f t="shared" si="2"/>
        <v>1.8751208920114559</v>
      </c>
      <c r="J1012" s="127">
        <f t="shared" si="3"/>
        <v>28</v>
      </c>
      <c r="K1012" s="46">
        <v>7103</v>
      </c>
      <c r="L1012" s="129">
        <f t="shared" si="4"/>
        <v>0.8863958269637543</v>
      </c>
      <c r="M1012" s="52">
        <v>76</v>
      </c>
    </row>
    <row r="1013" spans="1:13" x14ac:dyDescent="0.2">
      <c r="A1013" s="45" t="s">
        <v>135</v>
      </c>
      <c r="B1013" s="45" t="s">
        <v>11</v>
      </c>
      <c r="C1013" s="45" t="s">
        <v>124</v>
      </c>
      <c r="D1013" s="46">
        <v>201586</v>
      </c>
      <c r="E1013" s="46">
        <v>180318</v>
      </c>
      <c r="F1013" s="129">
        <f t="shared" si="0"/>
        <v>89.449664163185943</v>
      </c>
      <c r="G1013" s="128">
        <f t="shared" si="1"/>
        <v>17</v>
      </c>
      <c r="H1013" s="52">
        <v>17331</v>
      </c>
      <c r="I1013" s="129">
        <f t="shared" si="2"/>
        <v>8.5973232268113868</v>
      </c>
      <c r="J1013" s="127">
        <f t="shared" si="3"/>
        <v>20</v>
      </c>
      <c r="K1013" s="52">
        <v>3376</v>
      </c>
      <c r="L1013" s="129">
        <f t="shared" si="4"/>
        <v>1.6747194745666862</v>
      </c>
      <c r="M1013" s="46">
        <v>561</v>
      </c>
    </row>
    <row r="1014" spans="1:13" x14ac:dyDescent="0.2">
      <c r="A1014" s="51" t="s">
        <v>136</v>
      </c>
      <c r="B1014" s="51" t="s">
        <v>11</v>
      </c>
      <c r="C1014" s="51" t="s">
        <v>124</v>
      </c>
      <c r="D1014" s="52">
        <v>1217186</v>
      </c>
      <c r="E1014" s="52">
        <v>578281</v>
      </c>
      <c r="F1014" s="129">
        <f t="shared" si="0"/>
        <v>47.509665737200393</v>
      </c>
      <c r="G1014" s="128">
        <f t="shared" si="1"/>
        <v>32</v>
      </c>
      <c r="H1014" s="46">
        <v>632064</v>
      </c>
      <c r="I1014" s="129">
        <f t="shared" si="2"/>
        <v>51.928300194054152</v>
      </c>
      <c r="J1014" s="127">
        <f t="shared" si="3"/>
        <v>1</v>
      </c>
      <c r="K1014" s="46">
        <v>5931</v>
      </c>
      <c r="L1014" s="129">
        <f t="shared" si="4"/>
        <v>0.48727146056559967</v>
      </c>
      <c r="M1014" s="52">
        <v>910</v>
      </c>
    </row>
    <row r="1015" spans="1:13" x14ac:dyDescent="0.2">
      <c r="A1015" s="45" t="s">
        <v>137</v>
      </c>
      <c r="B1015" s="45" t="s">
        <v>11</v>
      </c>
      <c r="C1015" s="45" t="s">
        <v>124</v>
      </c>
      <c r="D1015" s="46">
        <v>1006316</v>
      </c>
      <c r="E1015" s="46">
        <v>929729</v>
      </c>
      <c r="F1015" s="129">
        <f t="shared" si="0"/>
        <v>92.389368746993981</v>
      </c>
      <c r="G1015" s="128">
        <f t="shared" si="1"/>
        <v>11</v>
      </c>
      <c r="H1015" s="52">
        <v>68964</v>
      </c>
      <c r="I1015" s="129">
        <f t="shared" si="2"/>
        <v>6.8531157211054978</v>
      </c>
      <c r="J1015" s="127">
        <f t="shared" si="3"/>
        <v>22</v>
      </c>
      <c r="K1015" s="52">
        <v>7549</v>
      </c>
      <c r="L1015" s="129">
        <f t="shared" si="4"/>
        <v>0.75016197695356135</v>
      </c>
      <c r="M1015" s="46">
        <v>74</v>
      </c>
    </row>
    <row r="1016" spans="1:13" x14ac:dyDescent="0.2">
      <c r="A1016" s="51" t="s">
        <v>138</v>
      </c>
      <c r="B1016" s="51" t="s">
        <v>11</v>
      </c>
      <c r="C1016" s="51" t="s">
        <v>124</v>
      </c>
      <c r="D1016" s="52">
        <v>2553735</v>
      </c>
      <c r="E1016" s="52">
        <v>2524579</v>
      </c>
      <c r="F1016" s="129">
        <f t="shared" si="0"/>
        <v>98.858299706116725</v>
      </c>
      <c r="G1016" s="128">
        <f t="shared" si="1"/>
        <v>1</v>
      </c>
      <c r="H1016" s="46">
        <v>9117</v>
      </c>
      <c r="I1016" s="129">
        <f t="shared" si="2"/>
        <v>0.35700650224083552</v>
      </c>
      <c r="J1016" s="127">
        <f t="shared" si="3"/>
        <v>32</v>
      </c>
      <c r="K1016" s="46">
        <v>18913</v>
      </c>
      <c r="L1016" s="129">
        <f t="shared" si="4"/>
        <v>0.74060151111998695</v>
      </c>
      <c r="M1016" s="52">
        <v>1126</v>
      </c>
    </row>
    <row r="1017" spans="1:13" x14ac:dyDescent="0.2">
      <c r="A1017" s="45" t="s">
        <v>139</v>
      </c>
      <c r="B1017" s="45" t="s">
        <v>11</v>
      </c>
      <c r="C1017" s="45" t="s">
        <v>124</v>
      </c>
      <c r="D1017" s="46">
        <v>451099</v>
      </c>
      <c r="E1017" s="46">
        <v>387295</v>
      </c>
      <c r="F1017" s="129">
        <f t="shared" si="0"/>
        <v>85.855876426239035</v>
      </c>
      <c r="G1017" s="128">
        <f t="shared" si="1"/>
        <v>20</v>
      </c>
      <c r="H1017" s="52">
        <v>60280</v>
      </c>
      <c r="I1017" s="129">
        <f t="shared" si="2"/>
        <v>13.362920334560707</v>
      </c>
      <c r="J1017" s="127">
        <f t="shared" si="3"/>
        <v>13</v>
      </c>
      <c r="K1017" s="52">
        <v>3485</v>
      </c>
      <c r="L1017" s="129">
        <f t="shared" si="4"/>
        <v>0.77255768689356441</v>
      </c>
      <c r="M1017" s="46">
        <v>39</v>
      </c>
    </row>
    <row r="1018" spans="1:13" x14ac:dyDescent="0.2">
      <c r="A1018" s="51" t="s">
        <v>140</v>
      </c>
      <c r="B1018" s="51" t="s">
        <v>11</v>
      </c>
      <c r="C1018" s="51" t="s">
        <v>124</v>
      </c>
      <c r="D1018" s="52">
        <v>1423064</v>
      </c>
      <c r="E1018" s="52">
        <v>1274287</v>
      </c>
      <c r="F1018" s="129">
        <f t="shared" si="0"/>
        <v>89.545305060067577</v>
      </c>
      <c r="G1018" s="128">
        <f t="shared" si="1"/>
        <v>16</v>
      </c>
      <c r="H1018" s="46">
        <v>138667</v>
      </c>
      <c r="I1018" s="129">
        <f t="shared" si="2"/>
        <v>9.7442560559468863</v>
      </c>
      <c r="J1018" s="127">
        <f t="shared" si="3"/>
        <v>17</v>
      </c>
      <c r="K1018" s="46">
        <v>9291</v>
      </c>
      <c r="L1018" s="129">
        <f t="shared" si="4"/>
        <v>0.65288701000095573</v>
      </c>
      <c r="M1018" s="52">
        <v>819</v>
      </c>
    </row>
    <row r="1019" spans="1:13" x14ac:dyDescent="0.2">
      <c r="A1019" s="45" t="s">
        <v>141</v>
      </c>
      <c r="B1019" s="45" t="s">
        <v>11</v>
      </c>
      <c r="C1019" s="45" t="s">
        <v>124</v>
      </c>
      <c r="D1019" s="46">
        <v>870634</v>
      </c>
      <c r="E1019" s="46">
        <v>468020</v>
      </c>
      <c r="F1019" s="129">
        <f t="shared" si="0"/>
        <v>53.756228219894929</v>
      </c>
      <c r="G1019" s="128">
        <f t="shared" si="1"/>
        <v>30</v>
      </c>
      <c r="H1019" s="52">
        <v>397396</v>
      </c>
      <c r="I1019" s="129">
        <f t="shared" si="2"/>
        <v>45.644438420737075</v>
      </c>
      <c r="J1019" s="127">
        <f t="shared" si="3"/>
        <v>3</v>
      </c>
      <c r="K1019" s="52">
        <v>4009</v>
      </c>
      <c r="L1019" s="129">
        <f t="shared" si="4"/>
        <v>0.46046903750600143</v>
      </c>
      <c r="M1019" s="46">
        <v>1209</v>
      </c>
    </row>
    <row r="1020" spans="1:13" x14ac:dyDescent="0.2">
      <c r="A1020" s="51" t="s">
        <v>142</v>
      </c>
      <c r="B1020" s="51" t="s">
        <v>11</v>
      </c>
      <c r="C1020" s="51" t="s">
        <v>124</v>
      </c>
      <c r="D1020" s="52">
        <v>741410</v>
      </c>
      <c r="E1020" s="52">
        <v>560612</v>
      </c>
      <c r="F1020" s="129">
        <f t="shared" si="0"/>
        <v>75.614302477711391</v>
      </c>
      <c r="G1020" s="128">
        <f t="shared" si="1"/>
        <v>23</v>
      </c>
      <c r="H1020" s="46">
        <v>177949</v>
      </c>
      <c r="I1020" s="129">
        <f t="shared" si="2"/>
        <v>24.001429708258588</v>
      </c>
      <c r="J1020" s="127">
        <f t="shared" si="3"/>
        <v>10</v>
      </c>
      <c r="K1020" s="46">
        <v>2622</v>
      </c>
      <c r="L1020" s="129">
        <f t="shared" si="4"/>
        <v>0.35365047679421641</v>
      </c>
      <c r="M1020" s="52">
        <v>227</v>
      </c>
    </row>
    <row r="1021" spans="1:13" x14ac:dyDescent="0.2">
      <c r="A1021" s="45" t="s">
        <v>143</v>
      </c>
      <c r="B1021" s="45" t="s">
        <v>11</v>
      </c>
      <c r="C1021" s="45" t="s">
        <v>124</v>
      </c>
      <c r="D1021" s="46">
        <v>2036777</v>
      </c>
      <c r="E1021" s="46">
        <v>1915702</v>
      </c>
      <c r="F1021" s="129">
        <f t="shared" si="0"/>
        <v>94.055559346948641</v>
      </c>
      <c r="G1021" s="128">
        <f t="shared" si="1"/>
        <v>7</v>
      </c>
      <c r="H1021" s="52">
        <v>86965</v>
      </c>
      <c r="I1021" s="129">
        <f t="shared" si="2"/>
        <v>4.2697359602941312</v>
      </c>
      <c r="J1021" s="127">
        <f t="shared" si="3"/>
        <v>26</v>
      </c>
      <c r="K1021" s="52">
        <v>33076</v>
      </c>
      <c r="L1021" s="129">
        <f t="shared" si="4"/>
        <v>1.6239382121852319</v>
      </c>
      <c r="M1021" s="46">
        <v>1034</v>
      </c>
    </row>
    <row r="1022" spans="1:13" x14ac:dyDescent="0.2">
      <c r="A1022" s="51" t="s">
        <v>144</v>
      </c>
      <c r="B1022" s="51" t="s">
        <v>11</v>
      </c>
      <c r="C1022" s="51" t="s">
        <v>124</v>
      </c>
      <c r="D1022" s="52">
        <v>4102734</v>
      </c>
      <c r="E1022" s="52">
        <v>3814477</v>
      </c>
      <c r="F1022" s="129">
        <f t="shared" si="0"/>
        <v>92.97402658812392</v>
      </c>
      <c r="G1022" s="128">
        <f t="shared" si="1"/>
        <v>10</v>
      </c>
      <c r="H1022" s="46">
        <v>268104</v>
      </c>
      <c r="I1022" s="129">
        <f t="shared" si="2"/>
        <v>6.5347643790701513</v>
      </c>
      <c r="J1022" s="127">
        <f t="shared" si="3"/>
        <v>23</v>
      </c>
      <c r="K1022" s="46">
        <v>19000</v>
      </c>
      <c r="L1022" s="129">
        <f t="shared" si="4"/>
        <v>0.46310582163016178</v>
      </c>
      <c r="M1022" s="52">
        <v>1153</v>
      </c>
    </row>
    <row r="1023" spans="1:13" x14ac:dyDescent="0.2">
      <c r="A1023" s="45" t="s">
        <v>145</v>
      </c>
      <c r="B1023" s="45" t="s">
        <v>11</v>
      </c>
      <c r="C1023" s="45" t="s">
        <v>124</v>
      </c>
      <c r="D1023" s="46">
        <v>1173855</v>
      </c>
      <c r="E1023" s="46">
        <v>900328</v>
      </c>
      <c r="F1023" s="129">
        <f t="shared" si="0"/>
        <v>76.698399717171213</v>
      </c>
      <c r="G1023" s="128">
        <f t="shared" si="1"/>
        <v>22</v>
      </c>
      <c r="H1023" s="52">
        <v>267447</v>
      </c>
      <c r="I1023" s="129">
        <f t="shared" si="2"/>
        <v>22.783648747076938</v>
      </c>
      <c r="J1023" s="127">
        <f t="shared" si="3"/>
        <v>11</v>
      </c>
      <c r="K1023" s="52">
        <v>5273</v>
      </c>
      <c r="L1023" s="129">
        <f t="shared" si="4"/>
        <v>0.44920369210848016</v>
      </c>
      <c r="M1023" s="46">
        <v>807</v>
      </c>
    </row>
    <row r="1024" spans="1:13" x14ac:dyDescent="0.2">
      <c r="A1024" s="51" t="s">
        <v>146</v>
      </c>
      <c r="B1024" s="51" t="s">
        <v>11</v>
      </c>
      <c r="C1024" s="51" t="s">
        <v>124</v>
      </c>
      <c r="D1024" s="52">
        <v>511689</v>
      </c>
      <c r="E1024" s="52">
        <v>451849</v>
      </c>
      <c r="F1024" s="129">
        <f t="shared" si="0"/>
        <v>88.305396441979397</v>
      </c>
      <c r="G1024" s="128">
        <f t="shared" si="1"/>
        <v>18</v>
      </c>
      <c r="H1024" s="46">
        <v>56052</v>
      </c>
      <c r="I1024" s="129">
        <f t="shared" si="2"/>
        <v>10.954310137603114</v>
      </c>
      <c r="J1024" s="127">
        <f t="shared" si="3"/>
        <v>15</v>
      </c>
      <c r="K1024" s="46">
        <v>3359</v>
      </c>
      <c r="L1024" s="129">
        <f t="shared" si="4"/>
        <v>0.6564534316743178</v>
      </c>
      <c r="M1024" s="52">
        <v>429</v>
      </c>
    </row>
    <row r="1025" spans="1:13" x14ac:dyDescent="0.2">
      <c r="A1025" s="45" t="s">
        <v>147</v>
      </c>
      <c r="B1025" s="45" t="s">
        <v>11</v>
      </c>
      <c r="C1025" s="45" t="s">
        <v>124</v>
      </c>
      <c r="D1025" s="46">
        <v>325469</v>
      </c>
      <c r="E1025" s="46">
        <v>281685</v>
      </c>
      <c r="F1025" s="129">
        <f t="shared" si="0"/>
        <v>86.547413117685551</v>
      </c>
      <c r="G1025" s="128">
        <f t="shared" si="1"/>
        <v>19</v>
      </c>
      <c r="H1025" s="52">
        <v>39580</v>
      </c>
      <c r="I1025" s="129">
        <f t="shared" si="2"/>
        <v>12.160912406404297</v>
      </c>
      <c r="J1025" s="127">
        <f t="shared" si="3"/>
        <v>14</v>
      </c>
      <c r="K1025" s="52">
        <v>3987</v>
      </c>
      <c r="L1025" s="129">
        <f t="shared" si="4"/>
        <v>1.2250014594323884</v>
      </c>
      <c r="M1025" s="46">
        <v>217</v>
      </c>
    </row>
    <row r="1026" spans="1:13" x14ac:dyDescent="0.2">
      <c r="A1026" s="51" t="s">
        <v>148</v>
      </c>
      <c r="B1026" s="51" t="s">
        <v>11</v>
      </c>
      <c r="C1026" s="51" t="s">
        <v>124</v>
      </c>
      <c r="D1026" s="52">
        <v>1381518</v>
      </c>
      <c r="E1026" s="52">
        <v>1341220</v>
      </c>
      <c r="F1026" s="129">
        <f t="shared" si="0"/>
        <v>97.083063702391144</v>
      </c>
      <c r="G1026" s="128">
        <f t="shared" si="1"/>
        <v>5</v>
      </c>
      <c r="H1026" s="46">
        <v>25573</v>
      </c>
      <c r="I1026" s="129">
        <f t="shared" si="2"/>
        <v>1.8510797542992563</v>
      </c>
      <c r="J1026" s="127">
        <f t="shared" si="3"/>
        <v>29</v>
      </c>
      <c r="K1026" s="46">
        <v>14369</v>
      </c>
      <c r="L1026" s="129">
        <f t="shared" si="4"/>
        <v>1.04008778749173</v>
      </c>
      <c r="M1026" s="52">
        <v>356</v>
      </c>
    </row>
    <row r="1027" spans="1:13" x14ac:dyDescent="0.2">
      <c r="A1027" s="45" t="s">
        <v>149</v>
      </c>
      <c r="B1027" s="45" t="s">
        <v>11</v>
      </c>
      <c r="C1027" s="45" t="s">
        <v>124</v>
      </c>
      <c r="D1027" s="46">
        <v>998072</v>
      </c>
      <c r="E1027" s="46">
        <v>482438</v>
      </c>
      <c r="F1027" s="129">
        <f t="shared" si="0"/>
        <v>48.336993723899681</v>
      </c>
      <c r="G1027" s="128">
        <f t="shared" si="1"/>
        <v>31</v>
      </c>
      <c r="H1027" s="52">
        <v>512549</v>
      </c>
      <c r="I1027" s="129">
        <f t="shared" si="2"/>
        <v>51.353910339133847</v>
      </c>
      <c r="J1027" s="127">
        <f t="shared" si="3"/>
        <v>2</v>
      </c>
      <c r="K1027" s="52">
        <v>2670</v>
      </c>
      <c r="L1027" s="129">
        <f t="shared" si="4"/>
        <v>0.26751577040534152</v>
      </c>
      <c r="M1027" s="46">
        <v>415</v>
      </c>
    </row>
    <row r="1028" spans="1:13" x14ac:dyDescent="0.2">
      <c r="A1028" s="51" t="s">
        <v>150</v>
      </c>
      <c r="B1028" s="51" t="s">
        <v>11</v>
      </c>
      <c r="C1028" s="51" t="s">
        <v>124</v>
      </c>
      <c r="D1028" s="52">
        <v>1524419</v>
      </c>
      <c r="E1028" s="52">
        <v>1124526</v>
      </c>
      <c r="F1028" s="129">
        <f t="shared" si="0"/>
        <v>73.767514049614974</v>
      </c>
      <c r="G1028" s="128">
        <f t="shared" si="1"/>
        <v>25</v>
      </c>
      <c r="H1028" s="46">
        <v>394607</v>
      </c>
      <c r="I1028" s="129">
        <f t="shared" si="2"/>
        <v>25.885730891572461</v>
      </c>
      <c r="J1028" s="127">
        <f t="shared" si="3"/>
        <v>8</v>
      </c>
      <c r="K1028" s="46">
        <v>4743</v>
      </c>
      <c r="L1028" s="129">
        <f t="shared" si="4"/>
        <v>0.31113493075066634</v>
      </c>
      <c r="M1028" s="52">
        <v>543</v>
      </c>
    </row>
    <row r="1029" spans="1:13" x14ac:dyDescent="0.2">
      <c r="A1029" s="45" t="s">
        <v>151</v>
      </c>
      <c r="B1029" s="45" t="s">
        <v>11</v>
      </c>
      <c r="C1029" s="45" t="s">
        <v>124</v>
      </c>
      <c r="D1029" s="46">
        <v>524477</v>
      </c>
      <c r="E1029" s="46">
        <v>475213</v>
      </c>
      <c r="F1029" s="129">
        <f t="shared" si="0"/>
        <v>90.607023758906493</v>
      </c>
      <c r="G1029" s="128">
        <f t="shared" si="1"/>
        <v>14</v>
      </c>
      <c r="H1029" s="52">
        <v>45424</v>
      </c>
      <c r="I1029" s="129">
        <f t="shared" si="2"/>
        <v>8.6608183008978461</v>
      </c>
      <c r="J1029" s="127">
        <f t="shared" si="3"/>
        <v>19</v>
      </c>
      <c r="K1029" s="52">
        <v>3533</v>
      </c>
      <c r="L1029" s="129">
        <f t="shared" si="4"/>
        <v>0.67362343820606052</v>
      </c>
      <c r="M1029" s="46">
        <v>307</v>
      </c>
    </row>
    <row r="1030" spans="1:13" x14ac:dyDescent="0.2">
      <c r="A1030" s="51" t="s">
        <v>152</v>
      </c>
      <c r="B1030" s="51" t="s">
        <v>11</v>
      </c>
      <c r="C1030" s="51" t="s">
        <v>124</v>
      </c>
      <c r="D1030" s="52">
        <v>417680</v>
      </c>
      <c r="E1030" s="52">
        <v>348346</v>
      </c>
      <c r="F1030" s="129">
        <f t="shared" si="0"/>
        <v>83.400210687607739</v>
      </c>
      <c r="G1030" s="128">
        <f t="shared" si="1"/>
        <v>21</v>
      </c>
      <c r="H1030" s="46">
        <v>56284</v>
      </c>
      <c r="I1030" s="129">
        <f t="shared" si="2"/>
        <v>13.475387856732427</v>
      </c>
      <c r="J1030" s="127">
        <f t="shared" si="3"/>
        <v>12</v>
      </c>
      <c r="K1030" s="46">
        <v>12043</v>
      </c>
      <c r="L1030" s="129">
        <f t="shared" si="4"/>
        <v>2.8833077954414863</v>
      </c>
      <c r="M1030" s="52">
        <v>1007</v>
      </c>
    </row>
    <row r="1031" spans="1:13" x14ac:dyDescent="0.2">
      <c r="A1031" s="45" t="s">
        <v>153</v>
      </c>
      <c r="B1031" s="45" t="s">
        <v>11</v>
      </c>
      <c r="C1031" s="45" t="s">
        <v>124</v>
      </c>
      <c r="D1031" s="46">
        <v>698781</v>
      </c>
      <c r="E1031" s="46">
        <v>521587</v>
      </c>
      <c r="F1031" s="129">
        <f t="shared" si="0"/>
        <v>74.642413002070754</v>
      </c>
      <c r="G1031" s="128">
        <f t="shared" si="1"/>
        <v>24</v>
      </c>
      <c r="H1031" s="52">
        <v>173115</v>
      </c>
      <c r="I1031" s="129">
        <f t="shared" si="2"/>
        <v>24.773856186702272</v>
      </c>
      <c r="J1031" s="127">
        <f t="shared" si="3"/>
        <v>9</v>
      </c>
      <c r="K1031" s="52">
        <v>3877</v>
      </c>
      <c r="L1031" s="129">
        <f t="shared" si="4"/>
        <v>0.55482332805270895</v>
      </c>
      <c r="M1031" s="46">
        <v>202</v>
      </c>
    </row>
    <row r="1032" spans="1:13" x14ac:dyDescent="0.2">
      <c r="A1032" s="51" t="s">
        <v>154</v>
      </c>
      <c r="B1032" s="51" t="s">
        <v>11</v>
      </c>
      <c r="C1032" s="51" t="s">
        <v>124</v>
      </c>
      <c r="D1032" s="52">
        <v>793901</v>
      </c>
      <c r="E1032" s="52">
        <v>724234</v>
      </c>
      <c r="F1032" s="129">
        <f t="shared" si="0"/>
        <v>91.22472449335622</v>
      </c>
      <c r="G1032" s="128">
        <f t="shared" si="1"/>
        <v>12</v>
      </c>
      <c r="H1032" s="46">
        <v>64640</v>
      </c>
      <c r="I1032" s="129">
        <f t="shared" si="2"/>
        <v>8.1420731300250271</v>
      </c>
      <c r="J1032" s="127">
        <f t="shared" si="3"/>
        <v>21</v>
      </c>
      <c r="K1032" s="46">
        <v>4570</v>
      </c>
      <c r="L1032" s="129">
        <f t="shared" si="4"/>
        <v>0.57563852419886108</v>
      </c>
      <c r="M1032" s="52">
        <v>457</v>
      </c>
    </row>
    <row r="1033" spans="1:13" x14ac:dyDescent="0.2">
      <c r="A1033" s="45" t="s">
        <v>155</v>
      </c>
      <c r="B1033" s="45" t="s">
        <v>11</v>
      </c>
      <c r="C1033" s="45" t="s">
        <v>124</v>
      </c>
      <c r="D1033" s="46">
        <v>798509</v>
      </c>
      <c r="E1033" s="46">
        <v>742970</v>
      </c>
      <c r="F1033" s="129">
        <f t="shared" si="0"/>
        <v>93.044661988781598</v>
      </c>
      <c r="G1033" s="128">
        <f t="shared" si="1"/>
        <v>9</v>
      </c>
      <c r="H1033" s="52">
        <v>43418</v>
      </c>
      <c r="I1033" s="129">
        <f t="shared" si="2"/>
        <v>5.4373839242888931</v>
      </c>
      <c r="J1033" s="127">
        <f t="shared" si="3"/>
        <v>24</v>
      </c>
      <c r="K1033" s="52">
        <v>11965</v>
      </c>
      <c r="L1033" s="129">
        <f t="shared" si="4"/>
        <v>1.4984176759435399</v>
      </c>
      <c r="M1033" s="46">
        <v>156</v>
      </c>
    </row>
    <row r="1034" spans="1:13" x14ac:dyDescent="0.2">
      <c r="A1034" s="51" t="s">
        <v>156</v>
      </c>
      <c r="B1034" s="51" t="s">
        <v>11</v>
      </c>
      <c r="C1034" s="51" t="s">
        <v>124</v>
      </c>
      <c r="D1034" s="52">
        <v>631087</v>
      </c>
      <c r="E1034" s="52">
        <v>457062</v>
      </c>
      <c r="F1034" s="129">
        <f t="shared" si="0"/>
        <v>72.424562698962262</v>
      </c>
      <c r="G1034" s="128">
        <f t="shared" si="1"/>
        <v>26</v>
      </c>
      <c r="H1034" s="46">
        <v>168993</v>
      </c>
      <c r="I1034" s="129">
        <f t="shared" si="2"/>
        <v>26.778082895068351</v>
      </c>
      <c r="J1034" s="127">
        <f t="shared" si="3"/>
        <v>7</v>
      </c>
      <c r="K1034" s="46">
        <v>4330</v>
      </c>
      <c r="L1034" s="129">
        <f t="shared" si="4"/>
        <v>0.68611776189336804</v>
      </c>
      <c r="M1034" s="52">
        <v>702</v>
      </c>
    </row>
    <row r="1035" spans="1:13" x14ac:dyDescent="0.2">
      <c r="A1035" s="45" t="s">
        <v>157</v>
      </c>
      <c r="B1035" s="45" t="s">
        <v>11</v>
      </c>
      <c r="C1035" s="45" t="s">
        <v>124</v>
      </c>
      <c r="D1035" s="46">
        <v>971374</v>
      </c>
      <c r="E1035" s="46">
        <v>916236</v>
      </c>
      <c r="F1035" s="129">
        <f t="shared" si="0"/>
        <v>94.323710537856684</v>
      </c>
      <c r="G1035" s="128">
        <f t="shared" si="1"/>
        <v>6</v>
      </c>
      <c r="H1035" s="52">
        <v>47288</v>
      </c>
      <c r="I1035" s="129">
        <f t="shared" si="2"/>
        <v>4.8681558287539097</v>
      </c>
      <c r="J1035" s="127">
        <f t="shared" si="3"/>
        <v>25</v>
      </c>
      <c r="K1035" s="52">
        <v>7638</v>
      </c>
      <c r="L1035" s="129">
        <f t="shared" si="4"/>
        <v>0.78630887793990767</v>
      </c>
      <c r="M1035" s="46">
        <v>212</v>
      </c>
    </row>
    <row r="1036" spans="1:13" x14ac:dyDescent="0.2">
      <c r="A1036" s="51" t="s">
        <v>158</v>
      </c>
      <c r="B1036" s="51" t="s">
        <v>11</v>
      </c>
      <c r="C1036" s="51" t="s">
        <v>124</v>
      </c>
      <c r="D1036" s="52">
        <v>306321</v>
      </c>
      <c r="E1036" s="52">
        <v>274800</v>
      </c>
      <c r="F1036" s="129">
        <f t="shared" si="0"/>
        <v>89.709814214500469</v>
      </c>
      <c r="G1036" s="128">
        <f t="shared" si="1"/>
        <v>15</v>
      </c>
      <c r="H1036" s="46">
        <v>30702</v>
      </c>
      <c r="I1036" s="129">
        <f t="shared" si="2"/>
        <v>10.022819199467225</v>
      </c>
      <c r="J1036" s="127">
        <f t="shared" si="3"/>
        <v>16</v>
      </c>
      <c r="K1036" s="46">
        <v>727</v>
      </c>
      <c r="L1036" s="129">
        <f t="shared" si="4"/>
        <v>0.23733273265626581</v>
      </c>
      <c r="M1036" s="52">
        <v>92</v>
      </c>
    </row>
    <row r="1037" spans="1:13" x14ac:dyDescent="0.2">
      <c r="A1037" s="45" t="s">
        <v>159</v>
      </c>
      <c r="B1037" s="45" t="s">
        <v>11</v>
      </c>
      <c r="C1037" s="45" t="s">
        <v>124</v>
      </c>
      <c r="D1037" s="46">
        <v>2205630</v>
      </c>
      <c r="E1037" s="46">
        <v>1568282</v>
      </c>
      <c r="F1037" s="129">
        <f t="shared" si="0"/>
        <v>71.103584916781145</v>
      </c>
      <c r="G1037" s="128">
        <f t="shared" si="1"/>
        <v>27</v>
      </c>
      <c r="H1037" s="52">
        <v>626865</v>
      </c>
      <c r="I1037" s="129">
        <f t="shared" si="2"/>
        <v>28.421131377429575</v>
      </c>
      <c r="J1037" s="127">
        <f t="shared" si="3"/>
        <v>5</v>
      </c>
      <c r="K1037" s="52">
        <v>9117</v>
      </c>
      <c r="L1037" s="129">
        <f t="shared" si="4"/>
        <v>0.41335128738727706</v>
      </c>
      <c r="M1037" s="46">
        <v>1366</v>
      </c>
    </row>
    <row r="1038" spans="1:13" x14ac:dyDescent="0.2">
      <c r="A1038" s="51" t="s">
        <v>160</v>
      </c>
      <c r="B1038" s="51" t="s">
        <v>11</v>
      </c>
      <c r="C1038" s="51" t="s">
        <v>124</v>
      </c>
      <c r="D1038" s="52">
        <v>541179</v>
      </c>
      <c r="E1038" s="52">
        <v>351412</v>
      </c>
      <c r="F1038" s="129">
        <f t="shared" si="0"/>
        <v>64.934522588644427</v>
      </c>
      <c r="G1038" s="128">
        <f t="shared" si="1"/>
        <v>29</v>
      </c>
      <c r="H1038" s="46">
        <v>176384</v>
      </c>
      <c r="I1038" s="129">
        <f t="shared" si="2"/>
        <v>32.592543317460581</v>
      </c>
      <c r="J1038" s="127">
        <f t="shared" si="3"/>
        <v>4</v>
      </c>
      <c r="K1038" s="46">
        <v>12339</v>
      </c>
      <c r="L1038" s="129">
        <f t="shared" si="4"/>
        <v>2.2800219520713108</v>
      </c>
      <c r="M1038" s="52">
        <v>1044</v>
      </c>
    </row>
    <row r="1039" spans="1:13" x14ac:dyDescent="0.2">
      <c r="A1039" s="45" t="s">
        <v>161</v>
      </c>
      <c r="B1039" s="45" t="s">
        <v>11</v>
      </c>
      <c r="C1039" s="45" t="s">
        <v>124</v>
      </c>
      <c r="D1039" s="46">
        <v>414277</v>
      </c>
      <c r="E1039" s="46">
        <v>375866</v>
      </c>
      <c r="F1039" s="129">
        <f t="shared" si="0"/>
        <v>90.728184282496983</v>
      </c>
      <c r="G1039" s="128">
        <f t="shared" si="1"/>
        <v>13</v>
      </c>
      <c r="H1039" s="52">
        <v>36637</v>
      </c>
      <c r="I1039" s="129">
        <f t="shared" si="2"/>
        <v>8.8435998136512524</v>
      </c>
      <c r="J1039" s="127">
        <f t="shared" si="3"/>
        <v>18</v>
      </c>
      <c r="K1039" s="52">
        <v>1689</v>
      </c>
      <c r="L1039" s="129">
        <f t="shared" si="4"/>
        <v>0.40769823089382229</v>
      </c>
      <c r="M1039" s="46">
        <v>85</v>
      </c>
    </row>
    <row r="1042" spans="1:11" ht="51" customHeight="1" x14ac:dyDescent="0.2">
      <c r="A1042" s="130" t="s">
        <v>207</v>
      </c>
      <c r="B1042" s="130" t="s">
        <v>208</v>
      </c>
      <c r="C1042" s="131" t="s">
        <v>204</v>
      </c>
      <c r="D1042" s="131" t="s">
        <v>170</v>
      </c>
      <c r="E1042" s="131" t="s">
        <v>165</v>
      </c>
      <c r="F1042" s="131" t="s">
        <v>205</v>
      </c>
      <c r="G1042" s="131" t="s">
        <v>170</v>
      </c>
      <c r="H1042" s="131" t="s">
        <v>165</v>
      </c>
      <c r="I1042" s="131" t="s">
        <v>202</v>
      </c>
      <c r="J1042" s="131" t="s">
        <v>170</v>
      </c>
      <c r="K1042" s="131" t="s">
        <v>206</v>
      </c>
    </row>
    <row r="1043" spans="1:11" x14ac:dyDescent="0.2">
      <c r="A1043" s="132">
        <v>564613</v>
      </c>
      <c r="B1043" s="133">
        <f>541179/A1043*100</f>
        <v>95.84954650353427</v>
      </c>
      <c r="C1043" s="132">
        <v>351412</v>
      </c>
      <c r="D1043" s="133">
        <v>64.934522588644427</v>
      </c>
      <c r="E1043" s="132">
        <v>29</v>
      </c>
      <c r="F1043" s="132">
        <v>176384</v>
      </c>
      <c r="G1043" s="133">
        <v>32.592543317460581</v>
      </c>
      <c r="H1043" s="132">
        <v>4</v>
      </c>
      <c r="I1043" s="132">
        <v>12339</v>
      </c>
      <c r="J1043" s="133">
        <v>2.2800219520713108</v>
      </c>
      <c r="K1043" s="132">
        <v>1044</v>
      </c>
    </row>
    <row r="1044" spans="1:11" x14ac:dyDescent="0.2">
      <c r="C1044" s="35">
        <v>26358321</v>
      </c>
      <c r="D1044" s="134">
        <v>84.095063209633182</v>
      </c>
      <c r="F1044" s="35">
        <v>4724814</v>
      </c>
      <c r="G1044" s="134">
        <v>15.074311143860788</v>
      </c>
      <c r="I1044" s="35">
        <v>243969</v>
      </c>
      <c r="J1044" s="134">
        <v>0.77837235824660456</v>
      </c>
      <c r="K1044" s="35">
        <v>16378</v>
      </c>
    </row>
    <row r="1045" spans="1:11" x14ac:dyDescent="0.2">
      <c r="B1045" s="35" t="s">
        <v>70</v>
      </c>
      <c r="D1045" s="134">
        <f>+D1043-E1051</f>
        <v>1.1051609278100258</v>
      </c>
      <c r="G1045" s="134">
        <f>+G1043-G1051</f>
        <v>-0.13498866088971795</v>
      </c>
    </row>
    <row r="1048" spans="1:11" x14ac:dyDescent="0.2">
      <c r="A1048" s="183" t="s">
        <v>77</v>
      </c>
      <c r="B1048" s="183" t="s">
        <v>5</v>
      </c>
      <c r="C1048" s="183" t="s">
        <v>117</v>
      </c>
      <c r="D1048" s="196" t="s">
        <v>118</v>
      </c>
      <c r="E1048" s="202" t="s">
        <v>209</v>
      </c>
      <c r="F1048" s="203"/>
      <c r="G1048" s="203"/>
      <c r="H1048" s="203"/>
      <c r="I1048" s="203"/>
      <c r="J1048" s="204"/>
    </row>
    <row r="1049" spans="1:11" ht="18" x14ac:dyDescent="0.2">
      <c r="A1049" s="184"/>
      <c r="B1049" s="184"/>
      <c r="C1049" s="184"/>
      <c r="D1049" s="197"/>
      <c r="E1049" s="108" t="s">
        <v>210</v>
      </c>
      <c r="F1049" s="108" t="s">
        <v>165</v>
      </c>
      <c r="G1049" s="109" t="s">
        <v>200</v>
      </c>
      <c r="H1049" s="109" t="s">
        <v>165</v>
      </c>
      <c r="I1049" s="109" t="s">
        <v>202</v>
      </c>
      <c r="J1049" s="111" t="s">
        <v>123</v>
      </c>
    </row>
    <row r="1050" spans="1:11" x14ac:dyDescent="0.2">
      <c r="A1050" s="44"/>
      <c r="B1050" s="44"/>
      <c r="C1050" s="44"/>
      <c r="D1050" s="135"/>
      <c r="E1050" s="136"/>
      <c r="F1050" s="136"/>
      <c r="G1050" s="136"/>
      <c r="H1050" s="136"/>
      <c r="I1050" s="136"/>
      <c r="J1050" s="136"/>
    </row>
    <row r="1051" spans="1:11" x14ac:dyDescent="0.2">
      <c r="A1051" s="137" t="s">
        <v>160</v>
      </c>
      <c r="B1051" s="137" t="s">
        <v>11</v>
      </c>
      <c r="C1051" s="137" t="s">
        <v>211</v>
      </c>
      <c r="D1051" s="138">
        <v>504951</v>
      </c>
      <c r="E1051" s="139">
        <v>63.829361660834401</v>
      </c>
      <c r="F1051" s="139"/>
      <c r="G1051" s="139">
        <v>32.727531978350299</v>
      </c>
      <c r="H1051" s="139"/>
      <c r="I1051" s="139">
        <v>2.0481195205079299</v>
      </c>
      <c r="J1051" s="139">
        <v>1.39498684030727</v>
      </c>
    </row>
    <row r="1054" spans="1:11" ht="63.75" x14ac:dyDescent="0.2">
      <c r="C1054" s="140"/>
      <c r="D1054" s="141" t="s">
        <v>212</v>
      </c>
      <c r="E1054" s="141" t="s">
        <v>213</v>
      </c>
      <c r="F1054" s="141" t="s">
        <v>214</v>
      </c>
    </row>
    <row r="1055" spans="1:11" ht="18" x14ac:dyDescent="0.2">
      <c r="C1055" s="144" t="s">
        <v>53</v>
      </c>
      <c r="D1055" s="143">
        <v>84.095063209633182</v>
      </c>
      <c r="E1055" s="143">
        <v>15.074311143860788</v>
      </c>
      <c r="F1055" s="143">
        <v>0.77837235824660456</v>
      </c>
    </row>
    <row r="1056" spans="1:11" x14ac:dyDescent="0.2">
      <c r="C1056" s="142" t="s">
        <v>0</v>
      </c>
      <c r="D1056" s="143">
        <v>64.934522588644427</v>
      </c>
      <c r="E1056" s="143">
        <v>32.592543317460581</v>
      </c>
      <c r="F1056" s="143">
        <v>2.2800219520713108</v>
      </c>
    </row>
  </sheetData>
  <autoFilter ref="A8:P998">
    <filterColumn colId="1">
      <filters>
        <filter val="Otro combustible"/>
      </filters>
    </filterColumn>
    <filterColumn colId="2">
      <filters>
        <filter val="Valor"/>
      </filters>
    </filterColumn>
  </autoFilter>
  <mergeCells count="21">
    <mergeCell ref="A5:A7"/>
    <mergeCell ref="B5:B7"/>
    <mergeCell ref="C5:C7"/>
    <mergeCell ref="D5:D7"/>
    <mergeCell ref="E5:P5"/>
    <mergeCell ref="E6:E7"/>
    <mergeCell ref="H6:O6"/>
    <mergeCell ref="P6:P7"/>
    <mergeCell ref="K1004:K1005"/>
    <mergeCell ref="M1004:M1005"/>
    <mergeCell ref="A1048:A1049"/>
    <mergeCell ref="B1048:B1049"/>
    <mergeCell ref="C1048:C1049"/>
    <mergeCell ref="D1048:D1049"/>
    <mergeCell ref="E1048:J1048"/>
    <mergeCell ref="A1003:A1005"/>
    <mergeCell ref="B1003:B1005"/>
    <mergeCell ref="C1003:C1005"/>
    <mergeCell ref="D1003:D1005"/>
    <mergeCell ref="E1004:E1005"/>
    <mergeCell ref="H1004:H1005"/>
  </mergeCells>
  <hyperlinks>
    <hyperlink ref="P1" location="'Índice'!A1" display="Índice"/>
  </hyperlinks>
  <pageMargins left="0.75" right="0.75" top="1" bottom="1" header="0.5" footer="0.5"/>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J14" sqref="J14"/>
    </sheetView>
  </sheetViews>
  <sheetFormatPr baseColWidth="10" defaultRowHeight="15" x14ac:dyDescent="0.25"/>
  <sheetData>
    <row r="1" spans="1:6" x14ac:dyDescent="0.25">
      <c r="A1" s="7"/>
      <c r="B1" s="7" t="s">
        <v>84</v>
      </c>
      <c r="C1" s="7" t="s">
        <v>85</v>
      </c>
      <c r="D1" s="7" t="s">
        <v>86</v>
      </c>
      <c r="E1" s="7" t="s">
        <v>87</v>
      </c>
      <c r="F1" s="7" t="s">
        <v>88</v>
      </c>
    </row>
    <row r="2" spans="1:6" x14ac:dyDescent="0.25">
      <c r="A2" s="7" t="s">
        <v>221</v>
      </c>
      <c r="B2" s="160">
        <v>78.5</v>
      </c>
      <c r="C2" s="160">
        <v>75.8</v>
      </c>
      <c r="D2" s="160">
        <v>36.6</v>
      </c>
      <c r="E2" s="160">
        <v>50</v>
      </c>
      <c r="F2" s="160">
        <v>68.5</v>
      </c>
    </row>
    <row r="3" spans="1:6" x14ac:dyDescent="0.25">
      <c r="A3" s="7" t="s">
        <v>7</v>
      </c>
      <c r="B3" s="7">
        <v>79.2</v>
      </c>
      <c r="C3" s="7">
        <v>82.2</v>
      </c>
      <c r="D3" s="7">
        <v>38.799999999999997</v>
      </c>
      <c r="E3" s="7">
        <v>50</v>
      </c>
      <c r="F3" s="7">
        <v>70.8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A36" sqref="A36:C36"/>
    </sheetView>
  </sheetViews>
  <sheetFormatPr baseColWidth="10" defaultRowHeight="15" x14ac:dyDescent="0.25"/>
  <cols>
    <col min="1" max="1" width="16.85546875" customWidth="1"/>
    <col min="2" max="3" width="28.85546875" customWidth="1"/>
    <col min="4" max="4" width="11.140625" customWidth="1"/>
    <col min="5" max="5" width="10.85546875" customWidth="1"/>
  </cols>
  <sheetData>
    <row r="1" spans="1:5" ht="21" customHeight="1" thickBot="1" x14ac:dyDescent="0.3">
      <c r="A1" s="180" t="s">
        <v>225</v>
      </c>
      <c r="B1" s="180"/>
      <c r="C1" s="180"/>
      <c r="D1" s="180"/>
      <c r="E1" s="180"/>
    </row>
    <row r="2" spans="1:5" ht="27" thickTop="1" thickBot="1" x14ac:dyDescent="0.3">
      <c r="A2" s="153" t="s">
        <v>226</v>
      </c>
      <c r="B2" s="153" t="s">
        <v>227</v>
      </c>
      <c r="C2" s="154" t="s">
        <v>228</v>
      </c>
      <c r="D2" s="154" t="s">
        <v>1</v>
      </c>
      <c r="E2" s="154" t="s">
        <v>81</v>
      </c>
    </row>
    <row r="3" spans="1:5" ht="15.75" thickTop="1" x14ac:dyDescent="0.25">
      <c r="A3" s="155" t="s">
        <v>103</v>
      </c>
      <c r="B3" t="s">
        <v>31</v>
      </c>
      <c r="C3" s="23">
        <v>41.187444798238381</v>
      </c>
      <c r="D3" s="23">
        <v>12.1</v>
      </c>
      <c r="E3">
        <f t="shared" ref="E3:E34" si="0">RANK(C3,$C$3:$C$34,0)</f>
        <v>1</v>
      </c>
    </row>
    <row r="4" spans="1:5" x14ac:dyDescent="0.25">
      <c r="A4" s="155" t="s">
        <v>235</v>
      </c>
      <c r="B4" t="s">
        <v>18</v>
      </c>
      <c r="C4" s="23">
        <v>32.445534109719844</v>
      </c>
      <c r="D4" s="23">
        <v>12.1</v>
      </c>
      <c r="E4">
        <f t="shared" si="0"/>
        <v>2</v>
      </c>
    </row>
    <row r="5" spans="1:5" x14ac:dyDescent="0.25">
      <c r="A5" s="155" t="s">
        <v>110</v>
      </c>
      <c r="B5" t="s">
        <v>24</v>
      </c>
      <c r="C5" s="23">
        <v>27.340496605255954</v>
      </c>
      <c r="D5" s="23">
        <v>12.1</v>
      </c>
      <c r="E5">
        <f t="shared" si="0"/>
        <v>3</v>
      </c>
    </row>
    <row r="6" spans="1:5" x14ac:dyDescent="0.25">
      <c r="A6" s="155" t="s">
        <v>101</v>
      </c>
      <c r="B6" t="s">
        <v>25</v>
      </c>
      <c r="C6" s="23">
        <v>22.559472393807471</v>
      </c>
      <c r="D6" s="23">
        <v>12.1</v>
      </c>
      <c r="E6">
        <f t="shared" si="0"/>
        <v>4</v>
      </c>
    </row>
    <row r="7" spans="1:5" x14ac:dyDescent="0.25">
      <c r="A7" s="155" t="s">
        <v>108</v>
      </c>
      <c r="B7" t="s">
        <v>29</v>
      </c>
      <c r="C7" s="23">
        <v>20.829251073062245</v>
      </c>
      <c r="D7" s="23">
        <v>12.1</v>
      </c>
      <c r="E7">
        <f t="shared" si="0"/>
        <v>5</v>
      </c>
    </row>
    <row r="8" spans="1:5" x14ac:dyDescent="0.25">
      <c r="A8" s="155" t="s">
        <v>111</v>
      </c>
      <c r="B8" t="s">
        <v>40</v>
      </c>
      <c r="C8" s="23">
        <v>20.816352347478837</v>
      </c>
      <c r="D8" s="23">
        <v>12.1</v>
      </c>
      <c r="E8">
        <f t="shared" si="0"/>
        <v>6</v>
      </c>
    </row>
    <row r="9" spans="1:5" x14ac:dyDescent="0.25">
      <c r="A9" s="155" t="s">
        <v>106</v>
      </c>
      <c r="B9" t="s">
        <v>57</v>
      </c>
      <c r="C9" s="23">
        <v>19.92475920407097</v>
      </c>
      <c r="D9" s="23">
        <v>12.1</v>
      </c>
      <c r="E9">
        <f t="shared" si="0"/>
        <v>7</v>
      </c>
    </row>
    <row r="10" spans="1:5" x14ac:dyDescent="0.25">
      <c r="A10" s="155" t="s">
        <v>92</v>
      </c>
      <c r="B10" t="s">
        <v>32</v>
      </c>
      <c r="C10" s="23">
        <v>16.874530371054231</v>
      </c>
      <c r="D10" s="23">
        <v>12.1</v>
      </c>
      <c r="E10">
        <f t="shared" si="0"/>
        <v>8</v>
      </c>
    </row>
    <row r="11" spans="1:5" x14ac:dyDescent="0.25">
      <c r="A11" s="155" t="s">
        <v>93</v>
      </c>
      <c r="B11" t="s">
        <v>22</v>
      </c>
      <c r="C11" s="23">
        <v>16.19410214987256</v>
      </c>
      <c r="D11" s="23">
        <v>12.1</v>
      </c>
      <c r="E11">
        <f t="shared" si="0"/>
        <v>9</v>
      </c>
    </row>
    <row r="12" spans="1:5" x14ac:dyDescent="0.25">
      <c r="A12" s="155" t="s">
        <v>98</v>
      </c>
      <c r="B12" t="s">
        <v>41</v>
      </c>
      <c r="C12" s="23">
        <v>15.789766735450147</v>
      </c>
      <c r="D12" s="23">
        <v>12.1</v>
      </c>
      <c r="E12">
        <f t="shared" si="0"/>
        <v>10</v>
      </c>
    </row>
    <row r="13" spans="1:5" x14ac:dyDescent="0.25">
      <c r="A13" s="156" t="s">
        <v>89</v>
      </c>
      <c r="B13" s="33" t="s">
        <v>0</v>
      </c>
      <c r="C13" s="157">
        <v>12.377012002084294</v>
      </c>
      <c r="D13" s="157">
        <v>12.1</v>
      </c>
      <c r="E13" s="33">
        <f t="shared" si="0"/>
        <v>11</v>
      </c>
    </row>
    <row r="14" spans="1:5" x14ac:dyDescent="0.25">
      <c r="A14" s="155" t="s">
        <v>105</v>
      </c>
      <c r="B14" t="s">
        <v>35</v>
      </c>
      <c r="C14" s="23">
        <v>11.589747199594047</v>
      </c>
      <c r="D14" s="23">
        <v>12.1</v>
      </c>
      <c r="E14">
        <f t="shared" si="0"/>
        <v>12</v>
      </c>
    </row>
    <row r="15" spans="1:5" x14ac:dyDescent="0.25">
      <c r="A15" s="155" t="s">
        <v>100</v>
      </c>
      <c r="B15" t="s">
        <v>58</v>
      </c>
      <c r="C15" s="23">
        <v>10.893518028001141</v>
      </c>
      <c r="D15" s="23">
        <v>12.1</v>
      </c>
      <c r="E15">
        <f t="shared" si="0"/>
        <v>13</v>
      </c>
    </row>
    <row r="16" spans="1:5" x14ac:dyDescent="0.25">
      <c r="A16" s="155" t="s">
        <v>97</v>
      </c>
      <c r="B16" t="s">
        <v>28</v>
      </c>
      <c r="C16" s="23">
        <v>10.592175338322003</v>
      </c>
      <c r="D16" s="23">
        <v>12.1</v>
      </c>
      <c r="E16">
        <f t="shared" si="0"/>
        <v>14</v>
      </c>
    </row>
    <row r="17" spans="1:5" x14ac:dyDescent="0.25">
      <c r="A17" s="155" t="s">
        <v>107</v>
      </c>
      <c r="B17" t="s">
        <v>33</v>
      </c>
      <c r="C17" s="23">
        <v>9.7190986341432986</v>
      </c>
      <c r="D17" s="23">
        <v>12.1</v>
      </c>
      <c r="E17">
        <f t="shared" si="0"/>
        <v>15</v>
      </c>
    </row>
    <row r="18" spans="1:5" x14ac:dyDescent="0.25">
      <c r="A18" s="155" t="s">
        <v>236</v>
      </c>
      <c r="B18" t="s">
        <v>19</v>
      </c>
      <c r="C18" s="23">
        <v>9.457076470769552</v>
      </c>
      <c r="D18" s="23">
        <v>12.1</v>
      </c>
      <c r="E18">
        <f t="shared" si="0"/>
        <v>16</v>
      </c>
    </row>
    <row r="19" spans="1:5" x14ac:dyDescent="0.25">
      <c r="A19" s="155" t="s">
        <v>231</v>
      </c>
      <c r="B19" t="s">
        <v>16</v>
      </c>
      <c r="C19" s="23">
        <v>9.0216097930068795</v>
      </c>
      <c r="D19" s="23">
        <v>12.1</v>
      </c>
      <c r="E19">
        <f t="shared" si="0"/>
        <v>17</v>
      </c>
    </row>
    <row r="20" spans="1:5" x14ac:dyDescent="0.25">
      <c r="A20" s="155" t="s">
        <v>99</v>
      </c>
      <c r="B20" t="s">
        <v>37</v>
      </c>
      <c r="C20" s="23">
        <v>8.9116913554280224</v>
      </c>
      <c r="D20" s="23">
        <v>12.1</v>
      </c>
      <c r="E20">
        <f t="shared" si="0"/>
        <v>18</v>
      </c>
    </row>
    <row r="21" spans="1:5" x14ac:dyDescent="0.25">
      <c r="A21" s="155" t="s">
        <v>91</v>
      </c>
      <c r="B21" t="s">
        <v>26</v>
      </c>
      <c r="C21" s="23">
        <v>8.635117122465644</v>
      </c>
      <c r="D21" s="23">
        <v>12.1</v>
      </c>
      <c r="E21">
        <f t="shared" si="0"/>
        <v>19</v>
      </c>
    </row>
    <row r="22" spans="1:5" x14ac:dyDescent="0.25">
      <c r="A22" s="155" t="s">
        <v>94</v>
      </c>
      <c r="B22" t="s">
        <v>23</v>
      </c>
      <c r="C22" s="23">
        <v>8.5882619698409073</v>
      </c>
      <c r="D22" s="23">
        <v>12.1</v>
      </c>
      <c r="E22">
        <f t="shared" si="0"/>
        <v>20</v>
      </c>
    </row>
    <row r="23" spans="1:5" x14ac:dyDescent="0.25">
      <c r="A23" s="155" t="s">
        <v>102</v>
      </c>
      <c r="B23" t="s">
        <v>27</v>
      </c>
      <c r="C23" s="23">
        <v>8.4089589111972689</v>
      </c>
      <c r="D23" s="23">
        <v>12.1</v>
      </c>
      <c r="E23">
        <f t="shared" si="0"/>
        <v>21</v>
      </c>
    </row>
    <row r="24" spans="1:5" x14ac:dyDescent="0.25">
      <c r="A24" s="155" t="s">
        <v>109</v>
      </c>
      <c r="B24" t="s">
        <v>36</v>
      </c>
      <c r="C24" s="23">
        <v>7.8429098466233178</v>
      </c>
      <c r="D24" s="23">
        <v>12.1</v>
      </c>
      <c r="E24">
        <f t="shared" si="0"/>
        <v>22</v>
      </c>
    </row>
    <row r="25" spans="1:5" x14ac:dyDescent="0.25">
      <c r="A25" s="155" t="s">
        <v>104</v>
      </c>
      <c r="B25" t="s">
        <v>38</v>
      </c>
      <c r="C25" s="23">
        <v>6.9677383618265507</v>
      </c>
      <c r="D25" s="23">
        <v>12.1</v>
      </c>
      <c r="E25">
        <f t="shared" si="0"/>
        <v>23</v>
      </c>
    </row>
    <row r="26" spans="1:5" x14ac:dyDescent="0.25">
      <c r="A26" s="155" t="s">
        <v>90</v>
      </c>
      <c r="B26" t="s">
        <v>39</v>
      </c>
      <c r="C26" s="23">
        <v>6.1118769951483127</v>
      </c>
      <c r="D26" s="23">
        <v>12.1</v>
      </c>
      <c r="E26">
        <f t="shared" si="0"/>
        <v>24</v>
      </c>
    </row>
    <row r="27" spans="1:5" x14ac:dyDescent="0.25">
      <c r="A27" s="155" t="s">
        <v>95</v>
      </c>
      <c r="B27" t="s">
        <v>34</v>
      </c>
      <c r="C27" s="23">
        <v>5.4470578117621145</v>
      </c>
      <c r="D27" s="23">
        <v>12.1</v>
      </c>
      <c r="E27">
        <f t="shared" si="0"/>
        <v>25</v>
      </c>
    </row>
    <row r="28" spans="1:5" x14ac:dyDescent="0.25">
      <c r="A28" s="155" t="s">
        <v>232</v>
      </c>
      <c r="B28" t="s">
        <v>17</v>
      </c>
      <c r="C28" s="23">
        <v>5.4262858977118116</v>
      </c>
      <c r="D28" s="23">
        <v>12.1</v>
      </c>
      <c r="E28">
        <f t="shared" si="0"/>
        <v>26</v>
      </c>
    </row>
    <row r="29" spans="1:5" x14ac:dyDescent="0.25">
      <c r="A29" s="155" t="s">
        <v>233</v>
      </c>
      <c r="B29" t="s">
        <v>59</v>
      </c>
      <c r="C29" s="23">
        <v>3.7866518992385001</v>
      </c>
      <c r="D29" s="23">
        <v>12.1</v>
      </c>
      <c r="E29">
        <f t="shared" si="0"/>
        <v>27</v>
      </c>
    </row>
    <row r="30" spans="1:5" x14ac:dyDescent="0.25">
      <c r="A30" s="155" t="s">
        <v>230</v>
      </c>
      <c r="B30" t="s">
        <v>15</v>
      </c>
      <c r="C30" s="23">
        <v>2.5476138405803992</v>
      </c>
      <c r="D30" s="23">
        <v>12.1</v>
      </c>
      <c r="E30">
        <f t="shared" si="0"/>
        <v>28</v>
      </c>
    </row>
    <row r="31" spans="1:5" x14ac:dyDescent="0.25">
      <c r="A31" s="155" t="s">
        <v>234</v>
      </c>
      <c r="B31" t="s">
        <v>20</v>
      </c>
      <c r="C31" s="23">
        <v>2.4863385878211681</v>
      </c>
      <c r="D31" s="23">
        <v>12.1</v>
      </c>
      <c r="E31">
        <f t="shared" si="0"/>
        <v>29</v>
      </c>
    </row>
    <row r="32" spans="1:5" x14ac:dyDescent="0.25">
      <c r="A32" s="155" t="s">
        <v>96</v>
      </c>
      <c r="B32" t="s">
        <v>30</v>
      </c>
      <c r="C32" s="23">
        <v>2.3777371580446198</v>
      </c>
      <c r="D32" s="23">
        <v>12.1</v>
      </c>
      <c r="E32">
        <f t="shared" si="0"/>
        <v>30</v>
      </c>
    </row>
    <row r="33" spans="1:5" x14ac:dyDescent="0.25">
      <c r="A33" s="155" t="s">
        <v>229</v>
      </c>
      <c r="B33" t="s">
        <v>14</v>
      </c>
      <c r="C33" s="23">
        <v>1.4332537831351329</v>
      </c>
      <c r="D33" s="23">
        <v>12.1</v>
      </c>
      <c r="E33">
        <f t="shared" si="0"/>
        <v>31</v>
      </c>
    </row>
    <row r="34" spans="1:5" x14ac:dyDescent="0.25">
      <c r="A34" s="155" t="s">
        <v>237</v>
      </c>
      <c r="B34" t="s">
        <v>21</v>
      </c>
      <c r="C34" s="23">
        <v>0.82806843910573613</v>
      </c>
      <c r="D34" s="23">
        <v>12.1</v>
      </c>
      <c r="E34">
        <f t="shared" si="0"/>
        <v>32</v>
      </c>
    </row>
    <row r="35" spans="1:5" x14ac:dyDescent="0.25">
      <c r="A35" s="145"/>
      <c r="C35" s="23"/>
      <c r="D35" s="23"/>
    </row>
    <row r="36" spans="1:5" ht="15.75" x14ac:dyDescent="0.25">
      <c r="A36" s="179" t="s">
        <v>238</v>
      </c>
      <c r="B36" s="179"/>
      <c r="C36" s="179"/>
      <c r="D36" s="159"/>
      <c r="E36" s="158"/>
    </row>
  </sheetData>
  <sortState ref="A3:E34">
    <sortCondition descending="1" ref="C3:C34"/>
  </sortState>
  <mergeCells count="2">
    <mergeCell ref="A36:C36"/>
    <mergeCell ref="A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9"/>
  <sheetViews>
    <sheetView workbookViewId="0"/>
  </sheetViews>
  <sheetFormatPr baseColWidth="10" defaultRowHeight="15" x14ac:dyDescent="0.25"/>
  <cols>
    <col min="1" max="1" width="7.140625" customWidth="1"/>
    <col min="2" max="2" width="15.140625" bestFit="1" customWidth="1"/>
    <col min="3" max="3" width="8.42578125" bestFit="1" customWidth="1"/>
    <col min="4" max="16" width="8.85546875" customWidth="1"/>
    <col min="257" max="257" width="7.140625" customWidth="1"/>
    <col min="258" max="258" width="15.140625" bestFit="1" customWidth="1"/>
    <col min="259" max="259" width="8.42578125" bestFit="1" customWidth="1"/>
    <col min="260" max="272" width="8.85546875" customWidth="1"/>
    <col min="513" max="513" width="7.140625" customWidth="1"/>
    <col min="514" max="514" width="15.140625" bestFit="1" customWidth="1"/>
    <col min="515" max="515" width="8.42578125" bestFit="1" customWidth="1"/>
    <col min="516" max="528" width="8.85546875" customWidth="1"/>
    <col min="769" max="769" width="7.140625" customWidth="1"/>
    <col min="770" max="770" width="15.140625" bestFit="1" customWidth="1"/>
    <col min="771" max="771" width="8.42578125" bestFit="1" customWidth="1"/>
    <col min="772" max="784" width="8.85546875" customWidth="1"/>
    <col min="1025" max="1025" width="7.140625" customWidth="1"/>
    <col min="1026" max="1026" width="15.140625" bestFit="1" customWidth="1"/>
    <col min="1027" max="1027" width="8.42578125" bestFit="1" customWidth="1"/>
    <col min="1028" max="1040" width="8.85546875" customWidth="1"/>
    <col min="1281" max="1281" width="7.140625" customWidth="1"/>
    <col min="1282" max="1282" width="15.140625" bestFit="1" customWidth="1"/>
    <col min="1283" max="1283" width="8.42578125" bestFit="1" customWidth="1"/>
    <col min="1284" max="1296" width="8.85546875" customWidth="1"/>
    <col min="1537" max="1537" width="7.140625" customWidth="1"/>
    <col min="1538" max="1538" width="15.140625" bestFit="1" customWidth="1"/>
    <col min="1539" max="1539" width="8.42578125" bestFit="1" customWidth="1"/>
    <col min="1540" max="1552" width="8.85546875" customWidth="1"/>
    <col min="1793" max="1793" width="7.140625" customWidth="1"/>
    <col min="1794" max="1794" width="15.140625" bestFit="1" customWidth="1"/>
    <col min="1795" max="1795" width="8.42578125" bestFit="1" customWidth="1"/>
    <col min="1796" max="1808" width="8.85546875" customWidth="1"/>
    <col min="2049" max="2049" width="7.140625" customWidth="1"/>
    <col min="2050" max="2050" width="15.140625" bestFit="1" customWidth="1"/>
    <col min="2051" max="2051" width="8.42578125" bestFit="1" customWidth="1"/>
    <col min="2052" max="2064" width="8.85546875" customWidth="1"/>
    <col min="2305" max="2305" width="7.140625" customWidth="1"/>
    <col min="2306" max="2306" width="15.140625" bestFit="1" customWidth="1"/>
    <col min="2307" max="2307" width="8.42578125" bestFit="1" customWidth="1"/>
    <col min="2308" max="2320" width="8.85546875" customWidth="1"/>
    <col min="2561" max="2561" width="7.140625" customWidth="1"/>
    <col min="2562" max="2562" width="15.140625" bestFit="1" customWidth="1"/>
    <col min="2563" max="2563" width="8.42578125" bestFit="1" customWidth="1"/>
    <col min="2564" max="2576" width="8.85546875" customWidth="1"/>
    <col min="2817" max="2817" width="7.140625" customWidth="1"/>
    <col min="2818" max="2818" width="15.140625" bestFit="1" customWidth="1"/>
    <col min="2819" max="2819" width="8.42578125" bestFit="1" customWidth="1"/>
    <col min="2820" max="2832" width="8.85546875" customWidth="1"/>
    <col min="3073" max="3073" width="7.140625" customWidth="1"/>
    <col min="3074" max="3074" width="15.140625" bestFit="1" customWidth="1"/>
    <col min="3075" max="3075" width="8.42578125" bestFit="1" customWidth="1"/>
    <col min="3076" max="3088" width="8.85546875" customWidth="1"/>
    <col min="3329" max="3329" width="7.140625" customWidth="1"/>
    <col min="3330" max="3330" width="15.140625" bestFit="1" customWidth="1"/>
    <col min="3331" max="3331" width="8.42578125" bestFit="1" customWidth="1"/>
    <col min="3332" max="3344" width="8.85546875" customWidth="1"/>
    <col min="3585" max="3585" width="7.140625" customWidth="1"/>
    <col min="3586" max="3586" width="15.140625" bestFit="1" customWidth="1"/>
    <col min="3587" max="3587" width="8.42578125" bestFit="1" customWidth="1"/>
    <col min="3588" max="3600" width="8.85546875" customWidth="1"/>
    <col min="3841" max="3841" width="7.140625" customWidth="1"/>
    <col min="3842" max="3842" width="15.140625" bestFit="1" customWidth="1"/>
    <col min="3843" max="3843" width="8.42578125" bestFit="1" customWidth="1"/>
    <col min="3844" max="3856" width="8.85546875" customWidth="1"/>
    <col min="4097" max="4097" width="7.140625" customWidth="1"/>
    <col min="4098" max="4098" width="15.140625" bestFit="1" customWidth="1"/>
    <col min="4099" max="4099" width="8.42578125" bestFit="1" customWidth="1"/>
    <col min="4100" max="4112" width="8.85546875" customWidth="1"/>
    <col min="4353" max="4353" width="7.140625" customWidth="1"/>
    <col min="4354" max="4354" width="15.140625" bestFit="1" customWidth="1"/>
    <col min="4355" max="4355" width="8.42578125" bestFit="1" customWidth="1"/>
    <col min="4356" max="4368" width="8.85546875" customWidth="1"/>
    <col min="4609" max="4609" width="7.140625" customWidth="1"/>
    <col min="4610" max="4610" width="15.140625" bestFit="1" customWidth="1"/>
    <col min="4611" max="4611" width="8.42578125" bestFit="1" customWidth="1"/>
    <col min="4612" max="4624" width="8.85546875" customWidth="1"/>
    <col min="4865" max="4865" width="7.140625" customWidth="1"/>
    <col min="4866" max="4866" width="15.140625" bestFit="1" customWidth="1"/>
    <col min="4867" max="4867" width="8.42578125" bestFit="1" customWidth="1"/>
    <col min="4868" max="4880" width="8.85546875" customWidth="1"/>
    <col min="5121" max="5121" width="7.140625" customWidth="1"/>
    <col min="5122" max="5122" width="15.140625" bestFit="1" customWidth="1"/>
    <col min="5123" max="5123" width="8.42578125" bestFit="1" customWidth="1"/>
    <col min="5124" max="5136" width="8.85546875" customWidth="1"/>
    <col min="5377" max="5377" width="7.140625" customWidth="1"/>
    <col min="5378" max="5378" width="15.140625" bestFit="1" customWidth="1"/>
    <col min="5379" max="5379" width="8.42578125" bestFit="1" customWidth="1"/>
    <col min="5380" max="5392" width="8.85546875" customWidth="1"/>
    <col min="5633" max="5633" width="7.140625" customWidth="1"/>
    <col min="5634" max="5634" width="15.140625" bestFit="1" customWidth="1"/>
    <col min="5635" max="5635" width="8.42578125" bestFit="1" customWidth="1"/>
    <col min="5636" max="5648" width="8.85546875" customWidth="1"/>
    <col min="5889" max="5889" width="7.140625" customWidth="1"/>
    <col min="5890" max="5890" width="15.140625" bestFit="1" customWidth="1"/>
    <col min="5891" max="5891" width="8.42578125" bestFit="1" customWidth="1"/>
    <col min="5892" max="5904" width="8.85546875" customWidth="1"/>
    <col min="6145" max="6145" width="7.140625" customWidth="1"/>
    <col min="6146" max="6146" width="15.140625" bestFit="1" customWidth="1"/>
    <col min="6147" max="6147" width="8.42578125" bestFit="1" customWidth="1"/>
    <col min="6148" max="6160" width="8.85546875" customWidth="1"/>
    <col min="6401" max="6401" width="7.140625" customWidth="1"/>
    <col min="6402" max="6402" width="15.140625" bestFit="1" customWidth="1"/>
    <col min="6403" max="6403" width="8.42578125" bestFit="1" customWidth="1"/>
    <col min="6404" max="6416" width="8.85546875" customWidth="1"/>
    <col min="6657" max="6657" width="7.140625" customWidth="1"/>
    <col min="6658" max="6658" width="15.140625" bestFit="1" customWidth="1"/>
    <col min="6659" max="6659" width="8.42578125" bestFit="1" customWidth="1"/>
    <col min="6660" max="6672" width="8.85546875" customWidth="1"/>
    <col min="6913" max="6913" width="7.140625" customWidth="1"/>
    <col min="6914" max="6914" width="15.140625" bestFit="1" customWidth="1"/>
    <col min="6915" max="6915" width="8.42578125" bestFit="1" customWidth="1"/>
    <col min="6916" max="6928" width="8.85546875" customWidth="1"/>
    <col min="7169" max="7169" width="7.140625" customWidth="1"/>
    <col min="7170" max="7170" width="15.140625" bestFit="1" customWidth="1"/>
    <col min="7171" max="7171" width="8.42578125" bestFit="1" customWidth="1"/>
    <col min="7172" max="7184" width="8.85546875" customWidth="1"/>
    <col min="7425" max="7425" width="7.140625" customWidth="1"/>
    <col min="7426" max="7426" width="15.140625" bestFit="1" customWidth="1"/>
    <col min="7427" max="7427" width="8.42578125" bestFit="1" customWidth="1"/>
    <col min="7428" max="7440" width="8.85546875" customWidth="1"/>
    <col min="7681" max="7681" width="7.140625" customWidth="1"/>
    <col min="7682" max="7682" width="15.140625" bestFit="1" customWidth="1"/>
    <col min="7683" max="7683" width="8.42578125" bestFit="1" customWidth="1"/>
    <col min="7684" max="7696" width="8.85546875" customWidth="1"/>
    <col min="7937" max="7937" width="7.140625" customWidth="1"/>
    <col min="7938" max="7938" width="15.140625" bestFit="1" customWidth="1"/>
    <col min="7939" max="7939" width="8.42578125" bestFit="1" customWidth="1"/>
    <col min="7940" max="7952" width="8.85546875" customWidth="1"/>
    <col min="8193" max="8193" width="7.140625" customWidth="1"/>
    <col min="8194" max="8194" width="15.140625" bestFit="1" customWidth="1"/>
    <col min="8195" max="8195" width="8.42578125" bestFit="1" customWidth="1"/>
    <col min="8196" max="8208" width="8.85546875" customWidth="1"/>
    <col min="8449" max="8449" width="7.140625" customWidth="1"/>
    <col min="8450" max="8450" width="15.140625" bestFit="1" customWidth="1"/>
    <col min="8451" max="8451" width="8.42578125" bestFit="1" customWidth="1"/>
    <col min="8452" max="8464" width="8.85546875" customWidth="1"/>
    <col min="8705" max="8705" width="7.140625" customWidth="1"/>
    <col min="8706" max="8706" width="15.140625" bestFit="1" customWidth="1"/>
    <col min="8707" max="8707" width="8.42578125" bestFit="1" customWidth="1"/>
    <col min="8708" max="8720" width="8.85546875" customWidth="1"/>
    <col min="8961" max="8961" width="7.140625" customWidth="1"/>
    <col min="8962" max="8962" width="15.140625" bestFit="1" customWidth="1"/>
    <col min="8963" max="8963" width="8.42578125" bestFit="1" customWidth="1"/>
    <col min="8964" max="8976" width="8.85546875" customWidth="1"/>
    <col min="9217" max="9217" width="7.140625" customWidth="1"/>
    <col min="9218" max="9218" width="15.140625" bestFit="1" customWidth="1"/>
    <col min="9219" max="9219" width="8.42578125" bestFit="1" customWidth="1"/>
    <col min="9220" max="9232" width="8.85546875" customWidth="1"/>
    <col min="9473" max="9473" width="7.140625" customWidth="1"/>
    <col min="9474" max="9474" width="15.140625" bestFit="1" customWidth="1"/>
    <col min="9475" max="9475" width="8.42578125" bestFit="1" customWidth="1"/>
    <col min="9476" max="9488" width="8.85546875" customWidth="1"/>
    <col min="9729" max="9729" width="7.140625" customWidth="1"/>
    <col min="9730" max="9730" width="15.140625" bestFit="1" customWidth="1"/>
    <col min="9731" max="9731" width="8.42578125" bestFit="1" customWidth="1"/>
    <col min="9732" max="9744" width="8.85546875" customWidth="1"/>
    <col min="9985" max="9985" width="7.140625" customWidth="1"/>
    <col min="9986" max="9986" width="15.140625" bestFit="1" customWidth="1"/>
    <col min="9987" max="9987" width="8.42578125" bestFit="1" customWidth="1"/>
    <col min="9988" max="10000" width="8.85546875" customWidth="1"/>
    <col min="10241" max="10241" width="7.140625" customWidth="1"/>
    <col min="10242" max="10242" width="15.140625" bestFit="1" customWidth="1"/>
    <col min="10243" max="10243" width="8.42578125" bestFit="1" customWidth="1"/>
    <col min="10244" max="10256" width="8.85546875" customWidth="1"/>
    <col min="10497" max="10497" width="7.140625" customWidth="1"/>
    <col min="10498" max="10498" width="15.140625" bestFit="1" customWidth="1"/>
    <col min="10499" max="10499" width="8.42578125" bestFit="1" customWidth="1"/>
    <col min="10500" max="10512" width="8.85546875" customWidth="1"/>
    <col min="10753" max="10753" width="7.140625" customWidth="1"/>
    <col min="10754" max="10754" width="15.140625" bestFit="1" customWidth="1"/>
    <col min="10755" max="10755" width="8.42578125" bestFit="1" customWidth="1"/>
    <col min="10756" max="10768" width="8.85546875" customWidth="1"/>
    <col min="11009" max="11009" width="7.140625" customWidth="1"/>
    <col min="11010" max="11010" width="15.140625" bestFit="1" customWidth="1"/>
    <col min="11011" max="11011" width="8.42578125" bestFit="1" customWidth="1"/>
    <col min="11012" max="11024" width="8.85546875" customWidth="1"/>
    <col min="11265" max="11265" width="7.140625" customWidth="1"/>
    <col min="11266" max="11266" width="15.140625" bestFit="1" customWidth="1"/>
    <col min="11267" max="11267" width="8.42578125" bestFit="1" customWidth="1"/>
    <col min="11268" max="11280" width="8.85546875" customWidth="1"/>
    <col min="11521" max="11521" width="7.140625" customWidth="1"/>
    <col min="11522" max="11522" width="15.140625" bestFit="1" customWidth="1"/>
    <col min="11523" max="11523" width="8.42578125" bestFit="1" customWidth="1"/>
    <col min="11524" max="11536" width="8.85546875" customWidth="1"/>
    <col min="11777" max="11777" width="7.140625" customWidth="1"/>
    <col min="11778" max="11778" width="15.140625" bestFit="1" customWidth="1"/>
    <col min="11779" max="11779" width="8.42578125" bestFit="1" customWidth="1"/>
    <col min="11780" max="11792" width="8.85546875" customWidth="1"/>
    <col min="12033" max="12033" width="7.140625" customWidth="1"/>
    <col min="12034" max="12034" width="15.140625" bestFit="1" customWidth="1"/>
    <col min="12035" max="12035" width="8.42578125" bestFit="1" customWidth="1"/>
    <col min="12036" max="12048" width="8.85546875" customWidth="1"/>
    <col min="12289" max="12289" width="7.140625" customWidth="1"/>
    <col min="12290" max="12290" width="15.140625" bestFit="1" customWidth="1"/>
    <col min="12291" max="12291" width="8.42578125" bestFit="1" customWidth="1"/>
    <col min="12292" max="12304" width="8.85546875" customWidth="1"/>
    <col min="12545" max="12545" width="7.140625" customWidth="1"/>
    <col min="12546" max="12546" width="15.140625" bestFit="1" customWidth="1"/>
    <col min="12547" max="12547" width="8.42578125" bestFit="1" customWidth="1"/>
    <col min="12548" max="12560" width="8.85546875" customWidth="1"/>
    <col min="12801" max="12801" width="7.140625" customWidth="1"/>
    <col min="12802" max="12802" width="15.140625" bestFit="1" customWidth="1"/>
    <col min="12803" max="12803" width="8.42578125" bestFit="1" customWidth="1"/>
    <col min="12804" max="12816" width="8.85546875" customWidth="1"/>
    <col min="13057" max="13057" width="7.140625" customWidth="1"/>
    <col min="13058" max="13058" width="15.140625" bestFit="1" customWidth="1"/>
    <col min="13059" max="13059" width="8.42578125" bestFit="1" customWidth="1"/>
    <col min="13060" max="13072" width="8.85546875" customWidth="1"/>
    <col min="13313" max="13313" width="7.140625" customWidth="1"/>
    <col min="13314" max="13314" width="15.140625" bestFit="1" customWidth="1"/>
    <col min="13315" max="13315" width="8.42578125" bestFit="1" customWidth="1"/>
    <col min="13316" max="13328" width="8.85546875" customWidth="1"/>
    <col min="13569" max="13569" width="7.140625" customWidth="1"/>
    <col min="13570" max="13570" width="15.140625" bestFit="1" customWidth="1"/>
    <col min="13571" max="13571" width="8.42578125" bestFit="1" customWidth="1"/>
    <col min="13572" max="13584" width="8.85546875" customWidth="1"/>
    <col min="13825" max="13825" width="7.140625" customWidth="1"/>
    <col min="13826" max="13826" width="15.140625" bestFit="1" customWidth="1"/>
    <col min="13827" max="13827" width="8.42578125" bestFit="1" customWidth="1"/>
    <col min="13828" max="13840" width="8.85546875" customWidth="1"/>
    <col min="14081" max="14081" width="7.140625" customWidth="1"/>
    <col min="14082" max="14082" width="15.140625" bestFit="1" customWidth="1"/>
    <col min="14083" max="14083" width="8.42578125" bestFit="1" customWidth="1"/>
    <col min="14084" max="14096" width="8.85546875" customWidth="1"/>
    <col min="14337" max="14337" width="7.140625" customWidth="1"/>
    <col min="14338" max="14338" width="15.140625" bestFit="1" customWidth="1"/>
    <col min="14339" max="14339" width="8.42578125" bestFit="1" customWidth="1"/>
    <col min="14340" max="14352" width="8.85546875" customWidth="1"/>
    <col min="14593" max="14593" width="7.140625" customWidth="1"/>
    <col min="14594" max="14594" width="15.140625" bestFit="1" customWidth="1"/>
    <col min="14595" max="14595" width="8.42578125" bestFit="1" customWidth="1"/>
    <col min="14596" max="14608" width="8.85546875" customWidth="1"/>
    <col min="14849" max="14849" width="7.140625" customWidth="1"/>
    <col min="14850" max="14850" width="15.140625" bestFit="1" customWidth="1"/>
    <col min="14851" max="14851" width="8.42578125" bestFit="1" customWidth="1"/>
    <col min="14852" max="14864" width="8.85546875" customWidth="1"/>
    <col min="15105" max="15105" width="7.140625" customWidth="1"/>
    <col min="15106" max="15106" width="15.140625" bestFit="1" customWidth="1"/>
    <col min="15107" max="15107" width="8.42578125" bestFit="1" customWidth="1"/>
    <col min="15108" max="15120" width="8.85546875" customWidth="1"/>
    <col min="15361" max="15361" width="7.140625" customWidth="1"/>
    <col min="15362" max="15362" width="15.140625" bestFit="1" customWidth="1"/>
    <col min="15363" max="15363" width="8.42578125" bestFit="1" customWidth="1"/>
    <col min="15364" max="15376" width="8.85546875" customWidth="1"/>
    <col min="15617" max="15617" width="7.140625" customWidth="1"/>
    <col min="15618" max="15618" width="15.140625" bestFit="1" customWidth="1"/>
    <col min="15619" max="15619" width="8.42578125" bestFit="1" customWidth="1"/>
    <col min="15620" max="15632" width="8.85546875" customWidth="1"/>
    <col min="15873" max="15873" width="7.140625" customWidth="1"/>
    <col min="15874" max="15874" width="15.140625" bestFit="1" customWidth="1"/>
    <col min="15875" max="15875" width="8.42578125" bestFit="1" customWidth="1"/>
    <col min="15876" max="15888" width="8.85546875" customWidth="1"/>
    <col min="16129" max="16129" width="7.140625" customWidth="1"/>
    <col min="16130" max="16130" width="15.140625" bestFit="1" customWidth="1"/>
    <col min="16131" max="16131" width="8.42578125" bestFit="1" customWidth="1"/>
    <col min="16132" max="16144" width="8.85546875" customWidth="1"/>
  </cols>
  <sheetData>
    <row r="1" spans="1:17" x14ac:dyDescent="0.25">
      <c r="A1" s="161" t="s">
        <v>239</v>
      </c>
      <c r="B1" s="161"/>
      <c r="C1" s="161"/>
      <c r="D1" s="162"/>
      <c r="E1" s="162"/>
      <c r="F1" s="162"/>
      <c r="G1" s="162"/>
      <c r="H1" s="162"/>
      <c r="I1" s="162"/>
      <c r="J1" s="162"/>
      <c r="K1" s="162"/>
      <c r="L1" s="162"/>
      <c r="M1" s="162"/>
      <c r="N1" s="162"/>
      <c r="O1" s="162"/>
      <c r="P1" s="162"/>
      <c r="Q1" s="162"/>
    </row>
    <row r="2" spans="1:17" x14ac:dyDescent="0.25">
      <c r="A2" s="161" t="s">
        <v>240</v>
      </c>
      <c r="B2" s="161"/>
      <c r="C2" s="161"/>
      <c r="D2" s="162"/>
      <c r="E2" s="162"/>
      <c r="F2" s="162"/>
      <c r="G2" s="162"/>
      <c r="H2" s="162"/>
      <c r="I2" s="162"/>
      <c r="J2" s="162"/>
      <c r="K2" s="162"/>
      <c r="L2" s="162"/>
      <c r="M2" s="162"/>
      <c r="N2" s="162"/>
      <c r="O2" s="162"/>
      <c r="P2" s="162"/>
      <c r="Q2" s="162"/>
    </row>
    <row r="3" spans="1:17" x14ac:dyDescent="0.25">
      <c r="A3" s="161" t="s">
        <v>241</v>
      </c>
      <c r="B3" s="161"/>
      <c r="C3" s="161"/>
      <c r="D3" s="162"/>
      <c r="E3" s="162"/>
      <c r="F3" s="162"/>
      <c r="G3" s="162"/>
      <c r="H3" s="162"/>
      <c r="I3" s="162"/>
      <c r="J3" s="162"/>
      <c r="K3" s="162"/>
      <c r="L3" s="162"/>
      <c r="M3" s="162"/>
      <c r="N3" s="162"/>
      <c r="O3" s="162"/>
      <c r="P3" s="162"/>
      <c r="Q3" s="162"/>
    </row>
    <row r="4" spans="1:17" x14ac:dyDescent="0.25">
      <c r="A4" s="161" t="s">
        <v>242</v>
      </c>
      <c r="B4" s="161"/>
      <c r="C4" s="161"/>
      <c r="D4" s="162"/>
      <c r="E4" s="162"/>
      <c r="F4" s="162"/>
      <c r="G4" s="162"/>
      <c r="H4" s="162"/>
      <c r="I4" s="162"/>
      <c r="J4" s="162"/>
      <c r="K4" s="162"/>
      <c r="L4" s="162"/>
      <c r="M4" s="162"/>
      <c r="N4" s="162"/>
      <c r="O4" s="162"/>
      <c r="P4" s="162"/>
      <c r="Q4" s="162"/>
    </row>
    <row r="5" spans="1:17" x14ac:dyDescent="0.25">
      <c r="A5" s="161" t="s">
        <v>243</v>
      </c>
      <c r="B5" s="161"/>
      <c r="C5" s="161"/>
      <c r="D5" s="162"/>
      <c r="E5" s="162"/>
      <c r="F5" s="162"/>
      <c r="G5" s="162"/>
      <c r="H5" s="162"/>
      <c r="I5" s="162"/>
      <c r="J5" s="162"/>
      <c r="K5" s="162"/>
      <c r="L5" s="162"/>
      <c r="M5" s="162"/>
      <c r="N5" s="162"/>
      <c r="O5" s="162"/>
      <c r="P5" s="162"/>
      <c r="Q5" s="162"/>
    </row>
    <row r="6" spans="1:17" x14ac:dyDescent="0.25">
      <c r="A6" s="181" t="s">
        <v>244</v>
      </c>
      <c r="B6" s="181" t="s">
        <v>77</v>
      </c>
      <c r="C6" s="163"/>
      <c r="D6" s="181" t="s">
        <v>245</v>
      </c>
      <c r="E6" s="182"/>
      <c r="F6" s="182"/>
      <c r="G6" s="182"/>
      <c r="H6" s="182"/>
      <c r="I6" s="182"/>
      <c r="J6" s="182"/>
      <c r="K6" s="182"/>
      <c r="L6" s="182"/>
      <c r="M6" s="182"/>
      <c r="N6" s="182"/>
      <c r="O6" s="182"/>
      <c r="P6" s="182"/>
      <c r="Q6" s="162"/>
    </row>
    <row r="7" spans="1:17" x14ac:dyDescent="0.25">
      <c r="A7" s="181"/>
      <c r="B7" s="181"/>
      <c r="C7" s="163" t="s">
        <v>81</v>
      </c>
      <c r="D7" s="164">
        <v>2014</v>
      </c>
      <c r="E7" s="164">
        <v>2012</v>
      </c>
      <c r="F7" s="164">
        <v>2010</v>
      </c>
      <c r="G7" s="164">
        <v>2008</v>
      </c>
      <c r="H7" s="164">
        <v>2006</v>
      </c>
      <c r="I7" s="164">
        <v>2005</v>
      </c>
      <c r="J7" s="164">
        <v>2004</v>
      </c>
      <c r="K7" s="164">
        <v>2002</v>
      </c>
      <c r="L7" s="164">
        <v>2000</v>
      </c>
      <c r="M7" s="164">
        <v>1998</v>
      </c>
      <c r="N7" s="164">
        <v>1996</v>
      </c>
      <c r="O7" s="164">
        <v>1994</v>
      </c>
      <c r="P7" s="164">
        <v>1992</v>
      </c>
      <c r="Q7" s="162"/>
    </row>
    <row r="8" spans="1:17" ht="22.5" x14ac:dyDescent="0.25">
      <c r="A8" s="165" t="s">
        <v>246</v>
      </c>
      <c r="B8" s="165" t="s">
        <v>53</v>
      </c>
      <c r="C8" s="165" t="s">
        <v>247</v>
      </c>
      <c r="D8" s="166">
        <v>13.0458</v>
      </c>
      <c r="E8" s="166">
        <v>17.063500000000001</v>
      </c>
      <c r="F8" s="166">
        <v>15.2967</v>
      </c>
      <c r="G8" s="166">
        <v>16.828900000000001</v>
      </c>
      <c r="H8" s="166">
        <v>14.5601</v>
      </c>
      <c r="I8" s="166">
        <v>14.4</v>
      </c>
      <c r="J8" s="166">
        <v>17.256699999999999</v>
      </c>
      <c r="K8" s="166">
        <v>20.291599999999999</v>
      </c>
      <c r="L8" s="166">
        <v>23.566700000000001</v>
      </c>
      <c r="M8" s="166">
        <v>28.1296</v>
      </c>
      <c r="N8" s="166">
        <v>31.020600000000002</v>
      </c>
      <c r="O8" s="166">
        <v>31.0505</v>
      </c>
      <c r="P8" s="166">
        <v>35.677799999999998</v>
      </c>
      <c r="Q8" s="162"/>
    </row>
    <row r="9" spans="1:17" x14ac:dyDescent="0.25">
      <c r="A9" s="165" t="s">
        <v>248</v>
      </c>
      <c r="B9" s="165" t="s">
        <v>14</v>
      </c>
      <c r="C9" s="163">
        <f>RANK(D9,$D$9:$D$40,0)</f>
        <v>29</v>
      </c>
      <c r="D9" s="166">
        <v>5.7605199999999996</v>
      </c>
      <c r="E9" s="166">
        <v>4.8937999999999997</v>
      </c>
      <c r="F9" s="166">
        <v>8.1474100000000007</v>
      </c>
      <c r="G9" s="166">
        <v>6.2959100000000001</v>
      </c>
      <c r="H9" s="167" t="s">
        <v>54</v>
      </c>
      <c r="I9" s="167" t="s">
        <v>54</v>
      </c>
      <c r="J9" s="167" t="s">
        <v>54</v>
      </c>
      <c r="K9" s="167" t="s">
        <v>54</v>
      </c>
      <c r="L9" s="167" t="s">
        <v>54</v>
      </c>
      <c r="M9" s="167" t="s">
        <v>54</v>
      </c>
      <c r="N9" s="167" t="s">
        <v>54</v>
      </c>
      <c r="O9" s="167" t="s">
        <v>54</v>
      </c>
      <c r="P9" s="167" t="s">
        <v>54</v>
      </c>
      <c r="Q9" s="162"/>
    </row>
    <row r="10" spans="1:17" x14ac:dyDescent="0.25">
      <c r="A10" s="165" t="s">
        <v>249</v>
      </c>
      <c r="B10" s="165" t="s">
        <v>15</v>
      </c>
      <c r="C10" s="163">
        <f t="shared" ref="C10:C40" si="0">RANK(D10,$D$9:$D$40,0)</f>
        <v>14</v>
      </c>
      <c r="D10" s="166">
        <v>12.3629</v>
      </c>
      <c r="E10" s="166">
        <v>8.9978400000000001</v>
      </c>
      <c r="F10" s="166">
        <v>13.0235</v>
      </c>
      <c r="G10" s="166">
        <v>10.979100000000001</v>
      </c>
      <c r="H10" s="167" t="s">
        <v>54</v>
      </c>
      <c r="I10" s="167" t="s">
        <v>54</v>
      </c>
      <c r="J10" s="167" t="s">
        <v>54</v>
      </c>
      <c r="K10" s="167" t="s">
        <v>54</v>
      </c>
      <c r="L10" s="167" t="s">
        <v>54</v>
      </c>
      <c r="M10" s="167" t="s">
        <v>54</v>
      </c>
      <c r="N10" s="167" t="s">
        <v>54</v>
      </c>
      <c r="O10" s="167" t="s">
        <v>54</v>
      </c>
      <c r="P10" s="167" t="s">
        <v>54</v>
      </c>
      <c r="Q10" s="162"/>
    </row>
    <row r="11" spans="1:17" x14ac:dyDescent="0.25">
      <c r="A11" s="165" t="s">
        <v>250</v>
      </c>
      <c r="B11" s="165" t="s">
        <v>16</v>
      </c>
      <c r="C11" s="163">
        <f t="shared" si="0"/>
        <v>9</v>
      </c>
      <c r="D11" s="166">
        <v>16.073</v>
      </c>
      <c r="E11" s="166">
        <v>6.4503500000000003</v>
      </c>
      <c r="F11" s="166">
        <v>10.401999999999999</v>
      </c>
      <c r="G11" s="166">
        <v>16.6906</v>
      </c>
      <c r="H11" s="167" t="s">
        <v>54</v>
      </c>
      <c r="I11" s="167" t="s">
        <v>54</v>
      </c>
      <c r="J11" s="167" t="s">
        <v>54</v>
      </c>
      <c r="K11" s="167" t="s">
        <v>54</v>
      </c>
      <c r="L11" s="167" t="s">
        <v>54</v>
      </c>
      <c r="M11" s="167" t="s">
        <v>54</v>
      </c>
      <c r="N11" s="167" t="s">
        <v>54</v>
      </c>
      <c r="O11" s="167" t="s">
        <v>54</v>
      </c>
      <c r="P11" s="167" t="s">
        <v>54</v>
      </c>
      <c r="Q11" s="162"/>
    </row>
    <row r="12" spans="1:17" x14ac:dyDescent="0.25">
      <c r="A12" s="165" t="s">
        <v>251</v>
      </c>
      <c r="B12" s="165" t="s">
        <v>17</v>
      </c>
      <c r="C12" s="163">
        <f t="shared" si="0"/>
        <v>7</v>
      </c>
      <c r="D12" s="166">
        <v>17.5457</v>
      </c>
      <c r="E12" s="166">
        <v>13.9765</v>
      </c>
      <c r="F12" s="166">
        <v>16.516200000000001</v>
      </c>
      <c r="G12" s="166">
        <v>15.595800000000001</v>
      </c>
      <c r="H12" s="167" t="s">
        <v>54</v>
      </c>
      <c r="I12" s="167" t="s">
        <v>54</v>
      </c>
      <c r="J12" s="167" t="s">
        <v>54</v>
      </c>
      <c r="K12" s="167" t="s">
        <v>54</v>
      </c>
      <c r="L12" s="167" t="s">
        <v>54</v>
      </c>
      <c r="M12" s="167" t="s">
        <v>54</v>
      </c>
      <c r="N12" s="167" t="s">
        <v>54</v>
      </c>
      <c r="O12" s="167" t="s">
        <v>54</v>
      </c>
      <c r="P12" s="167" t="s">
        <v>54</v>
      </c>
      <c r="Q12" s="162"/>
    </row>
    <row r="13" spans="1:17" x14ac:dyDescent="0.25">
      <c r="A13" s="165" t="s">
        <v>252</v>
      </c>
      <c r="B13" s="165" t="s">
        <v>59</v>
      </c>
      <c r="C13" s="163">
        <f t="shared" si="0"/>
        <v>31</v>
      </c>
      <c r="D13" s="166">
        <v>5.4002699999999999</v>
      </c>
      <c r="E13" s="166">
        <v>5.6659800000000002</v>
      </c>
      <c r="F13" s="166">
        <v>8.3365299999999998</v>
      </c>
      <c r="G13" s="166">
        <v>6.5138999999999996</v>
      </c>
      <c r="H13" s="167" t="s">
        <v>54</v>
      </c>
      <c r="I13" s="167" t="s">
        <v>54</v>
      </c>
      <c r="J13" s="167" t="s">
        <v>54</v>
      </c>
      <c r="K13" s="167" t="s">
        <v>54</v>
      </c>
      <c r="L13" s="167" t="s">
        <v>54</v>
      </c>
      <c r="M13" s="167" t="s">
        <v>54</v>
      </c>
      <c r="N13" s="167" t="s">
        <v>54</v>
      </c>
      <c r="O13" s="167" t="s">
        <v>54</v>
      </c>
      <c r="P13" s="167" t="s">
        <v>54</v>
      </c>
      <c r="Q13" s="162"/>
    </row>
    <row r="14" spans="1:17" x14ac:dyDescent="0.25">
      <c r="A14" s="165" t="s">
        <v>253</v>
      </c>
      <c r="B14" s="165" t="s">
        <v>20</v>
      </c>
      <c r="C14" s="163">
        <f t="shared" si="0"/>
        <v>19</v>
      </c>
      <c r="D14" s="166">
        <v>9.8898399999999995</v>
      </c>
      <c r="E14" s="166">
        <v>10.4656</v>
      </c>
      <c r="F14" s="166">
        <v>11.0428</v>
      </c>
      <c r="G14" s="166">
        <v>9.6032100000000007</v>
      </c>
      <c r="H14" s="167" t="s">
        <v>54</v>
      </c>
      <c r="I14" s="167" t="s">
        <v>54</v>
      </c>
      <c r="J14" s="167" t="s">
        <v>54</v>
      </c>
      <c r="K14" s="167" t="s">
        <v>54</v>
      </c>
      <c r="L14" s="167" t="s">
        <v>54</v>
      </c>
      <c r="M14" s="167" t="s">
        <v>54</v>
      </c>
      <c r="N14" s="167" t="s">
        <v>54</v>
      </c>
      <c r="O14" s="167" t="s">
        <v>54</v>
      </c>
      <c r="P14" s="167" t="s">
        <v>54</v>
      </c>
      <c r="Q14" s="162"/>
    </row>
    <row r="15" spans="1:17" x14ac:dyDescent="0.25">
      <c r="A15" s="165" t="s">
        <v>254</v>
      </c>
      <c r="B15" s="165" t="s">
        <v>18</v>
      </c>
      <c r="C15" s="163">
        <f t="shared" si="0"/>
        <v>2</v>
      </c>
      <c r="D15" s="166">
        <v>26.442499999999999</v>
      </c>
      <c r="E15" s="166">
        <v>24.357299999999999</v>
      </c>
      <c r="F15" s="166">
        <v>27.588799999999999</v>
      </c>
      <c r="G15" s="166">
        <v>32.997999999999998</v>
      </c>
      <c r="H15" s="167" t="s">
        <v>54</v>
      </c>
      <c r="I15" s="167" t="s">
        <v>54</v>
      </c>
      <c r="J15" s="167" t="s">
        <v>54</v>
      </c>
      <c r="K15" s="167" t="s">
        <v>54</v>
      </c>
      <c r="L15" s="167" t="s">
        <v>54</v>
      </c>
      <c r="M15" s="167" t="s">
        <v>54</v>
      </c>
      <c r="N15" s="167" t="s">
        <v>54</v>
      </c>
      <c r="O15" s="167" t="s">
        <v>54</v>
      </c>
      <c r="P15" s="167" t="s">
        <v>54</v>
      </c>
      <c r="Q15" s="162"/>
    </row>
    <row r="16" spans="1:17" x14ac:dyDescent="0.25">
      <c r="A16" s="165" t="s">
        <v>255</v>
      </c>
      <c r="B16" s="165" t="s">
        <v>19</v>
      </c>
      <c r="C16" s="163">
        <f t="shared" si="0"/>
        <v>28</v>
      </c>
      <c r="D16" s="166">
        <v>6.4852499999999997</v>
      </c>
      <c r="E16" s="166">
        <v>8.4465400000000006</v>
      </c>
      <c r="F16" s="166">
        <v>5.80314</v>
      </c>
      <c r="G16" s="166">
        <v>5.7308500000000002</v>
      </c>
      <c r="H16" s="167" t="s">
        <v>54</v>
      </c>
      <c r="I16" s="167" t="s">
        <v>54</v>
      </c>
      <c r="J16" s="167" t="s">
        <v>54</v>
      </c>
      <c r="K16" s="167" t="s">
        <v>54</v>
      </c>
      <c r="L16" s="167" t="s">
        <v>54</v>
      </c>
      <c r="M16" s="167" t="s">
        <v>54</v>
      </c>
      <c r="N16" s="167" t="s">
        <v>54</v>
      </c>
      <c r="O16" s="167" t="s">
        <v>54</v>
      </c>
      <c r="P16" s="167" t="s">
        <v>54</v>
      </c>
      <c r="Q16" s="162"/>
    </row>
    <row r="17" spans="1:17" x14ac:dyDescent="0.25">
      <c r="A17" s="165" t="s">
        <v>256</v>
      </c>
      <c r="B17" s="165" t="s">
        <v>21</v>
      </c>
      <c r="C17" s="163">
        <f t="shared" si="0"/>
        <v>18</v>
      </c>
      <c r="D17" s="166">
        <v>11.025</v>
      </c>
      <c r="E17" s="166">
        <v>14.140700000000001</v>
      </c>
      <c r="F17" s="166">
        <v>13.76</v>
      </c>
      <c r="G17" s="166">
        <v>15.5578</v>
      </c>
      <c r="H17" s="167" t="s">
        <v>54</v>
      </c>
      <c r="I17" s="167" t="s">
        <v>54</v>
      </c>
      <c r="J17" s="167" t="s">
        <v>54</v>
      </c>
      <c r="K17" s="167" t="s">
        <v>54</v>
      </c>
      <c r="L17" s="167" t="s">
        <v>54</v>
      </c>
      <c r="M17" s="167" t="s">
        <v>54</v>
      </c>
      <c r="N17" s="167" t="s">
        <v>54</v>
      </c>
      <c r="O17" s="167" t="s">
        <v>54</v>
      </c>
      <c r="P17" s="167" t="s">
        <v>54</v>
      </c>
      <c r="Q17" s="162"/>
    </row>
    <row r="18" spans="1:17" x14ac:dyDescent="0.25">
      <c r="A18" s="165" t="s">
        <v>257</v>
      </c>
      <c r="B18" s="165" t="s">
        <v>22</v>
      </c>
      <c r="C18" s="163">
        <f t="shared" si="0"/>
        <v>27</v>
      </c>
      <c r="D18" s="166">
        <v>6.50373</v>
      </c>
      <c r="E18" s="166">
        <v>9.8708100000000005</v>
      </c>
      <c r="F18" s="166">
        <v>10.3963</v>
      </c>
      <c r="G18" s="166">
        <v>12.051</v>
      </c>
      <c r="H18" s="167" t="s">
        <v>54</v>
      </c>
      <c r="I18" s="167" t="s">
        <v>54</v>
      </c>
      <c r="J18" s="167" t="s">
        <v>54</v>
      </c>
      <c r="K18" s="167" t="s">
        <v>54</v>
      </c>
      <c r="L18" s="167" t="s">
        <v>54</v>
      </c>
      <c r="M18" s="167" t="s">
        <v>54</v>
      </c>
      <c r="N18" s="167" t="s">
        <v>54</v>
      </c>
      <c r="O18" s="167" t="s">
        <v>54</v>
      </c>
      <c r="P18" s="167" t="s">
        <v>54</v>
      </c>
      <c r="Q18" s="162"/>
    </row>
    <row r="19" spans="1:17" x14ac:dyDescent="0.25">
      <c r="A19" s="165" t="s">
        <v>258</v>
      </c>
      <c r="B19" s="165" t="s">
        <v>23</v>
      </c>
      <c r="C19" s="163">
        <f t="shared" si="0"/>
        <v>15</v>
      </c>
      <c r="D19" s="166">
        <v>12.3614</v>
      </c>
      <c r="E19" s="166">
        <v>10.6913</v>
      </c>
      <c r="F19" s="166">
        <v>9.29068</v>
      </c>
      <c r="G19" s="166">
        <v>10.5709</v>
      </c>
      <c r="H19" s="167" t="s">
        <v>54</v>
      </c>
      <c r="I19" s="167" t="s">
        <v>54</v>
      </c>
      <c r="J19" s="167" t="s">
        <v>54</v>
      </c>
      <c r="K19" s="167" t="s">
        <v>54</v>
      </c>
      <c r="L19" s="167" t="s">
        <v>54</v>
      </c>
      <c r="M19" s="167" t="s">
        <v>54</v>
      </c>
      <c r="N19" s="167" t="s">
        <v>54</v>
      </c>
      <c r="O19" s="167" t="s">
        <v>54</v>
      </c>
      <c r="P19" s="167" t="s">
        <v>54</v>
      </c>
      <c r="Q19" s="162"/>
    </row>
    <row r="20" spans="1:17" x14ac:dyDescent="0.25">
      <c r="A20" s="165" t="s">
        <v>259</v>
      </c>
      <c r="B20" s="165" t="s">
        <v>24</v>
      </c>
      <c r="C20" s="163">
        <f t="shared" si="0"/>
        <v>1</v>
      </c>
      <c r="D20" s="166">
        <v>36.517400000000002</v>
      </c>
      <c r="E20" s="166">
        <v>35.367100000000001</v>
      </c>
      <c r="F20" s="166">
        <v>34.5261</v>
      </c>
      <c r="G20" s="166">
        <v>38.669199999999996</v>
      </c>
      <c r="H20" s="167" t="s">
        <v>54</v>
      </c>
      <c r="I20" s="167" t="s">
        <v>54</v>
      </c>
      <c r="J20" s="167" t="s">
        <v>54</v>
      </c>
      <c r="K20" s="167" t="s">
        <v>54</v>
      </c>
      <c r="L20" s="167" t="s">
        <v>54</v>
      </c>
      <c r="M20" s="167" t="s">
        <v>54</v>
      </c>
      <c r="N20" s="167" t="s">
        <v>54</v>
      </c>
      <c r="O20" s="167" t="s">
        <v>54</v>
      </c>
      <c r="P20" s="167" t="s">
        <v>54</v>
      </c>
      <c r="Q20" s="162"/>
    </row>
    <row r="21" spans="1:17" x14ac:dyDescent="0.25">
      <c r="A21" s="165" t="s">
        <v>260</v>
      </c>
      <c r="B21" s="165" t="s">
        <v>25</v>
      </c>
      <c r="C21" s="163">
        <f t="shared" si="0"/>
        <v>16</v>
      </c>
      <c r="D21" s="166">
        <v>12.3271</v>
      </c>
      <c r="E21" s="166">
        <v>13.492699999999999</v>
      </c>
      <c r="F21" s="166">
        <v>12.946199999999999</v>
      </c>
      <c r="G21" s="166">
        <v>16.453600000000002</v>
      </c>
      <c r="H21" s="167" t="s">
        <v>54</v>
      </c>
      <c r="I21" s="167" t="s">
        <v>54</v>
      </c>
      <c r="J21" s="167" t="s">
        <v>54</v>
      </c>
      <c r="K21" s="167" t="s">
        <v>54</v>
      </c>
      <c r="L21" s="167" t="s">
        <v>54</v>
      </c>
      <c r="M21" s="167" t="s">
        <v>54</v>
      </c>
      <c r="N21" s="167" t="s">
        <v>54</v>
      </c>
      <c r="O21" s="167" t="s">
        <v>54</v>
      </c>
      <c r="P21" s="167" t="s">
        <v>54</v>
      </c>
      <c r="Q21" s="162"/>
    </row>
    <row r="22" spans="1:17" x14ac:dyDescent="0.25">
      <c r="A22" s="165" t="s">
        <v>261</v>
      </c>
      <c r="B22" s="165" t="s">
        <v>26</v>
      </c>
      <c r="C22" s="163">
        <f t="shared" si="0"/>
        <v>20</v>
      </c>
      <c r="D22" s="166">
        <v>9.7659000000000002</v>
      </c>
      <c r="E22" s="166">
        <v>10.3675</v>
      </c>
      <c r="F22" s="166">
        <v>13.4183</v>
      </c>
      <c r="G22" s="166">
        <v>10.217599999999999</v>
      </c>
      <c r="H22" s="167" t="s">
        <v>54</v>
      </c>
      <c r="I22" s="167" t="s">
        <v>54</v>
      </c>
      <c r="J22" s="167" t="s">
        <v>54</v>
      </c>
      <c r="K22" s="167" t="s">
        <v>54</v>
      </c>
      <c r="L22" s="167" t="s">
        <v>54</v>
      </c>
      <c r="M22" s="167" t="s">
        <v>54</v>
      </c>
      <c r="N22" s="167" t="s">
        <v>54</v>
      </c>
      <c r="O22" s="167" t="s">
        <v>54</v>
      </c>
      <c r="P22" s="167" t="s">
        <v>54</v>
      </c>
      <c r="Q22" s="162"/>
    </row>
    <row r="23" spans="1:17" x14ac:dyDescent="0.25">
      <c r="A23" s="165" t="s">
        <v>262</v>
      </c>
      <c r="B23" s="165" t="s">
        <v>27</v>
      </c>
      <c r="C23" s="163">
        <f t="shared" si="0"/>
        <v>11</v>
      </c>
      <c r="D23" s="166">
        <v>14.686400000000001</v>
      </c>
      <c r="E23" s="166">
        <v>18.272500000000001</v>
      </c>
      <c r="F23" s="166">
        <v>18.094200000000001</v>
      </c>
      <c r="G23" s="166">
        <v>23.562100000000001</v>
      </c>
      <c r="H23" s="167" t="s">
        <v>54</v>
      </c>
      <c r="I23" s="167" t="s">
        <v>54</v>
      </c>
      <c r="J23" s="167" t="s">
        <v>54</v>
      </c>
      <c r="K23" s="167" t="s">
        <v>54</v>
      </c>
      <c r="L23" s="167" t="s">
        <v>54</v>
      </c>
      <c r="M23" s="167" t="s">
        <v>54</v>
      </c>
      <c r="N23" s="167" t="s">
        <v>54</v>
      </c>
      <c r="O23" s="167" t="s">
        <v>54</v>
      </c>
      <c r="P23" s="167" t="s">
        <v>54</v>
      </c>
      <c r="Q23" s="162"/>
    </row>
    <row r="24" spans="1:17" x14ac:dyDescent="0.25">
      <c r="A24" s="165" t="s">
        <v>263</v>
      </c>
      <c r="B24" s="165" t="s">
        <v>58</v>
      </c>
      <c r="C24" s="163">
        <f t="shared" si="0"/>
        <v>5</v>
      </c>
      <c r="D24" s="166">
        <v>21.107800000000001</v>
      </c>
      <c r="E24" s="166">
        <v>21.549700000000001</v>
      </c>
      <c r="F24" s="166">
        <v>18.717400000000001</v>
      </c>
      <c r="G24" s="166">
        <v>18.186299999999999</v>
      </c>
      <c r="H24" s="167" t="s">
        <v>54</v>
      </c>
      <c r="I24" s="167" t="s">
        <v>54</v>
      </c>
      <c r="J24" s="167" t="s">
        <v>54</v>
      </c>
      <c r="K24" s="167" t="s">
        <v>54</v>
      </c>
      <c r="L24" s="167" t="s">
        <v>54</v>
      </c>
      <c r="M24" s="167" t="s">
        <v>54</v>
      </c>
      <c r="N24" s="167" t="s">
        <v>54</v>
      </c>
      <c r="O24" s="167" t="s">
        <v>54</v>
      </c>
      <c r="P24" s="167" t="s">
        <v>54</v>
      </c>
      <c r="Q24" s="162"/>
    </row>
    <row r="25" spans="1:17" x14ac:dyDescent="0.25">
      <c r="A25" s="165" t="s">
        <v>264</v>
      </c>
      <c r="B25" s="165" t="s">
        <v>28</v>
      </c>
      <c r="C25" s="163">
        <f t="shared" si="0"/>
        <v>6</v>
      </c>
      <c r="D25" s="166">
        <v>19.1325</v>
      </c>
      <c r="E25" s="166">
        <v>19.6633</v>
      </c>
      <c r="F25" s="166">
        <v>20.6892</v>
      </c>
      <c r="G25" s="166">
        <v>20.5547</v>
      </c>
      <c r="H25" s="167" t="s">
        <v>54</v>
      </c>
      <c r="I25" s="167" t="s">
        <v>54</v>
      </c>
      <c r="J25" s="167" t="s">
        <v>54</v>
      </c>
      <c r="K25" s="167" t="s">
        <v>54</v>
      </c>
      <c r="L25" s="167" t="s">
        <v>54</v>
      </c>
      <c r="M25" s="167" t="s">
        <v>54</v>
      </c>
      <c r="N25" s="167" t="s">
        <v>54</v>
      </c>
      <c r="O25" s="167" t="s">
        <v>54</v>
      </c>
      <c r="P25" s="167" t="s">
        <v>54</v>
      </c>
      <c r="Q25" s="162"/>
    </row>
    <row r="26" spans="1:17" x14ac:dyDescent="0.25">
      <c r="A26" s="165" t="s">
        <v>265</v>
      </c>
      <c r="B26" s="165" t="s">
        <v>29</v>
      </c>
      <c r="C26" s="163">
        <f t="shared" si="0"/>
        <v>32</v>
      </c>
      <c r="D26" s="166">
        <v>4.93018</v>
      </c>
      <c r="E26" s="166">
        <v>8.0947099999999992</v>
      </c>
      <c r="F26" s="166">
        <v>10.526300000000001</v>
      </c>
      <c r="G26" s="166">
        <v>11.154400000000001</v>
      </c>
      <c r="H26" s="167" t="s">
        <v>54</v>
      </c>
      <c r="I26" s="167" t="s">
        <v>54</v>
      </c>
      <c r="J26" s="167" t="s">
        <v>54</v>
      </c>
      <c r="K26" s="167" t="s">
        <v>54</v>
      </c>
      <c r="L26" s="167" t="s">
        <v>54</v>
      </c>
      <c r="M26" s="167" t="s">
        <v>54</v>
      </c>
      <c r="N26" s="167" t="s">
        <v>54</v>
      </c>
      <c r="O26" s="167" t="s">
        <v>54</v>
      </c>
      <c r="P26" s="167" t="s">
        <v>54</v>
      </c>
      <c r="Q26" s="162"/>
    </row>
    <row r="27" spans="1:17" x14ac:dyDescent="0.25">
      <c r="A27" s="165" t="s">
        <v>266</v>
      </c>
      <c r="B27" s="165" t="s">
        <v>30</v>
      </c>
      <c r="C27" s="163">
        <f t="shared" si="0"/>
        <v>24</v>
      </c>
      <c r="D27" s="166">
        <v>7.9744200000000003</v>
      </c>
      <c r="E27" s="166">
        <v>8.9985400000000002</v>
      </c>
      <c r="F27" s="166">
        <v>7.8894000000000002</v>
      </c>
      <c r="G27" s="166">
        <v>12.0007</v>
      </c>
      <c r="H27" s="167" t="s">
        <v>54</v>
      </c>
      <c r="I27" s="167" t="s">
        <v>54</v>
      </c>
      <c r="J27" s="167" t="s">
        <v>54</v>
      </c>
      <c r="K27" s="167" t="s">
        <v>54</v>
      </c>
      <c r="L27" s="167" t="s">
        <v>54</v>
      </c>
      <c r="M27" s="167" t="s">
        <v>54</v>
      </c>
      <c r="N27" s="167" t="s">
        <v>54</v>
      </c>
      <c r="O27" s="167" t="s">
        <v>54</v>
      </c>
      <c r="P27" s="167" t="s">
        <v>54</v>
      </c>
      <c r="Q27" s="162"/>
    </row>
    <row r="28" spans="1:17" x14ac:dyDescent="0.25">
      <c r="A28" s="165" t="s">
        <v>267</v>
      </c>
      <c r="B28" s="165" t="s">
        <v>31</v>
      </c>
      <c r="C28" s="163">
        <f t="shared" si="0"/>
        <v>3</v>
      </c>
      <c r="D28" s="166">
        <v>25.446100000000001</v>
      </c>
      <c r="E28" s="166">
        <v>28.960100000000001</v>
      </c>
      <c r="F28" s="166">
        <v>34.731000000000002</v>
      </c>
      <c r="G28" s="166">
        <v>34.122500000000002</v>
      </c>
      <c r="H28" s="167" t="s">
        <v>54</v>
      </c>
      <c r="I28" s="167" t="s">
        <v>54</v>
      </c>
      <c r="J28" s="167" t="s">
        <v>54</v>
      </c>
      <c r="K28" s="167" t="s">
        <v>54</v>
      </c>
      <c r="L28" s="167" t="s">
        <v>54</v>
      </c>
      <c r="M28" s="167" t="s">
        <v>54</v>
      </c>
      <c r="N28" s="167" t="s">
        <v>54</v>
      </c>
      <c r="O28" s="167" t="s">
        <v>54</v>
      </c>
      <c r="P28" s="167" t="s">
        <v>54</v>
      </c>
      <c r="Q28" s="162"/>
    </row>
    <row r="29" spans="1:17" x14ac:dyDescent="0.25">
      <c r="A29" s="165" t="s">
        <v>268</v>
      </c>
      <c r="B29" s="165" t="s">
        <v>32</v>
      </c>
      <c r="C29" s="163">
        <f t="shared" si="0"/>
        <v>10</v>
      </c>
      <c r="D29" s="166">
        <v>15.3893</v>
      </c>
      <c r="E29" s="166">
        <v>21.549600000000002</v>
      </c>
      <c r="F29" s="166">
        <v>19.105699999999999</v>
      </c>
      <c r="G29" s="166">
        <v>29.3142</v>
      </c>
      <c r="H29" s="167" t="s">
        <v>54</v>
      </c>
      <c r="I29" s="167" t="s">
        <v>54</v>
      </c>
      <c r="J29" s="167" t="s">
        <v>54</v>
      </c>
      <c r="K29" s="167" t="s">
        <v>54</v>
      </c>
      <c r="L29" s="167" t="s">
        <v>54</v>
      </c>
      <c r="M29" s="167" t="s">
        <v>54</v>
      </c>
      <c r="N29" s="167" t="s">
        <v>54</v>
      </c>
      <c r="O29" s="167" t="s">
        <v>54</v>
      </c>
      <c r="P29" s="167" t="s">
        <v>54</v>
      </c>
      <c r="Q29" s="162"/>
    </row>
    <row r="30" spans="1:17" x14ac:dyDescent="0.25">
      <c r="A30" s="165" t="s">
        <v>269</v>
      </c>
      <c r="B30" s="165" t="s">
        <v>33</v>
      </c>
      <c r="C30" s="163">
        <f t="shared" si="0"/>
        <v>23</v>
      </c>
      <c r="D30" s="166">
        <v>7.9836799999999997</v>
      </c>
      <c r="E30" s="166">
        <v>11.4604</v>
      </c>
      <c r="F30" s="166">
        <v>10.61</v>
      </c>
      <c r="G30" s="166">
        <v>10.376899999999999</v>
      </c>
      <c r="H30" s="167" t="s">
        <v>54</v>
      </c>
      <c r="I30" s="167" t="s">
        <v>54</v>
      </c>
      <c r="J30" s="167" t="s">
        <v>54</v>
      </c>
      <c r="K30" s="167" t="s">
        <v>54</v>
      </c>
      <c r="L30" s="167" t="s">
        <v>54</v>
      </c>
      <c r="M30" s="167" t="s">
        <v>54</v>
      </c>
      <c r="N30" s="167" t="s">
        <v>54</v>
      </c>
      <c r="O30" s="167" t="s">
        <v>54</v>
      </c>
      <c r="P30" s="167" t="s">
        <v>54</v>
      </c>
      <c r="Q30" s="162"/>
    </row>
    <row r="31" spans="1:17" x14ac:dyDescent="0.25">
      <c r="A31" s="165" t="s">
        <v>270</v>
      </c>
      <c r="B31" s="165" t="s">
        <v>34</v>
      </c>
      <c r="C31" s="163">
        <f t="shared" si="0"/>
        <v>13</v>
      </c>
      <c r="D31" s="166">
        <v>14.3779</v>
      </c>
      <c r="E31" s="166">
        <v>14.2698</v>
      </c>
      <c r="F31" s="166">
        <v>17.329999999999998</v>
      </c>
      <c r="G31" s="166">
        <v>20.164300000000001</v>
      </c>
      <c r="H31" s="167" t="s">
        <v>54</v>
      </c>
      <c r="I31" s="167" t="s">
        <v>54</v>
      </c>
      <c r="J31" s="167" t="s">
        <v>54</v>
      </c>
      <c r="K31" s="167" t="s">
        <v>54</v>
      </c>
      <c r="L31" s="167" t="s">
        <v>54</v>
      </c>
      <c r="M31" s="167" t="s">
        <v>54</v>
      </c>
      <c r="N31" s="167" t="s">
        <v>54</v>
      </c>
      <c r="O31" s="167" t="s">
        <v>54</v>
      </c>
      <c r="P31" s="167" t="s">
        <v>54</v>
      </c>
      <c r="Q31" s="162"/>
    </row>
    <row r="32" spans="1:17" x14ac:dyDescent="0.25">
      <c r="A32" s="165" t="s">
        <v>271</v>
      </c>
      <c r="B32" s="165" t="s">
        <v>35</v>
      </c>
      <c r="C32" s="163">
        <f t="shared" si="0"/>
        <v>25</v>
      </c>
      <c r="D32" s="166">
        <v>7.9425100000000004</v>
      </c>
      <c r="E32" s="166">
        <v>7.3250000000000002</v>
      </c>
      <c r="F32" s="166">
        <v>10.834</v>
      </c>
      <c r="G32" s="166">
        <v>10.024100000000001</v>
      </c>
      <c r="H32" s="167" t="s">
        <v>54</v>
      </c>
      <c r="I32" s="167" t="s">
        <v>54</v>
      </c>
      <c r="J32" s="167" t="s">
        <v>54</v>
      </c>
      <c r="K32" s="167" t="s">
        <v>54</v>
      </c>
      <c r="L32" s="167" t="s">
        <v>54</v>
      </c>
      <c r="M32" s="167" t="s">
        <v>54</v>
      </c>
      <c r="N32" s="167" t="s">
        <v>54</v>
      </c>
      <c r="O32" s="167" t="s">
        <v>54</v>
      </c>
      <c r="P32" s="167" t="s">
        <v>54</v>
      </c>
      <c r="Q32" s="162"/>
    </row>
    <row r="33" spans="1:17" x14ac:dyDescent="0.25">
      <c r="A33" s="165" t="s">
        <v>272</v>
      </c>
      <c r="B33" s="165" t="s">
        <v>36</v>
      </c>
      <c r="C33" s="163">
        <f t="shared" si="0"/>
        <v>26</v>
      </c>
      <c r="D33" s="166">
        <v>6.6170900000000001</v>
      </c>
      <c r="E33" s="166">
        <v>8.4436800000000005</v>
      </c>
      <c r="F33" s="166">
        <v>7.2137099999999998</v>
      </c>
      <c r="G33" s="166">
        <v>7.7572099999999997</v>
      </c>
      <c r="H33" s="167" t="s">
        <v>54</v>
      </c>
      <c r="I33" s="167" t="s">
        <v>54</v>
      </c>
      <c r="J33" s="167" t="s">
        <v>54</v>
      </c>
      <c r="K33" s="167" t="s">
        <v>54</v>
      </c>
      <c r="L33" s="167" t="s">
        <v>54</v>
      </c>
      <c r="M33" s="167" t="s">
        <v>54</v>
      </c>
      <c r="N33" s="167" t="s">
        <v>54</v>
      </c>
      <c r="O33" s="167" t="s">
        <v>54</v>
      </c>
      <c r="P33" s="167" t="s">
        <v>54</v>
      </c>
      <c r="Q33" s="162"/>
    </row>
    <row r="34" spans="1:17" x14ac:dyDescent="0.25">
      <c r="A34" s="165" t="s">
        <v>273</v>
      </c>
      <c r="B34" s="165" t="s">
        <v>37</v>
      </c>
      <c r="C34" s="163">
        <f t="shared" si="0"/>
        <v>21</v>
      </c>
      <c r="D34" s="166">
        <v>9.3889300000000002</v>
      </c>
      <c r="E34" s="166">
        <v>10.7462</v>
      </c>
      <c r="F34" s="166">
        <v>13.567600000000001</v>
      </c>
      <c r="G34" s="166">
        <v>12.659599999999999</v>
      </c>
      <c r="H34" s="167" t="s">
        <v>54</v>
      </c>
      <c r="I34" s="167" t="s">
        <v>54</v>
      </c>
      <c r="J34" s="167" t="s">
        <v>54</v>
      </c>
      <c r="K34" s="167" t="s">
        <v>54</v>
      </c>
      <c r="L34" s="167" t="s">
        <v>54</v>
      </c>
      <c r="M34" s="167" t="s">
        <v>54</v>
      </c>
      <c r="N34" s="167" t="s">
        <v>54</v>
      </c>
      <c r="O34" s="167" t="s">
        <v>54</v>
      </c>
      <c r="P34" s="167" t="s">
        <v>54</v>
      </c>
      <c r="Q34" s="162"/>
    </row>
    <row r="35" spans="1:17" x14ac:dyDescent="0.25">
      <c r="A35" s="165" t="s">
        <v>274</v>
      </c>
      <c r="B35" s="165" t="s">
        <v>38</v>
      </c>
      <c r="C35" s="163">
        <f t="shared" si="0"/>
        <v>12</v>
      </c>
      <c r="D35" s="166">
        <v>14.4321</v>
      </c>
      <c r="E35" s="166">
        <v>20.133700000000001</v>
      </c>
      <c r="F35" s="166">
        <v>19.459399999999999</v>
      </c>
      <c r="G35" s="166">
        <v>16.411899999999999</v>
      </c>
      <c r="H35" s="167" t="s">
        <v>54</v>
      </c>
      <c r="I35" s="167" t="s">
        <v>54</v>
      </c>
      <c r="J35" s="167" t="s">
        <v>54</v>
      </c>
      <c r="K35" s="167" t="s">
        <v>54</v>
      </c>
      <c r="L35" s="167" t="s">
        <v>54</v>
      </c>
      <c r="M35" s="167" t="s">
        <v>54</v>
      </c>
      <c r="N35" s="167" t="s">
        <v>54</v>
      </c>
      <c r="O35" s="167" t="s">
        <v>54</v>
      </c>
      <c r="P35" s="167" t="s">
        <v>54</v>
      </c>
      <c r="Q35" s="162"/>
    </row>
    <row r="36" spans="1:17" x14ac:dyDescent="0.25">
      <c r="A36" s="165" t="s">
        <v>275</v>
      </c>
      <c r="B36" s="165" t="s">
        <v>39</v>
      </c>
      <c r="C36" s="163">
        <f t="shared" si="0"/>
        <v>22</v>
      </c>
      <c r="D36" s="166">
        <v>8.9963499999999996</v>
      </c>
      <c r="E36" s="166">
        <v>11.891999999999999</v>
      </c>
      <c r="F36" s="166">
        <v>11.1486</v>
      </c>
      <c r="G36" s="166">
        <v>12.969799999999999</v>
      </c>
      <c r="H36" s="167" t="s">
        <v>54</v>
      </c>
      <c r="I36" s="167" t="s">
        <v>54</v>
      </c>
      <c r="J36" s="167" t="s">
        <v>54</v>
      </c>
      <c r="K36" s="167" t="s">
        <v>54</v>
      </c>
      <c r="L36" s="167" t="s">
        <v>54</v>
      </c>
      <c r="M36" s="167" t="s">
        <v>54</v>
      </c>
      <c r="N36" s="167" t="s">
        <v>54</v>
      </c>
      <c r="O36" s="167" t="s">
        <v>54</v>
      </c>
      <c r="P36" s="167" t="s">
        <v>54</v>
      </c>
      <c r="Q36" s="162"/>
    </row>
    <row r="37" spans="1:17" x14ac:dyDescent="0.25">
      <c r="A37" s="165" t="s">
        <v>276</v>
      </c>
      <c r="B37" s="165" t="s">
        <v>40</v>
      </c>
      <c r="C37" s="163">
        <f t="shared" si="0"/>
        <v>8</v>
      </c>
      <c r="D37" s="166">
        <v>16.288399999999999</v>
      </c>
      <c r="E37" s="166">
        <v>14.6006</v>
      </c>
      <c r="F37" s="166">
        <v>14.499499999999999</v>
      </c>
      <c r="G37" s="166">
        <v>12.3436</v>
      </c>
      <c r="H37" s="167" t="s">
        <v>54</v>
      </c>
      <c r="I37" s="167" t="s">
        <v>54</v>
      </c>
      <c r="J37" s="167" t="s">
        <v>54</v>
      </c>
      <c r="K37" s="167" t="s">
        <v>54</v>
      </c>
      <c r="L37" s="167" t="s">
        <v>54</v>
      </c>
      <c r="M37" s="167" t="s">
        <v>54</v>
      </c>
      <c r="N37" s="167" t="s">
        <v>54</v>
      </c>
      <c r="O37" s="167" t="s">
        <v>54</v>
      </c>
      <c r="P37" s="167" t="s">
        <v>54</v>
      </c>
      <c r="Q37" s="162"/>
    </row>
    <row r="38" spans="1:17" x14ac:dyDescent="0.25">
      <c r="A38" s="165" t="s">
        <v>277</v>
      </c>
      <c r="B38" s="165" t="s">
        <v>57</v>
      </c>
      <c r="C38" s="163">
        <f t="shared" si="0"/>
        <v>4</v>
      </c>
      <c r="D38" s="166">
        <v>22.288799999999998</v>
      </c>
      <c r="E38" s="166">
        <v>18.855699999999999</v>
      </c>
      <c r="F38" s="166">
        <v>20.472899999999999</v>
      </c>
      <c r="G38" s="166">
        <v>27.135300000000001</v>
      </c>
      <c r="H38" s="167" t="s">
        <v>54</v>
      </c>
      <c r="I38" s="167" t="s">
        <v>54</v>
      </c>
      <c r="J38" s="167" t="s">
        <v>54</v>
      </c>
      <c r="K38" s="167" t="s">
        <v>54</v>
      </c>
      <c r="L38" s="167" t="s">
        <v>54</v>
      </c>
      <c r="M38" s="167" t="s">
        <v>54</v>
      </c>
      <c r="N38" s="167" t="s">
        <v>54</v>
      </c>
      <c r="O38" s="167" t="s">
        <v>54</v>
      </c>
      <c r="P38" s="167" t="s">
        <v>54</v>
      </c>
      <c r="Q38" s="162"/>
    </row>
    <row r="39" spans="1:17" x14ac:dyDescent="0.25">
      <c r="A39" s="168" t="s">
        <v>278</v>
      </c>
      <c r="B39" s="168" t="s">
        <v>0</v>
      </c>
      <c r="C39" s="169">
        <f t="shared" si="0"/>
        <v>17</v>
      </c>
      <c r="D39" s="170">
        <v>12.0573</v>
      </c>
      <c r="E39" s="170">
        <v>16.696100000000001</v>
      </c>
      <c r="F39" s="170">
        <v>16.498100000000001</v>
      </c>
      <c r="G39" s="170">
        <v>20.074000000000002</v>
      </c>
      <c r="H39" s="171" t="s">
        <v>54</v>
      </c>
      <c r="I39" s="171" t="s">
        <v>54</v>
      </c>
      <c r="J39" s="171" t="s">
        <v>54</v>
      </c>
      <c r="K39" s="171" t="s">
        <v>54</v>
      </c>
      <c r="L39" s="171" t="s">
        <v>54</v>
      </c>
      <c r="M39" s="171" t="s">
        <v>54</v>
      </c>
      <c r="N39" s="171" t="s">
        <v>54</v>
      </c>
      <c r="O39" s="171" t="s">
        <v>54</v>
      </c>
      <c r="P39" s="171" t="s">
        <v>54</v>
      </c>
      <c r="Q39" s="162"/>
    </row>
    <row r="40" spans="1:17" x14ac:dyDescent="0.25">
      <c r="A40" s="165" t="s">
        <v>279</v>
      </c>
      <c r="B40" s="165" t="s">
        <v>41</v>
      </c>
      <c r="C40" s="163">
        <f t="shared" si="0"/>
        <v>30</v>
      </c>
      <c r="D40" s="166">
        <v>5.6797199999999997</v>
      </c>
      <c r="E40" s="166">
        <v>8.1679399999999998</v>
      </c>
      <c r="F40" s="166">
        <v>5.2999099999999997</v>
      </c>
      <c r="G40" s="166">
        <v>8.0406300000000002</v>
      </c>
      <c r="H40" s="167" t="s">
        <v>54</v>
      </c>
      <c r="I40" s="167" t="s">
        <v>54</v>
      </c>
      <c r="J40" s="167" t="s">
        <v>54</v>
      </c>
      <c r="K40" s="167" t="s">
        <v>54</v>
      </c>
      <c r="L40" s="167" t="s">
        <v>54</v>
      </c>
      <c r="M40" s="167" t="s">
        <v>54</v>
      </c>
      <c r="N40" s="167" t="s">
        <v>54</v>
      </c>
      <c r="O40" s="167" t="s">
        <v>54</v>
      </c>
      <c r="P40" s="167" t="s">
        <v>54</v>
      </c>
      <c r="Q40" s="162"/>
    </row>
    <row r="41" spans="1:17" x14ac:dyDescent="0.25">
      <c r="A41" s="161" t="s">
        <v>280</v>
      </c>
      <c r="B41" s="161"/>
      <c r="C41" s="162"/>
      <c r="D41" s="162"/>
      <c r="E41" s="162"/>
      <c r="F41" s="162"/>
      <c r="G41" s="162"/>
      <c r="H41" s="162"/>
      <c r="I41" s="162"/>
      <c r="J41" s="162"/>
      <c r="K41" s="162"/>
      <c r="L41" s="162"/>
      <c r="M41" s="162"/>
      <c r="N41" s="162"/>
      <c r="O41" s="162"/>
      <c r="P41" s="162"/>
      <c r="Q41" s="162"/>
    </row>
    <row r="42" spans="1:17" x14ac:dyDescent="0.25">
      <c r="A42" s="161" t="s">
        <v>281</v>
      </c>
      <c r="B42" s="161"/>
      <c r="C42" s="162"/>
      <c r="D42" s="162"/>
      <c r="E42" s="162"/>
      <c r="F42" s="162"/>
      <c r="G42" s="162"/>
      <c r="H42" s="162"/>
      <c r="I42" s="162"/>
      <c r="J42" s="162"/>
      <c r="K42" s="162"/>
      <c r="L42" s="162"/>
      <c r="M42" s="162"/>
      <c r="N42" s="162"/>
      <c r="O42" s="162"/>
      <c r="P42" s="162"/>
      <c r="Q42" s="162"/>
    </row>
    <row r="43" spans="1:17" x14ac:dyDescent="0.25">
      <c r="A43" s="161" t="s">
        <v>282</v>
      </c>
      <c r="B43" s="161"/>
      <c r="C43" s="162"/>
      <c r="D43" s="162"/>
      <c r="E43" s="162"/>
      <c r="F43" s="162"/>
      <c r="G43" s="162"/>
      <c r="H43" s="162"/>
      <c r="I43" s="162"/>
      <c r="J43" s="162"/>
      <c r="K43" s="162"/>
      <c r="L43" s="162"/>
      <c r="M43" s="162"/>
      <c r="N43" s="162"/>
      <c r="O43" s="162"/>
      <c r="P43" s="162"/>
      <c r="Q43" s="162"/>
    </row>
    <row r="44" spans="1:17" x14ac:dyDescent="0.25">
      <c r="A44" s="161" t="s">
        <v>283</v>
      </c>
      <c r="B44" s="161"/>
      <c r="C44" s="162"/>
      <c r="D44" s="162"/>
      <c r="E44" s="162"/>
      <c r="F44" s="162"/>
      <c r="G44" s="162"/>
      <c r="H44" s="162"/>
      <c r="I44" s="162"/>
      <c r="J44" s="162"/>
      <c r="K44" s="162"/>
      <c r="L44" s="162"/>
      <c r="M44" s="162"/>
      <c r="N44" s="162"/>
      <c r="O44" s="162"/>
      <c r="P44" s="162"/>
      <c r="Q44" s="162"/>
    </row>
    <row r="45" spans="1:17" x14ac:dyDescent="0.25">
      <c r="A45" s="161"/>
      <c r="B45" s="161"/>
      <c r="C45" s="162"/>
      <c r="D45" s="162"/>
      <c r="E45" s="162"/>
      <c r="F45" s="162"/>
      <c r="G45" s="162"/>
      <c r="H45" s="162"/>
      <c r="I45" s="162"/>
      <c r="J45" s="162"/>
      <c r="K45" s="162"/>
      <c r="L45" s="162"/>
      <c r="M45" s="162"/>
      <c r="N45" s="162"/>
      <c r="O45" s="162"/>
      <c r="P45" s="162"/>
      <c r="Q45" s="162"/>
    </row>
    <row r="47" spans="1:17" x14ac:dyDescent="0.25">
      <c r="B47" s="172" t="s">
        <v>284</v>
      </c>
      <c r="C47" s="173" t="s">
        <v>285</v>
      </c>
      <c r="D47" s="173" t="s">
        <v>1</v>
      </c>
    </row>
    <row r="48" spans="1:17" x14ac:dyDescent="0.25">
      <c r="B48" s="165" t="s">
        <v>24</v>
      </c>
      <c r="C48" s="166">
        <v>36.517400000000002</v>
      </c>
      <c r="D48" s="166">
        <v>13.0458</v>
      </c>
    </row>
    <row r="49" spans="2:4" x14ac:dyDescent="0.25">
      <c r="B49" s="165" t="s">
        <v>18</v>
      </c>
      <c r="C49" s="166">
        <v>26.442499999999999</v>
      </c>
      <c r="D49" s="166">
        <v>13.0458</v>
      </c>
    </row>
    <row r="50" spans="2:4" x14ac:dyDescent="0.25">
      <c r="B50" s="165" t="s">
        <v>31</v>
      </c>
      <c r="C50" s="166">
        <v>25.446100000000001</v>
      </c>
      <c r="D50" s="166">
        <v>13.0458</v>
      </c>
    </row>
    <row r="51" spans="2:4" x14ac:dyDescent="0.25">
      <c r="B51" s="165" t="s">
        <v>57</v>
      </c>
      <c r="C51" s="166">
        <v>22.288799999999998</v>
      </c>
      <c r="D51" s="166">
        <v>13.0458</v>
      </c>
    </row>
    <row r="52" spans="2:4" x14ac:dyDescent="0.25">
      <c r="B52" s="165" t="s">
        <v>58</v>
      </c>
      <c r="C52" s="166">
        <v>21.107800000000001</v>
      </c>
      <c r="D52" s="166">
        <v>13.0458</v>
      </c>
    </row>
    <row r="53" spans="2:4" x14ac:dyDescent="0.25">
      <c r="B53" s="165" t="s">
        <v>28</v>
      </c>
      <c r="C53" s="166">
        <v>19.1325</v>
      </c>
      <c r="D53" s="166">
        <v>13.0458</v>
      </c>
    </row>
    <row r="54" spans="2:4" x14ac:dyDescent="0.25">
      <c r="B54" s="165" t="s">
        <v>17</v>
      </c>
      <c r="C54" s="166">
        <v>17.5457</v>
      </c>
      <c r="D54" s="166">
        <v>13.0458</v>
      </c>
    </row>
    <row r="55" spans="2:4" x14ac:dyDescent="0.25">
      <c r="B55" s="165" t="s">
        <v>40</v>
      </c>
      <c r="C55" s="166">
        <v>16.288399999999999</v>
      </c>
      <c r="D55" s="166">
        <v>13.0458</v>
      </c>
    </row>
    <row r="56" spans="2:4" x14ac:dyDescent="0.25">
      <c r="B56" s="165" t="s">
        <v>16</v>
      </c>
      <c r="C56" s="166">
        <v>16.073</v>
      </c>
      <c r="D56" s="166">
        <v>13.0458</v>
      </c>
    </row>
    <row r="57" spans="2:4" x14ac:dyDescent="0.25">
      <c r="B57" s="165" t="s">
        <v>32</v>
      </c>
      <c r="C57" s="166">
        <v>15.3893</v>
      </c>
      <c r="D57" s="166">
        <v>13.0458</v>
      </c>
    </row>
    <row r="58" spans="2:4" x14ac:dyDescent="0.25">
      <c r="B58" s="165" t="s">
        <v>27</v>
      </c>
      <c r="C58" s="166">
        <v>14.686400000000001</v>
      </c>
      <c r="D58" s="166">
        <v>13.0458</v>
      </c>
    </row>
    <row r="59" spans="2:4" x14ac:dyDescent="0.25">
      <c r="B59" s="165" t="s">
        <v>38</v>
      </c>
      <c r="C59" s="166">
        <v>14.4321</v>
      </c>
      <c r="D59" s="166">
        <v>13.0458</v>
      </c>
    </row>
    <row r="60" spans="2:4" x14ac:dyDescent="0.25">
      <c r="B60" s="165" t="s">
        <v>34</v>
      </c>
      <c r="C60" s="166">
        <v>14.3779</v>
      </c>
      <c r="D60" s="166">
        <v>13.0458</v>
      </c>
    </row>
    <row r="61" spans="2:4" x14ac:dyDescent="0.25">
      <c r="B61" s="165" t="s">
        <v>15</v>
      </c>
      <c r="C61" s="166">
        <v>12.3629</v>
      </c>
      <c r="D61" s="166">
        <v>13.0458</v>
      </c>
    </row>
    <row r="62" spans="2:4" x14ac:dyDescent="0.25">
      <c r="B62" s="165" t="s">
        <v>23</v>
      </c>
      <c r="C62" s="166">
        <v>12.3614</v>
      </c>
      <c r="D62" s="166">
        <v>13.0458</v>
      </c>
    </row>
    <row r="63" spans="2:4" x14ac:dyDescent="0.25">
      <c r="B63" s="165" t="s">
        <v>25</v>
      </c>
      <c r="C63" s="166">
        <v>12.3271</v>
      </c>
      <c r="D63" s="166">
        <v>13.0458</v>
      </c>
    </row>
    <row r="64" spans="2:4" x14ac:dyDescent="0.25">
      <c r="B64" s="168" t="s">
        <v>0</v>
      </c>
      <c r="C64" s="170">
        <v>12.0573</v>
      </c>
      <c r="D64" s="170">
        <v>13.0458</v>
      </c>
    </row>
    <row r="65" spans="2:4" x14ac:dyDescent="0.25">
      <c r="B65" s="165" t="s">
        <v>21</v>
      </c>
      <c r="C65" s="166">
        <v>11.025</v>
      </c>
      <c r="D65" s="166">
        <v>13.0458</v>
      </c>
    </row>
    <row r="66" spans="2:4" x14ac:dyDescent="0.25">
      <c r="B66" s="165" t="s">
        <v>20</v>
      </c>
      <c r="C66" s="166">
        <v>9.8898399999999995</v>
      </c>
      <c r="D66" s="166">
        <v>13.0458</v>
      </c>
    </row>
    <row r="67" spans="2:4" x14ac:dyDescent="0.25">
      <c r="B67" s="165" t="s">
        <v>26</v>
      </c>
      <c r="C67" s="166">
        <v>9.7659000000000002</v>
      </c>
      <c r="D67" s="166">
        <v>13.0458</v>
      </c>
    </row>
    <row r="68" spans="2:4" x14ac:dyDescent="0.25">
      <c r="B68" s="165" t="s">
        <v>37</v>
      </c>
      <c r="C68" s="166">
        <v>9.3889300000000002</v>
      </c>
      <c r="D68" s="166">
        <v>13.0458</v>
      </c>
    </row>
    <row r="69" spans="2:4" x14ac:dyDescent="0.25">
      <c r="B69" s="165" t="s">
        <v>39</v>
      </c>
      <c r="C69" s="166">
        <v>8.9963499999999996</v>
      </c>
      <c r="D69" s="166">
        <v>13.0458</v>
      </c>
    </row>
    <row r="70" spans="2:4" x14ac:dyDescent="0.25">
      <c r="B70" s="165" t="s">
        <v>33</v>
      </c>
      <c r="C70" s="166">
        <v>7.9836799999999997</v>
      </c>
      <c r="D70" s="166">
        <v>13.0458</v>
      </c>
    </row>
    <row r="71" spans="2:4" x14ac:dyDescent="0.25">
      <c r="B71" s="165" t="s">
        <v>30</v>
      </c>
      <c r="C71" s="166">
        <v>7.9744200000000003</v>
      </c>
      <c r="D71" s="166">
        <v>13.0458</v>
      </c>
    </row>
    <row r="72" spans="2:4" x14ac:dyDescent="0.25">
      <c r="B72" s="165" t="s">
        <v>35</v>
      </c>
      <c r="C72" s="166">
        <v>7.9425100000000004</v>
      </c>
      <c r="D72" s="166">
        <v>13.0458</v>
      </c>
    </row>
    <row r="73" spans="2:4" x14ac:dyDescent="0.25">
      <c r="B73" s="165" t="s">
        <v>36</v>
      </c>
      <c r="C73" s="166">
        <v>6.6170900000000001</v>
      </c>
      <c r="D73" s="166">
        <v>13.0458</v>
      </c>
    </row>
    <row r="74" spans="2:4" x14ac:dyDescent="0.25">
      <c r="B74" s="165" t="s">
        <v>22</v>
      </c>
      <c r="C74" s="166">
        <v>6.50373</v>
      </c>
      <c r="D74" s="166">
        <v>13.0458</v>
      </c>
    </row>
    <row r="75" spans="2:4" x14ac:dyDescent="0.25">
      <c r="B75" s="165" t="s">
        <v>19</v>
      </c>
      <c r="C75" s="166">
        <v>6.4852499999999997</v>
      </c>
      <c r="D75" s="166">
        <v>13.0458</v>
      </c>
    </row>
    <row r="76" spans="2:4" x14ac:dyDescent="0.25">
      <c r="B76" s="165" t="s">
        <v>14</v>
      </c>
      <c r="C76" s="166">
        <v>5.7605199999999996</v>
      </c>
      <c r="D76" s="166">
        <v>13.0458</v>
      </c>
    </row>
    <row r="77" spans="2:4" x14ac:dyDescent="0.25">
      <c r="B77" s="165" t="s">
        <v>41</v>
      </c>
      <c r="C77" s="166">
        <v>5.6797199999999997</v>
      </c>
      <c r="D77" s="166">
        <v>13.0458</v>
      </c>
    </row>
    <row r="78" spans="2:4" x14ac:dyDescent="0.25">
      <c r="B78" s="165" t="s">
        <v>59</v>
      </c>
      <c r="C78" s="166">
        <v>5.4002699999999999</v>
      </c>
      <c r="D78" s="166">
        <v>13.0458</v>
      </c>
    </row>
    <row r="79" spans="2:4" x14ac:dyDescent="0.25">
      <c r="B79" s="165" t="s">
        <v>29</v>
      </c>
      <c r="C79" s="166">
        <v>4.93018</v>
      </c>
      <c r="D79" s="166">
        <v>13.0458</v>
      </c>
    </row>
  </sheetData>
  <mergeCells count="3">
    <mergeCell ref="A6:A7"/>
    <mergeCell ref="B6:B7"/>
    <mergeCell ref="D6:P6"/>
  </mergeCells>
  <pageMargins left="0.7" right="0.7" top="0.75" bottom="0.75" header="0.3" footer="0.3"/>
  <pageSetup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F20" sqref="F20"/>
    </sheetView>
  </sheetViews>
  <sheetFormatPr baseColWidth="10" defaultRowHeight="15" x14ac:dyDescent="0.25"/>
  <cols>
    <col min="1" max="1" width="18" customWidth="1"/>
    <col min="2" max="6" width="17.5703125" customWidth="1"/>
    <col min="7" max="7" width="19" customWidth="1"/>
    <col min="8" max="8" width="19.85546875" bestFit="1" customWidth="1"/>
    <col min="9" max="9" width="25.5703125" customWidth="1"/>
  </cols>
  <sheetData>
    <row r="1" spans="1:6" x14ac:dyDescent="0.25">
      <c r="A1" s="14" t="s">
        <v>60</v>
      </c>
      <c r="B1" s="14">
        <v>2013</v>
      </c>
      <c r="C1" s="14">
        <v>2014</v>
      </c>
      <c r="D1" s="14">
        <v>2015</v>
      </c>
      <c r="E1" s="14">
        <v>2016</v>
      </c>
      <c r="F1" s="14">
        <v>2017</v>
      </c>
    </row>
    <row r="2" spans="1:6" x14ac:dyDescent="0.25">
      <c r="A2" s="6" t="s">
        <v>61</v>
      </c>
      <c r="B2" s="15">
        <v>12802720109.330002</v>
      </c>
      <c r="C2" s="16">
        <v>14178136401.24</v>
      </c>
      <c r="D2" s="16">
        <v>15397731220.950001</v>
      </c>
      <c r="E2" s="17">
        <v>16137883869.59</v>
      </c>
      <c r="F2" s="17">
        <v>18044089171.75</v>
      </c>
    </row>
    <row r="3" spans="1:6" x14ac:dyDescent="0.25">
      <c r="A3" s="6" t="s">
        <v>62</v>
      </c>
      <c r="B3" s="15">
        <v>1746555087.9100001</v>
      </c>
      <c r="C3" s="16">
        <v>545414881.62</v>
      </c>
      <c r="D3" s="16">
        <v>1428341767.6900001</v>
      </c>
      <c r="E3" s="17">
        <v>635395756.52999997</v>
      </c>
      <c r="F3" s="17">
        <v>1042975118.75</v>
      </c>
    </row>
    <row r="4" spans="1:6" x14ac:dyDescent="0.25">
      <c r="A4" s="18" t="s">
        <v>63</v>
      </c>
      <c r="B4" s="15">
        <v>7444607327.6800003</v>
      </c>
      <c r="C4" s="15">
        <v>7661345442.96</v>
      </c>
      <c r="D4" s="15">
        <v>8457524928.4899998</v>
      </c>
      <c r="E4" s="19">
        <v>8884329705.5400009</v>
      </c>
      <c r="F4" s="17">
        <v>9374304801.8299999</v>
      </c>
    </row>
    <row r="5" spans="1:6" x14ac:dyDescent="0.25">
      <c r="A5" s="18" t="s">
        <v>64</v>
      </c>
      <c r="B5" s="15">
        <v>16055000</v>
      </c>
      <c r="C5" s="20">
        <v>19649510</v>
      </c>
      <c r="D5" s="15">
        <v>19015200</v>
      </c>
      <c r="E5" s="19">
        <v>50712737</v>
      </c>
      <c r="F5" s="17">
        <v>19136000</v>
      </c>
    </row>
    <row r="6" spans="1:6" x14ac:dyDescent="0.25">
      <c r="A6" s="18" t="s">
        <v>65</v>
      </c>
      <c r="B6" s="15">
        <f>B2+B4+B5</f>
        <v>20263382437.010002</v>
      </c>
      <c r="C6" s="15">
        <f>C2+C4+C5</f>
        <v>21859131354.200001</v>
      </c>
      <c r="D6" s="15">
        <f>D2+D4+D5</f>
        <v>23874271349.440002</v>
      </c>
      <c r="E6" s="15">
        <f>E2+E4+E5</f>
        <v>25072926312.130001</v>
      </c>
      <c r="F6" s="15">
        <f>F2+F4+F5</f>
        <v>27437529973.580002</v>
      </c>
    </row>
    <row r="7" spans="1:6" x14ac:dyDescent="0.25">
      <c r="A7" s="18" t="s">
        <v>66</v>
      </c>
      <c r="B7" s="15">
        <f>B6+B3</f>
        <v>22009937524.920002</v>
      </c>
      <c r="C7" s="15">
        <f>C6+C3</f>
        <v>22404546235.82</v>
      </c>
      <c r="D7" s="15">
        <f>D6+D3</f>
        <v>25302613117.130001</v>
      </c>
      <c r="E7" s="15">
        <f>E6+E3</f>
        <v>25708322068.66</v>
      </c>
      <c r="F7" s="15">
        <f>F6+F3</f>
        <v>28480505092.330002</v>
      </c>
    </row>
    <row r="9" spans="1:6" x14ac:dyDescent="0.25">
      <c r="A9" t="s">
        <v>67</v>
      </c>
    </row>
    <row r="10" spans="1:6" x14ac:dyDescent="0.25">
      <c r="A10" s="14" t="s">
        <v>60</v>
      </c>
      <c r="B10" t="s">
        <v>68</v>
      </c>
      <c r="C10" t="s">
        <v>69</v>
      </c>
      <c r="D10" t="s">
        <v>70</v>
      </c>
    </row>
    <row r="11" spans="1:6" x14ac:dyDescent="0.25">
      <c r="A11" s="14">
        <v>2010</v>
      </c>
      <c r="B11" s="21">
        <v>50827.42</v>
      </c>
      <c r="C11" s="21">
        <v>204738.83199999999</v>
      </c>
      <c r="D11" s="23">
        <f t="shared" ref="D11:D19" si="0">((C11-B11)/B11)*100</f>
        <v>302.81177364501286</v>
      </c>
      <c r="E11" s="21"/>
      <c r="F11" s="21"/>
    </row>
    <row r="12" spans="1:6" x14ac:dyDescent="0.25">
      <c r="A12" s="14">
        <v>2011</v>
      </c>
      <c r="B12" s="21">
        <v>795088.83100000001</v>
      </c>
      <c r="C12" s="21">
        <v>231395.99736000001</v>
      </c>
      <c r="D12" s="23">
        <f t="shared" si="0"/>
        <v>-70.896837140955881</v>
      </c>
      <c r="E12" s="21"/>
      <c r="F12" s="21"/>
    </row>
    <row r="13" spans="1:6" x14ac:dyDescent="0.25">
      <c r="A13" s="14">
        <v>2012</v>
      </c>
      <c r="B13" s="21">
        <v>261122.72200000001</v>
      </c>
      <c r="C13" s="21">
        <v>120637.64171</v>
      </c>
      <c r="D13" s="23">
        <f t="shared" si="0"/>
        <v>-53.800404351636622</v>
      </c>
      <c r="E13" s="21"/>
      <c r="F13" s="21"/>
    </row>
    <row r="14" spans="1:6" x14ac:dyDescent="0.25">
      <c r="A14" s="14">
        <v>2013</v>
      </c>
      <c r="B14" s="21">
        <v>431716.48300000001</v>
      </c>
      <c r="C14" s="21">
        <v>520437.65217000002</v>
      </c>
      <c r="D14" s="23">
        <f t="shared" si="0"/>
        <v>20.550794946135984</v>
      </c>
      <c r="E14" s="21"/>
      <c r="F14" s="21"/>
    </row>
    <row r="15" spans="1:6" x14ac:dyDescent="0.25">
      <c r="A15" s="14">
        <v>2014</v>
      </c>
      <c r="B15" s="21">
        <v>564224.71600000001</v>
      </c>
      <c r="C15" s="21">
        <v>342138.57457999996</v>
      </c>
      <c r="D15" s="23">
        <f t="shared" si="0"/>
        <v>-39.36129260597653</v>
      </c>
      <c r="E15" s="21"/>
      <c r="F15" s="21"/>
    </row>
    <row r="16" spans="1:6" x14ac:dyDescent="0.25">
      <c r="A16" s="14">
        <v>2015</v>
      </c>
      <c r="B16" s="21">
        <v>847794.87399999995</v>
      </c>
      <c r="C16" s="21">
        <v>159897.86129</v>
      </c>
      <c r="D16" s="23">
        <f t="shared" si="0"/>
        <v>-81.139557905607234</v>
      </c>
      <c r="E16" s="21"/>
      <c r="F16" s="21"/>
    </row>
    <row r="17" spans="1:8" x14ac:dyDescent="0.25">
      <c r="A17" s="14">
        <v>2016</v>
      </c>
      <c r="B17" s="21">
        <v>1339728.175</v>
      </c>
      <c r="C17" s="21">
        <v>149793.05984999999</v>
      </c>
      <c r="D17" s="23">
        <f t="shared" si="0"/>
        <v>-88.819145357602096</v>
      </c>
      <c r="E17" s="21"/>
      <c r="F17" s="21"/>
    </row>
    <row r="18" spans="1:8" x14ac:dyDescent="0.25">
      <c r="A18" s="14">
        <v>2017</v>
      </c>
      <c r="B18" s="21">
        <v>1725276.737</v>
      </c>
      <c r="C18" s="21">
        <v>390008.19010000001</v>
      </c>
      <c r="D18" s="23">
        <f t="shared" si="0"/>
        <v>-77.394456104580271</v>
      </c>
      <c r="E18" s="21"/>
      <c r="F18" s="21"/>
    </row>
    <row r="19" spans="1:8" x14ac:dyDescent="0.25">
      <c r="A19" s="22">
        <v>2018</v>
      </c>
      <c r="B19" s="21">
        <v>766764.27099999995</v>
      </c>
      <c r="C19" s="25">
        <v>354006.68</v>
      </c>
      <c r="D19" s="23">
        <f t="shared" si="0"/>
        <v>-53.831093415671162</v>
      </c>
      <c r="E19" s="21"/>
      <c r="F19" s="21"/>
    </row>
    <row r="23" spans="1:8" x14ac:dyDescent="0.25">
      <c r="A23" s="14" t="s">
        <v>60</v>
      </c>
      <c r="B23" t="s">
        <v>72</v>
      </c>
      <c r="C23" t="s">
        <v>73</v>
      </c>
      <c r="D23" t="s">
        <v>71</v>
      </c>
      <c r="E23" t="s">
        <v>78</v>
      </c>
      <c r="F23" t="s">
        <v>75</v>
      </c>
      <c r="G23" t="s">
        <v>76</v>
      </c>
      <c r="H23" t="s">
        <v>74</v>
      </c>
    </row>
    <row r="24" spans="1:8" x14ac:dyDescent="0.25">
      <c r="A24" s="14">
        <v>2010</v>
      </c>
      <c r="B24" s="21">
        <v>50827420</v>
      </c>
      <c r="C24" s="21">
        <v>204738832</v>
      </c>
      <c r="D24" s="23">
        <f t="shared" ref="D24:D30" si="1">(C24/B24)*100</f>
        <v>402.81177364501286</v>
      </c>
      <c r="E24">
        <v>100</v>
      </c>
    </row>
    <row r="25" spans="1:8" x14ac:dyDescent="0.25">
      <c r="A25" s="14">
        <v>2011</v>
      </c>
      <c r="B25" s="21">
        <v>795088831</v>
      </c>
      <c r="C25" s="21">
        <v>231395997.36000001</v>
      </c>
      <c r="D25" s="23">
        <f t="shared" si="1"/>
        <v>29.103162859044112</v>
      </c>
      <c r="E25">
        <v>100</v>
      </c>
    </row>
    <row r="26" spans="1:8" x14ac:dyDescent="0.25">
      <c r="A26" s="14">
        <v>2012</v>
      </c>
      <c r="B26" s="21">
        <v>261122722</v>
      </c>
      <c r="C26" s="21">
        <v>120637641.70999999</v>
      </c>
      <c r="D26" s="23">
        <f t="shared" si="1"/>
        <v>46.199595648363371</v>
      </c>
      <c r="E26">
        <v>100</v>
      </c>
    </row>
    <row r="27" spans="1:8" x14ac:dyDescent="0.25">
      <c r="A27" s="14">
        <v>2013</v>
      </c>
      <c r="B27" s="21">
        <v>431716483</v>
      </c>
      <c r="C27" s="21">
        <v>520437652.17000002</v>
      </c>
      <c r="D27" s="23">
        <f t="shared" si="1"/>
        <v>120.55079494613598</v>
      </c>
      <c r="E27">
        <v>100</v>
      </c>
    </row>
    <row r="28" spans="1:8" x14ac:dyDescent="0.25">
      <c r="A28" s="14">
        <v>2014</v>
      </c>
      <c r="B28" s="21">
        <v>564224716</v>
      </c>
      <c r="C28" s="21">
        <v>342138574.57999998</v>
      </c>
      <c r="D28" s="23">
        <f>(C28/B28)*100</f>
        <v>60.638707394023484</v>
      </c>
      <c r="E28">
        <v>100</v>
      </c>
      <c r="F28" s="3">
        <f>(B28/H28)*100</f>
        <v>0.2529120563655945</v>
      </c>
      <c r="G28" s="3">
        <f>(C28/H28)*100</f>
        <v>0.15336260182374056</v>
      </c>
      <c r="H28" s="24">
        <v>223091269000</v>
      </c>
    </row>
    <row r="29" spans="1:8" x14ac:dyDescent="0.25">
      <c r="A29" s="14">
        <v>2015</v>
      </c>
      <c r="B29" s="21">
        <v>847794874</v>
      </c>
      <c r="C29" s="21">
        <v>159897861.28999999</v>
      </c>
      <c r="D29" s="23">
        <f t="shared" si="1"/>
        <v>18.860442094392752</v>
      </c>
      <c r="E29">
        <v>100</v>
      </c>
      <c r="F29" s="3">
        <f>(B29/H29)*100</f>
        <v>0.3650808069998549</v>
      </c>
      <c r="G29" s="3">
        <f>(C29/H29)*100</f>
        <v>6.8855854201949382E-2</v>
      </c>
      <c r="H29" s="24">
        <v>232221157000</v>
      </c>
    </row>
    <row r="30" spans="1:8" x14ac:dyDescent="0.25">
      <c r="A30" s="14">
        <v>2016</v>
      </c>
      <c r="B30" s="21">
        <v>1339728175</v>
      </c>
      <c r="C30" s="21">
        <v>149793059.84999999</v>
      </c>
      <c r="D30" s="23">
        <f t="shared" si="1"/>
        <v>11.180854642397888</v>
      </c>
      <c r="E30">
        <v>100</v>
      </c>
      <c r="F30" s="3">
        <f>(B30/H30)*100</f>
        <v>0.55260063332879594</v>
      </c>
      <c r="G30" s="3">
        <f>(C30/H30)*100</f>
        <v>6.1785473565462816E-2</v>
      </c>
      <c r="H30" s="24">
        <v>242440579000</v>
      </c>
    </row>
    <row r="31" spans="1:8" x14ac:dyDescent="0.25">
      <c r="A31" s="14">
        <v>2017</v>
      </c>
      <c r="B31" s="21">
        <v>1725276737</v>
      </c>
      <c r="C31" s="21">
        <v>390008190.10000002</v>
      </c>
      <c r="D31" s="23">
        <f>(C31/B31)*100</f>
        <v>22.605543895419718</v>
      </c>
      <c r="E31">
        <v>100</v>
      </c>
      <c r="F31" s="3">
        <f>(B31/H31)*100</f>
        <v>0.69117905579597627</v>
      </c>
      <c r="G31" s="3">
        <f>(C31/H31)*100</f>
        <v>0.15624478485390697</v>
      </c>
      <c r="H31" s="24">
        <v>249613573000</v>
      </c>
    </row>
    <row r="32" spans="1:8" x14ac:dyDescent="0.25">
      <c r="A32" s="22">
        <v>2018</v>
      </c>
      <c r="B32" s="21">
        <v>766764271</v>
      </c>
      <c r="C32" s="25">
        <v>354006680</v>
      </c>
      <c r="D32" s="23">
        <f>(C32/B32)*100</f>
        <v>46.16890658432883</v>
      </c>
      <c r="E32">
        <v>100</v>
      </c>
      <c r="G32" s="3"/>
    </row>
    <row r="36" spans="1:8" x14ac:dyDescent="0.25">
      <c r="A36" s="14" t="s">
        <v>60</v>
      </c>
      <c r="B36" t="s">
        <v>72</v>
      </c>
      <c r="C36" t="s">
        <v>73</v>
      </c>
      <c r="D36" t="s">
        <v>71</v>
      </c>
      <c r="E36" t="s">
        <v>75</v>
      </c>
      <c r="F36" t="s">
        <v>76</v>
      </c>
      <c r="G36" t="s">
        <v>74</v>
      </c>
    </row>
    <row r="37" spans="1:8" x14ac:dyDescent="0.25">
      <c r="A37" s="14">
        <v>2014</v>
      </c>
    </row>
    <row r="38" spans="1:8" x14ac:dyDescent="0.25">
      <c r="A38" s="14">
        <v>2015</v>
      </c>
    </row>
    <row r="39" spans="1:8" x14ac:dyDescent="0.25">
      <c r="A39" s="14">
        <v>2016</v>
      </c>
    </row>
    <row r="40" spans="1:8" x14ac:dyDescent="0.25">
      <c r="A40" s="14">
        <v>2017</v>
      </c>
      <c r="B40" s="21">
        <v>82167.8</v>
      </c>
      <c r="C40" s="21">
        <v>64368.9</v>
      </c>
      <c r="D40" s="3">
        <f>(C40/B40)*100</f>
        <v>78.338351519695067</v>
      </c>
      <c r="G40" s="3">
        <f>(C40/H40)*100</f>
        <v>0.37071044161932909</v>
      </c>
      <c r="H40" s="21">
        <v>17363659.82</v>
      </c>
    </row>
    <row r="41" spans="1:8" x14ac:dyDescent="0.25">
      <c r="A41" s="22">
        <v>2018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baseColWidth="10" defaultRowHeight="15" x14ac:dyDescent="0.25"/>
  <cols>
    <col min="1" max="1" width="28.28515625" bestFit="1" customWidth="1"/>
  </cols>
  <sheetData>
    <row r="1" spans="1:2" x14ac:dyDescent="0.25">
      <c r="A1" s="5" t="s">
        <v>319</v>
      </c>
    </row>
    <row r="3" spans="1:2" x14ac:dyDescent="0.25">
      <c r="A3" s="7" t="s">
        <v>42</v>
      </c>
      <c r="B3" s="7" t="s">
        <v>56</v>
      </c>
    </row>
    <row r="4" spans="1:2" x14ac:dyDescent="0.25">
      <c r="A4" s="8" t="s">
        <v>15</v>
      </c>
      <c r="B4">
        <v>-10</v>
      </c>
    </row>
    <row r="5" spans="1:2" x14ac:dyDescent="0.25">
      <c r="A5" s="8" t="s">
        <v>18</v>
      </c>
      <c r="B5">
        <v>-21</v>
      </c>
    </row>
    <row r="6" spans="1:2" x14ac:dyDescent="0.25">
      <c r="A6" s="8" t="s">
        <v>34</v>
      </c>
      <c r="B6">
        <v>-22</v>
      </c>
    </row>
    <row r="7" spans="1:2" x14ac:dyDescent="0.25">
      <c r="A7" s="8" t="s">
        <v>59</v>
      </c>
      <c r="B7">
        <v>-35</v>
      </c>
    </row>
    <row r="8" spans="1:2" x14ac:dyDescent="0.25">
      <c r="A8" s="8" t="s">
        <v>31</v>
      </c>
      <c r="B8">
        <v>-36</v>
      </c>
    </row>
    <row r="9" spans="1:2" x14ac:dyDescent="0.25">
      <c r="A9" s="8" t="s">
        <v>25</v>
      </c>
      <c r="B9">
        <v>-39</v>
      </c>
    </row>
    <row r="10" spans="1:2" x14ac:dyDescent="0.25">
      <c r="A10" s="8" t="s">
        <v>22</v>
      </c>
      <c r="B10">
        <v>-43</v>
      </c>
    </row>
    <row r="11" spans="1:2" x14ac:dyDescent="0.25">
      <c r="A11" s="8" t="s">
        <v>30</v>
      </c>
      <c r="B11">
        <v>-45</v>
      </c>
    </row>
    <row r="12" spans="1:2" x14ac:dyDescent="0.25">
      <c r="A12" s="8" t="s">
        <v>37</v>
      </c>
      <c r="B12">
        <v>-47</v>
      </c>
    </row>
    <row r="13" spans="1:2" x14ac:dyDescent="0.25">
      <c r="A13" s="8" t="s">
        <v>57</v>
      </c>
      <c r="B13">
        <v>-58</v>
      </c>
    </row>
    <row r="14" spans="1:2" x14ac:dyDescent="0.25">
      <c r="A14" s="8" t="s">
        <v>39</v>
      </c>
      <c r="B14">
        <v>-64</v>
      </c>
    </row>
    <row r="15" spans="1:2" x14ac:dyDescent="0.25">
      <c r="A15" s="31" t="s">
        <v>0</v>
      </c>
      <c r="B15" s="32">
        <v>-77</v>
      </c>
    </row>
    <row r="16" spans="1:2" x14ac:dyDescent="0.25">
      <c r="A16" s="8" t="s">
        <v>33</v>
      </c>
      <c r="B16">
        <v>-82</v>
      </c>
    </row>
    <row r="17" spans="1:2" x14ac:dyDescent="0.25">
      <c r="A17" s="8" t="s">
        <v>19</v>
      </c>
      <c r="B17" s="32">
        <v>-86</v>
      </c>
    </row>
    <row r="18" spans="1:2" x14ac:dyDescent="0.25">
      <c r="A18" s="8"/>
    </row>
    <row r="19" spans="1:2" x14ac:dyDescent="0.25">
      <c r="A19" s="8" t="s">
        <v>55</v>
      </c>
    </row>
  </sheetData>
  <sortState ref="A39:B52">
    <sortCondition descending="1" ref="B39:B52"/>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Q253"/>
  <sheetViews>
    <sheetView showGridLines="0" topLeftCell="D1" workbookViewId="0">
      <selection activeCell="L206" sqref="L206"/>
    </sheetView>
  </sheetViews>
  <sheetFormatPr baseColWidth="10" defaultRowHeight="12.75" x14ac:dyDescent="0.2"/>
  <cols>
    <col min="1" max="1" width="30.85546875" style="35" customWidth="1"/>
    <col min="2" max="2" width="9.5703125" style="35" customWidth="1"/>
    <col min="3" max="3" width="17.5703125" style="35" customWidth="1"/>
    <col min="4" max="4" width="13.85546875" style="35" customWidth="1"/>
    <col min="5" max="5" width="7.28515625" style="35" customWidth="1"/>
    <col min="6" max="6" width="15.7109375" style="35" customWidth="1"/>
    <col min="7" max="7" width="7" style="35" customWidth="1"/>
    <col min="8" max="8" width="15.7109375" style="35" customWidth="1"/>
    <col min="9" max="9" width="9" style="35" customWidth="1"/>
    <col min="10" max="10" width="15.7109375" style="35" customWidth="1"/>
    <col min="11" max="11" width="11.42578125" style="35"/>
    <col min="12" max="12" width="33.7109375" style="35" customWidth="1"/>
    <col min="13" max="256" width="11.42578125" style="35"/>
    <col min="257" max="257" width="30.85546875" style="35" customWidth="1"/>
    <col min="258" max="258" width="9.5703125" style="35" customWidth="1"/>
    <col min="259" max="259" width="17.5703125" style="35" customWidth="1"/>
    <col min="260" max="260" width="13.85546875" style="35" customWidth="1"/>
    <col min="261" max="261" width="7.28515625" style="35" customWidth="1"/>
    <col min="262" max="262" width="15.7109375" style="35" customWidth="1"/>
    <col min="263" max="263" width="7" style="35" customWidth="1"/>
    <col min="264" max="264" width="15.7109375" style="35" customWidth="1"/>
    <col min="265" max="265" width="9" style="35" customWidth="1"/>
    <col min="266" max="266" width="15.7109375" style="35" customWidth="1"/>
    <col min="267" max="267" width="11.42578125" style="35"/>
    <col min="268" max="268" width="33.7109375" style="35" customWidth="1"/>
    <col min="269" max="512" width="11.42578125" style="35"/>
    <col min="513" max="513" width="30.85546875" style="35" customWidth="1"/>
    <col min="514" max="514" width="9.5703125" style="35" customWidth="1"/>
    <col min="515" max="515" width="17.5703125" style="35" customWidth="1"/>
    <col min="516" max="516" width="13.85546875" style="35" customWidth="1"/>
    <col min="517" max="517" width="7.28515625" style="35" customWidth="1"/>
    <col min="518" max="518" width="15.7109375" style="35" customWidth="1"/>
    <col min="519" max="519" width="7" style="35" customWidth="1"/>
    <col min="520" max="520" width="15.7109375" style="35" customWidth="1"/>
    <col min="521" max="521" width="9" style="35" customWidth="1"/>
    <col min="522" max="522" width="15.7109375" style="35" customWidth="1"/>
    <col min="523" max="523" width="11.42578125" style="35"/>
    <col min="524" max="524" width="33.7109375" style="35" customWidth="1"/>
    <col min="525" max="768" width="11.42578125" style="35"/>
    <col min="769" max="769" width="30.85546875" style="35" customWidth="1"/>
    <col min="770" max="770" width="9.5703125" style="35" customWidth="1"/>
    <col min="771" max="771" width="17.5703125" style="35" customWidth="1"/>
    <col min="772" max="772" width="13.85546875" style="35" customWidth="1"/>
    <col min="773" max="773" width="7.28515625" style="35" customWidth="1"/>
    <col min="774" max="774" width="15.7109375" style="35" customWidth="1"/>
    <col min="775" max="775" width="7" style="35" customWidth="1"/>
    <col min="776" max="776" width="15.7109375" style="35" customWidth="1"/>
    <col min="777" max="777" width="9" style="35" customWidth="1"/>
    <col min="778" max="778" width="15.7109375" style="35" customWidth="1"/>
    <col min="779" max="779" width="11.42578125" style="35"/>
    <col min="780" max="780" width="33.7109375" style="35" customWidth="1"/>
    <col min="781" max="1024" width="11.42578125" style="35"/>
    <col min="1025" max="1025" width="30.85546875" style="35" customWidth="1"/>
    <col min="1026" max="1026" width="9.5703125" style="35" customWidth="1"/>
    <col min="1027" max="1027" width="17.5703125" style="35" customWidth="1"/>
    <col min="1028" max="1028" width="13.85546875" style="35" customWidth="1"/>
    <col min="1029" max="1029" width="7.28515625" style="35" customWidth="1"/>
    <col min="1030" max="1030" width="15.7109375" style="35" customWidth="1"/>
    <col min="1031" max="1031" width="7" style="35" customWidth="1"/>
    <col min="1032" max="1032" width="15.7109375" style="35" customWidth="1"/>
    <col min="1033" max="1033" width="9" style="35" customWidth="1"/>
    <col min="1034" max="1034" width="15.7109375" style="35" customWidth="1"/>
    <col min="1035" max="1035" width="11.42578125" style="35"/>
    <col min="1036" max="1036" width="33.7109375" style="35" customWidth="1"/>
    <col min="1037" max="1280" width="11.42578125" style="35"/>
    <col min="1281" max="1281" width="30.85546875" style="35" customWidth="1"/>
    <col min="1282" max="1282" width="9.5703125" style="35" customWidth="1"/>
    <col min="1283" max="1283" width="17.5703125" style="35" customWidth="1"/>
    <col min="1284" max="1284" width="13.85546875" style="35" customWidth="1"/>
    <col min="1285" max="1285" width="7.28515625" style="35" customWidth="1"/>
    <col min="1286" max="1286" width="15.7109375" style="35" customWidth="1"/>
    <col min="1287" max="1287" width="7" style="35" customWidth="1"/>
    <col min="1288" max="1288" width="15.7109375" style="35" customWidth="1"/>
    <col min="1289" max="1289" width="9" style="35" customWidth="1"/>
    <col min="1290" max="1290" width="15.7109375" style="35" customWidth="1"/>
    <col min="1291" max="1291" width="11.42578125" style="35"/>
    <col min="1292" max="1292" width="33.7109375" style="35" customWidth="1"/>
    <col min="1293" max="1536" width="11.42578125" style="35"/>
    <col min="1537" max="1537" width="30.85546875" style="35" customWidth="1"/>
    <col min="1538" max="1538" width="9.5703125" style="35" customWidth="1"/>
    <col min="1539" max="1539" width="17.5703125" style="35" customWidth="1"/>
    <col min="1540" max="1540" width="13.85546875" style="35" customWidth="1"/>
    <col min="1541" max="1541" width="7.28515625" style="35" customWidth="1"/>
    <col min="1542" max="1542" width="15.7109375" style="35" customWidth="1"/>
    <col min="1543" max="1543" width="7" style="35" customWidth="1"/>
    <col min="1544" max="1544" width="15.7109375" style="35" customWidth="1"/>
    <col min="1545" max="1545" width="9" style="35" customWidth="1"/>
    <col min="1546" max="1546" width="15.7109375" style="35" customWidth="1"/>
    <col min="1547" max="1547" width="11.42578125" style="35"/>
    <col min="1548" max="1548" width="33.7109375" style="35" customWidth="1"/>
    <col min="1549" max="1792" width="11.42578125" style="35"/>
    <col min="1793" max="1793" width="30.85546875" style="35" customWidth="1"/>
    <col min="1794" max="1794" width="9.5703125" style="35" customWidth="1"/>
    <col min="1795" max="1795" width="17.5703125" style="35" customWidth="1"/>
    <col min="1796" max="1796" width="13.85546875" style="35" customWidth="1"/>
    <col min="1797" max="1797" width="7.28515625" style="35" customWidth="1"/>
    <col min="1798" max="1798" width="15.7109375" style="35" customWidth="1"/>
    <col min="1799" max="1799" width="7" style="35" customWidth="1"/>
    <col min="1800" max="1800" width="15.7109375" style="35" customWidth="1"/>
    <col min="1801" max="1801" width="9" style="35" customWidth="1"/>
    <col min="1802" max="1802" width="15.7109375" style="35" customWidth="1"/>
    <col min="1803" max="1803" width="11.42578125" style="35"/>
    <col min="1804" max="1804" width="33.7109375" style="35" customWidth="1"/>
    <col min="1805" max="2048" width="11.42578125" style="35"/>
    <col min="2049" max="2049" width="30.85546875" style="35" customWidth="1"/>
    <col min="2050" max="2050" width="9.5703125" style="35" customWidth="1"/>
    <col min="2051" max="2051" width="17.5703125" style="35" customWidth="1"/>
    <col min="2052" max="2052" width="13.85546875" style="35" customWidth="1"/>
    <col min="2053" max="2053" width="7.28515625" style="35" customWidth="1"/>
    <col min="2054" max="2054" width="15.7109375" style="35" customWidth="1"/>
    <col min="2055" max="2055" width="7" style="35" customWidth="1"/>
    <col min="2056" max="2056" width="15.7109375" style="35" customWidth="1"/>
    <col min="2057" max="2057" width="9" style="35" customWidth="1"/>
    <col min="2058" max="2058" width="15.7109375" style="35" customWidth="1"/>
    <col min="2059" max="2059" width="11.42578125" style="35"/>
    <col min="2060" max="2060" width="33.7109375" style="35" customWidth="1"/>
    <col min="2061" max="2304" width="11.42578125" style="35"/>
    <col min="2305" max="2305" width="30.85546875" style="35" customWidth="1"/>
    <col min="2306" max="2306" width="9.5703125" style="35" customWidth="1"/>
    <col min="2307" max="2307" width="17.5703125" style="35" customWidth="1"/>
    <col min="2308" max="2308" width="13.85546875" style="35" customWidth="1"/>
    <col min="2309" max="2309" width="7.28515625" style="35" customWidth="1"/>
    <col min="2310" max="2310" width="15.7109375" style="35" customWidth="1"/>
    <col min="2311" max="2311" width="7" style="35" customWidth="1"/>
    <col min="2312" max="2312" width="15.7109375" style="35" customWidth="1"/>
    <col min="2313" max="2313" width="9" style="35" customWidth="1"/>
    <col min="2314" max="2314" width="15.7109375" style="35" customWidth="1"/>
    <col min="2315" max="2315" width="11.42578125" style="35"/>
    <col min="2316" max="2316" width="33.7109375" style="35" customWidth="1"/>
    <col min="2317" max="2560" width="11.42578125" style="35"/>
    <col min="2561" max="2561" width="30.85546875" style="35" customWidth="1"/>
    <col min="2562" max="2562" width="9.5703125" style="35" customWidth="1"/>
    <col min="2563" max="2563" width="17.5703125" style="35" customWidth="1"/>
    <col min="2564" max="2564" width="13.85546875" style="35" customWidth="1"/>
    <col min="2565" max="2565" width="7.28515625" style="35" customWidth="1"/>
    <col min="2566" max="2566" width="15.7109375" style="35" customWidth="1"/>
    <col min="2567" max="2567" width="7" style="35" customWidth="1"/>
    <col min="2568" max="2568" width="15.7109375" style="35" customWidth="1"/>
    <col min="2569" max="2569" width="9" style="35" customWidth="1"/>
    <col min="2570" max="2570" width="15.7109375" style="35" customWidth="1"/>
    <col min="2571" max="2571" width="11.42578125" style="35"/>
    <col min="2572" max="2572" width="33.7109375" style="35" customWidth="1"/>
    <col min="2573" max="2816" width="11.42578125" style="35"/>
    <col min="2817" max="2817" width="30.85546875" style="35" customWidth="1"/>
    <col min="2818" max="2818" width="9.5703125" style="35" customWidth="1"/>
    <col min="2819" max="2819" width="17.5703125" style="35" customWidth="1"/>
    <col min="2820" max="2820" width="13.85546875" style="35" customWidth="1"/>
    <col min="2821" max="2821" width="7.28515625" style="35" customWidth="1"/>
    <col min="2822" max="2822" width="15.7109375" style="35" customWidth="1"/>
    <col min="2823" max="2823" width="7" style="35" customWidth="1"/>
    <col min="2824" max="2824" width="15.7109375" style="35" customWidth="1"/>
    <col min="2825" max="2825" width="9" style="35" customWidth="1"/>
    <col min="2826" max="2826" width="15.7109375" style="35" customWidth="1"/>
    <col min="2827" max="2827" width="11.42578125" style="35"/>
    <col min="2828" max="2828" width="33.7109375" style="35" customWidth="1"/>
    <col min="2829" max="3072" width="11.42578125" style="35"/>
    <col min="3073" max="3073" width="30.85546875" style="35" customWidth="1"/>
    <col min="3074" max="3074" width="9.5703125" style="35" customWidth="1"/>
    <col min="3075" max="3075" width="17.5703125" style="35" customWidth="1"/>
    <col min="3076" max="3076" width="13.85546875" style="35" customWidth="1"/>
    <col min="3077" max="3077" width="7.28515625" style="35" customWidth="1"/>
    <col min="3078" max="3078" width="15.7109375" style="35" customWidth="1"/>
    <col min="3079" max="3079" width="7" style="35" customWidth="1"/>
    <col min="3080" max="3080" width="15.7109375" style="35" customWidth="1"/>
    <col min="3081" max="3081" width="9" style="35" customWidth="1"/>
    <col min="3082" max="3082" width="15.7109375" style="35" customWidth="1"/>
    <col min="3083" max="3083" width="11.42578125" style="35"/>
    <col min="3084" max="3084" width="33.7109375" style="35" customWidth="1"/>
    <col min="3085" max="3328" width="11.42578125" style="35"/>
    <col min="3329" max="3329" width="30.85546875" style="35" customWidth="1"/>
    <col min="3330" max="3330" width="9.5703125" style="35" customWidth="1"/>
    <col min="3331" max="3331" width="17.5703125" style="35" customWidth="1"/>
    <col min="3332" max="3332" width="13.85546875" style="35" customWidth="1"/>
    <col min="3333" max="3333" width="7.28515625" style="35" customWidth="1"/>
    <col min="3334" max="3334" width="15.7109375" style="35" customWidth="1"/>
    <col min="3335" max="3335" width="7" style="35" customWidth="1"/>
    <col min="3336" max="3336" width="15.7109375" style="35" customWidth="1"/>
    <col min="3337" max="3337" width="9" style="35" customWidth="1"/>
    <col min="3338" max="3338" width="15.7109375" style="35" customWidth="1"/>
    <col min="3339" max="3339" width="11.42578125" style="35"/>
    <col min="3340" max="3340" width="33.7109375" style="35" customWidth="1"/>
    <col min="3341" max="3584" width="11.42578125" style="35"/>
    <col min="3585" max="3585" width="30.85546875" style="35" customWidth="1"/>
    <col min="3586" max="3586" width="9.5703125" style="35" customWidth="1"/>
    <col min="3587" max="3587" width="17.5703125" style="35" customWidth="1"/>
    <col min="3588" max="3588" width="13.85546875" style="35" customWidth="1"/>
    <col min="3589" max="3589" width="7.28515625" style="35" customWidth="1"/>
    <col min="3590" max="3590" width="15.7109375" style="35" customWidth="1"/>
    <col min="3591" max="3591" width="7" style="35" customWidth="1"/>
    <col min="3592" max="3592" width="15.7109375" style="35" customWidth="1"/>
    <col min="3593" max="3593" width="9" style="35" customWidth="1"/>
    <col min="3594" max="3594" width="15.7109375" style="35" customWidth="1"/>
    <col min="3595" max="3595" width="11.42578125" style="35"/>
    <col min="3596" max="3596" width="33.7109375" style="35" customWidth="1"/>
    <col min="3597" max="3840" width="11.42578125" style="35"/>
    <col min="3841" max="3841" width="30.85546875" style="35" customWidth="1"/>
    <col min="3842" max="3842" width="9.5703125" style="35" customWidth="1"/>
    <col min="3843" max="3843" width="17.5703125" style="35" customWidth="1"/>
    <col min="3844" max="3844" width="13.85546875" style="35" customWidth="1"/>
    <col min="3845" max="3845" width="7.28515625" style="35" customWidth="1"/>
    <col min="3846" max="3846" width="15.7109375" style="35" customWidth="1"/>
    <col min="3847" max="3847" width="7" style="35" customWidth="1"/>
    <col min="3848" max="3848" width="15.7109375" style="35" customWidth="1"/>
    <col min="3849" max="3849" width="9" style="35" customWidth="1"/>
    <col min="3850" max="3850" width="15.7109375" style="35" customWidth="1"/>
    <col min="3851" max="3851" width="11.42578125" style="35"/>
    <col min="3852" max="3852" width="33.7109375" style="35" customWidth="1"/>
    <col min="3853" max="4096" width="11.42578125" style="35"/>
    <col min="4097" max="4097" width="30.85546875" style="35" customWidth="1"/>
    <col min="4098" max="4098" width="9.5703125" style="35" customWidth="1"/>
    <col min="4099" max="4099" width="17.5703125" style="35" customWidth="1"/>
    <col min="4100" max="4100" width="13.85546875" style="35" customWidth="1"/>
    <col min="4101" max="4101" width="7.28515625" style="35" customWidth="1"/>
    <col min="4102" max="4102" width="15.7109375" style="35" customWidth="1"/>
    <col min="4103" max="4103" width="7" style="35" customWidth="1"/>
    <col min="4104" max="4104" width="15.7109375" style="35" customWidth="1"/>
    <col min="4105" max="4105" width="9" style="35" customWidth="1"/>
    <col min="4106" max="4106" width="15.7109375" style="35" customWidth="1"/>
    <col min="4107" max="4107" width="11.42578125" style="35"/>
    <col min="4108" max="4108" width="33.7109375" style="35" customWidth="1"/>
    <col min="4109" max="4352" width="11.42578125" style="35"/>
    <col min="4353" max="4353" width="30.85546875" style="35" customWidth="1"/>
    <col min="4354" max="4354" width="9.5703125" style="35" customWidth="1"/>
    <col min="4355" max="4355" width="17.5703125" style="35" customWidth="1"/>
    <col min="4356" max="4356" width="13.85546875" style="35" customWidth="1"/>
    <col min="4357" max="4357" width="7.28515625" style="35" customWidth="1"/>
    <col min="4358" max="4358" width="15.7109375" style="35" customWidth="1"/>
    <col min="4359" max="4359" width="7" style="35" customWidth="1"/>
    <col min="4360" max="4360" width="15.7109375" style="35" customWidth="1"/>
    <col min="4361" max="4361" width="9" style="35" customWidth="1"/>
    <col min="4362" max="4362" width="15.7109375" style="35" customWidth="1"/>
    <col min="4363" max="4363" width="11.42578125" style="35"/>
    <col min="4364" max="4364" width="33.7109375" style="35" customWidth="1"/>
    <col min="4365" max="4608" width="11.42578125" style="35"/>
    <col min="4609" max="4609" width="30.85546875" style="35" customWidth="1"/>
    <col min="4610" max="4610" width="9.5703125" style="35" customWidth="1"/>
    <col min="4611" max="4611" width="17.5703125" style="35" customWidth="1"/>
    <col min="4612" max="4612" width="13.85546875" style="35" customWidth="1"/>
    <col min="4613" max="4613" width="7.28515625" style="35" customWidth="1"/>
    <col min="4614" max="4614" width="15.7109375" style="35" customWidth="1"/>
    <col min="4615" max="4615" width="7" style="35" customWidth="1"/>
    <col min="4616" max="4616" width="15.7109375" style="35" customWidth="1"/>
    <col min="4617" max="4617" width="9" style="35" customWidth="1"/>
    <col min="4618" max="4618" width="15.7109375" style="35" customWidth="1"/>
    <col min="4619" max="4619" width="11.42578125" style="35"/>
    <col min="4620" max="4620" width="33.7109375" style="35" customWidth="1"/>
    <col min="4621" max="4864" width="11.42578125" style="35"/>
    <col min="4865" max="4865" width="30.85546875" style="35" customWidth="1"/>
    <col min="4866" max="4866" width="9.5703125" style="35" customWidth="1"/>
    <col min="4867" max="4867" width="17.5703125" style="35" customWidth="1"/>
    <col min="4868" max="4868" width="13.85546875" style="35" customWidth="1"/>
    <col min="4869" max="4869" width="7.28515625" style="35" customWidth="1"/>
    <col min="4870" max="4870" width="15.7109375" style="35" customWidth="1"/>
    <col min="4871" max="4871" width="7" style="35" customWidth="1"/>
    <col min="4872" max="4872" width="15.7109375" style="35" customWidth="1"/>
    <col min="4873" max="4873" width="9" style="35" customWidth="1"/>
    <col min="4874" max="4874" width="15.7109375" style="35" customWidth="1"/>
    <col min="4875" max="4875" width="11.42578125" style="35"/>
    <col min="4876" max="4876" width="33.7109375" style="35" customWidth="1"/>
    <col min="4877" max="5120" width="11.42578125" style="35"/>
    <col min="5121" max="5121" width="30.85546875" style="35" customWidth="1"/>
    <col min="5122" max="5122" width="9.5703125" style="35" customWidth="1"/>
    <col min="5123" max="5123" width="17.5703125" style="35" customWidth="1"/>
    <col min="5124" max="5124" width="13.85546875" style="35" customWidth="1"/>
    <col min="5125" max="5125" width="7.28515625" style="35" customWidth="1"/>
    <col min="5126" max="5126" width="15.7109375" style="35" customWidth="1"/>
    <col min="5127" max="5127" width="7" style="35" customWidth="1"/>
    <col min="5128" max="5128" width="15.7109375" style="35" customWidth="1"/>
    <col min="5129" max="5129" width="9" style="35" customWidth="1"/>
    <col min="5130" max="5130" width="15.7109375" style="35" customWidth="1"/>
    <col min="5131" max="5131" width="11.42578125" style="35"/>
    <col min="5132" max="5132" width="33.7109375" style="35" customWidth="1"/>
    <col min="5133" max="5376" width="11.42578125" style="35"/>
    <col min="5377" max="5377" width="30.85546875" style="35" customWidth="1"/>
    <col min="5378" max="5378" width="9.5703125" style="35" customWidth="1"/>
    <col min="5379" max="5379" width="17.5703125" style="35" customWidth="1"/>
    <col min="5380" max="5380" width="13.85546875" style="35" customWidth="1"/>
    <col min="5381" max="5381" width="7.28515625" style="35" customWidth="1"/>
    <col min="5382" max="5382" width="15.7109375" style="35" customWidth="1"/>
    <col min="5383" max="5383" width="7" style="35" customWidth="1"/>
    <col min="5384" max="5384" width="15.7109375" style="35" customWidth="1"/>
    <col min="5385" max="5385" width="9" style="35" customWidth="1"/>
    <col min="5386" max="5386" width="15.7109375" style="35" customWidth="1"/>
    <col min="5387" max="5387" width="11.42578125" style="35"/>
    <col min="5388" max="5388" width="33.7109375" style="35" customWidth="1"/>
    <col min="5389" max="5632" width="11.42578125" style="35"/>
    <col min="5633" max="5633" width="30.85546875" style="35" customWidth="1"/>
    <col min="5634" max="5634" width="9.5703125" style="35" customWidth="1"/>
    <col min="5635" max="5635" width="17.5703125" style="35" customWidth="1"/>
    <col min="5636" max="5636" width="13.85546875" style="35" customWidth="1"/>
    <col min="5637" max="5637" width="7.28515625" style="35" customWidth="1"/>
    <col min="5638" max="5638" width="15.7109375" style="35" customWidth="1"/>
    <col min="5639" max="5639" width="7" style="35" customWidth="1"/>
    <col min="5640" max="5640" width="15.7109375" style="35" customWidth="1"/>
    <col min="5641" max="5641" width="9" style="35" customWidth="1"/>
    <col min="5642" max="5642" width="15.7109375" style="35" customWidth="1"/>
    <col min="5643" max="5643" width="11.42578125" style="35"/>
    <col min="5644" max="5644" width="33.7109375" style="35" customWidth="1"/>
    <col min="5645" max="5888" width="11.42578125" style="35"/>
    <col min="5889" max="5889" width="30.85546875" style="35" customWidth="1"/>
    <col min="5890" max="5890" width="9.5703125" style="35" customWidth="1"/>
    <col min="5891" max="5891" width="17.5703125" style="35" customWidth="1"/>
    <col min="5892" max="5892" width="13.85546875" style="35" customWidth="1"/>
    <col min="5893" max="5893" width="7.28515625" style="35" customWidth="1"/>
    <col min="5894" max="5894" width="15.7109375" style="35" customWidth="1"/>
    <col min="5895" max="5895" width="7" style="35" customWidth="1"/>
    <col min="5896" max="5896" width="15.7109375" style="35" customWidth="1"/>
    <col min="5897" max="5897" width="9" style="35" customWidth="1"/>
    <col min="5898" max="5898" width="15.7109375" style="35" customWidth="1"/>
    <col min="5899" max="5899" width="11.42578125" style="35"/>
    <col min="5900" max="5900" width="33.7109375" style="35" customWidth="1"/>
    <col min="5901" max="6144" width="11.42578125" style="35"/>
    <col min="6145" max="6145" width="30.85546875" style="35" customWidth="1"/>
    <col min="6146" max="6146" width="9.5703125" style="35" customWidth="1"/>
    <col min="6147" max="6147" width="17.5703125" style="35" customWidth="1"/>
    <col min="6148" max="6148" width="13.85546875" style="35" customWidth="1"/>
    <col min="6149" max="6149" width="7.28515625" style="35" customWidth="1"/>
    <col min="6150" max="6150" width="15.7109375" style="35" customWidth="1"/>
    <col min="6151" max="6151" width="7" style="35" customWidth="1"/>
    <col min="6152" max="6152" width="15.7109375" style="35" customWidth="1"/>
    <col min="6153" max="6153" width="9" style="35" customWidth="1"/>
    <col min="6154" max="6154" width="15.7109375" style="35" customWidth="1"/>
    <col min="6155" max="6155" width="11.42578125" style="35"/>
    <col min="6156" max="6156" width="33.7109375" style="35" customWidth="1"/>
    <col min="6157" max="6400" width="11.42578125" style="35"/>
    <col min="6401" max="6401" width="30.85546875" style="35" customWidth="1"/>
    <col min="6402" max="6402" width="9.5703125" style="35" customWidth="1"/>
    <col min="6403" max="6403" width="17.5703125" style="35" customWidth="1"/>
    <col min="6404" max="6404" width="13.85546875" style="35" customWidth="1"/>
    <col min="6405" max="6405" width="7.28515625" style="35" customWidth="1"/>
    <col min="6406" max="6406" width="15.7109375" style="35" customWidth="1"/>
    <col min="6407" max="6407" width="7" style="35" customWidth="1"/>
    <col min="6408" max="6408" width="15.7109375" style="35" customWidth="1"/>
    <col min="6409" max="6409" width="9" style="35" customWidth="1"/>
    <col min="6410" max="6410" width="15.7109375" style="35" customWidth="1"/>
    <col min="6411" max="6411" width="11.42578125" style="35"/>
    <col min="6412" max="6412" width="33.7109375" style="35" customWidth="1"/>
    <col min="6413" max="6656" width="11.42578125" style="35"/>
    <col min="6657" max="6657" width="30.85546875" style="35" customWidth="1"/>
    <col min="6658" max="6658" width="9.5703125" style="35" customWidth="1"/>
    <col min="6659" max="6659" width="17.5703125" style="35" customWidth="1"/>
    <col min="6660" max="6660" width="13.85546875" style="35" customWidth="1"/>
    <col min="6661" max="6661" width="7.28515625" style="35" customWidth="1"/>
    <col min="6662" max="6662" width="15.7109375" style="35" customWidth="1"/>
    <col min="6663" max="6663" width="7" style="35" customWidth="1"/>
    <col min="6664" max="6664" width="15.7109375" style="35" customWidth="1"/>
    <col min="6665" max="6665" width="9" style="35" customWidth="1"/>
    <col min="6666" max="6666" width="15.7109375" style="35" customWidth="1"/>
    <col min="6667" max="6667" width="11.42578125" style="35"/>
    <col min="6668" max="6668" width="33.7109375" style="35" customWidth="1"/>
    <col min="6669" max="6912" width="11.42578125" style="35"/>
    <col min="6913" max="6913" width="30.85546875" style="35" customWidth="1"/>
    <col min="6914" max="6914" width="9.5703125" style="35" customWidth="1"/>
    <col min="6915" max="6915" width="17.5703125" style="35" customWidth="1"/>
    <col min="6916" max="6916" width="13.85546875" style="35" customWidth="1"/>
    <col min="6917" max="6917" width="7.28515625" style="35" customWidth="1"/>
    <col min="6918" max="6918" width="15.7109375" style="35" customWidth="1"/>
    <col min="6919" max="6919" width="7" style="35" customWidth="1"/>
    <col min="6920" max="6920" width="15.7109375" style="35" customWidth="1"/>
    <col min="6921" max="6921" width="9" style="35" customWidth="1"/>
    <col min="6922" max="6922" width="15.7109375" style="35" customWidth="1"/>
    <col min="6923" max="6923" width="11.42578125" style="35"/>
    <col min="6924" max="6924" width="33.7109375" style="35" customWidth="1"/>
    <col min="6925" max="7168" width="11.42578125" style="35"/>
    <col min="7169" max="7169" width="30.85546875" style="35" customWidth="1"/>
    <col min="7170" max="7170" width="9.5703125" style="35" customWidth="1"/>
    <col min="7171" max="7171" width="17.5703125" style="35" customWidth="1"/>
    <col min="7172" max="7172" width="13.85546875" style="35" customWidth="1"/>
    <col min="7173" max="7173" width="7.28515625" style="35" customWidth="1"/>
    <col min="7174" max="7174" width="15.7109375" style="35" customWidth="1"/>
    <col min="7175" max="7175" width="7" style="35" customWidth="1"/>
    <col min="7176" max="7176" width="15.7109375" style="35" customWidth="1"/>
    <col min="7177" max="7177" width="9" style="35" customWidth="1"/>
    <col min="7178" max="7178" width="15.7109375" style="35" customWidth="1"/>
    <col min="7179" max="7179" width="11.42578125" style="35"/>
    <col min="7180" max="7180" width="33.7109375" style="35" customWidth="1"/>
    <col min="7181" max="7424" width="11.42578125" style="35"/>
    <col min="7425" max="7425" width="30.85546875" style="35" customWidth="1"/>
    <col min="7426" max="7426" width="9.5703125" style="35" customWidth="1"/>
    <col min="7427" max="7427" width="17.5703125" style="35" customWidth="1"/>
    <col min="7428" max="7428" width="13.85546875" style="35" customWidth="1"/>
    <col min="7429" max="7429" width="7.28515625" style="35" customWidth="1"/>
    <col min="7430" max="7430" width="15.7109375" style="35" customWidth="1"/>
    <col min="7431" max="7431" width="7" style="35" customWidth="1"/>
    <col min="7432" max="7432" width="15.7109375" style="35" customWidth="1"/>
    <col min="7433" max="7433" width="9" style="35" customWidth="1"/>
    <col min="7434" max="7434" width="15.7109375" style="35" customWidth="1"/>
    <col min="7435" max="7435" width="11.42578125" style="35"/>
    <col min="7436" max="7436" width="33.7109375" style="35" customWidth="1"/>
    <col min="7437" max="7680" width="11.42578125" style="35"/>
    <col min="7681" max="7681" width="30.85546875" style="35" customWidth="1"/>
    <col min="7682" max="7682" width="9.5703125" style="35" customWidth="1"/>
    <col min="7683" max="7683" width="17.5703125" style="35" customWidth="1"/>
    <col min="7684" max="7684" width="13.85546875" style="35" customWidth="1"/>
    <col min="7685" max="7685" width="7.28515625" style="35" customWidth="1"/>
    <col min="7686" max="7686" width="15.7109375" style="35" customWidth="1"/>
    <col min="7687" max="7687" width="7" style="35" customWidth="1"/>
    <col min="7688" max="7688" width="15.7109375" style="35" customWidth="1"/>
    <col min="7689" max="7689" width="9" style="35" customWidth="1"/>
    <col min="7690" max="7690" width="15.7109375" style="35" customWidth="1"/>
    <col min="7691" max="7691" width="11.42578125" style="35"/>
    <col min="7692" max="7692" width="33.7109375" style="35" customWidth="1"/>
    <col min="7693" max="7936" width="11.42578125" style="35"/>
    <col min="7937" max="7937" width="30.85546875" style="35" customWidth="1"/>
    <col min="7938" max="7938" width="9.5703125" style="35" customWidth="1"/>
    <col min="7939" max="7939" width="17.5703125" style="35" customWidth="1"/>
    <col min="7940" max="7940" width="13.85546875" style="35" customWidth="1"/>
    <col min="7941" max="7941" width="7.28515625" style="35" customWidth="1"/>
    <col min="7942" max="7942" width="15.7109375" style="35" customWidth="1"/>
    <col min="7943" max="7943" width="7" style="35" customWidth="1"/>
    <col min="7944" max="7944" width="15.7109375" style="35" customWidth="1"/>
    <col min="7945" max="7945" width="9" style="35" customWidth="1"/>
    <col min="7946" max="7946" width="15.7109375" style="35" customWidth="1"/>
    <col min="7947" max="7947" width="11.42578125" style="35"/>
    <col min="7948" max="7948" width="33.7109375" style="35" customWidth="1"/>
    <col min="7949" max="8192" width="11.42578125" style="35"/>
    <col min="8193" max="8193" width="30.85546875" style="35" customWidth="1"/>
    <col min="8194" max="8194" width="9.5703125" style="35" customWidth="1"/>
    <col min="8195" max="8195" width="17.5703125" style="35" customWidth="1"/>
    <col min="8196" max="8196" width="13.85546875" style="35" customWidth="1"/>
    <col min="8197" max="8197" width="7.28515625" style="35" customWidth="1"/>
    <col min="8198" max="8198" width="15.7109375" style="35" customWidth="1"/>
    <col min="8199" max="8199" width="7" style="35" customWidth="1"/>
    <col min="8200" max="8200" width="15.7109375" style="35" customWidth="1"/>
    <col min="8201" max="8201" width="9" style="35" customWidth="1"/>
    <col min="8202" max="8202" width="15.7109375" style="35" customWidth="1"/>
    <col min="8203" max="8203" width="11.42578125" style="35"/>
    <col min="8204" max="8204" width="33.7109375" style="35" customWidth="1"/>
    <col min="8205" max="8448" width="11.42578125" style="35"/>
    <col min="8449" max="8449" width="30.85546875" style="35" customWidth="1"/>
    <col min="8450" max="8450" width="9.5703125" style="35" customWidth="1"/>
    <col min="8451" max="8451" width="17.5703125" style="35" customWidth="1"/>
    <col min="8452" max="8452" width="13.85546875" style="35" customWidth="1"/>
    <col min="8453" max="8453" width="7.28515625" style="35" customWidth="1"/>
    <col min="8454" max="8454" width="15.7109375" style="35" customWidth="1"/>
    <col min="8455" max="8455" width="7" style="35" customWidth="1"/>
    <col min="8456" max="8456" width="15.7109375" style="35" customWidth="1"/>
    <col min="8457" max="8457" width="9" style="35" customWidth="1"/>
    <col min="8458" max="8458" width="15.7109375" style="35" customWidth="1"/>
    <col min="8459" max="8459" width="11.42578125" style="35"/>
    <col min="8460" max="8460" width="33.7109375" style="35" customWidth="1"/>
    <col min="8461" max="8704" width="11.42578125" style="35"/>
    <col min="8705" max="8705" width="30.85546875" style="35" customWidth="1"/>
    <col min="8706" max="8706" width="9.5703125" style="35" customWidth="1"/>
    <col min="8707" max="8707" width="17.5703125" style="35" customWidth="1"/>
    <col min="8708" max="8708" width="13.85546875" style="35" customWidth="1"/>
    <col min="8709" max="8709" width="7.28515625" style="35" customWidth="1"/>
    <col min="8710" max="8710" width="15.7109375" style="35" customWidth="1"/>
    <col min="8711" max="8711" width="7" style="35" customWidth="1"/>
    <col min="8712" max="8712" width="15.7109375" style="35" customWidth="1"/>
    <col min="8713" max="8713" width="9" style="35" customWidth="1"/>
    <col min="8714" max="8714" width="15.7109375" style="35" customWidth="1"/>
    <col min="8715" max="8715" width="11.42578125" style="35"/>
    <col min="8716" max="8716" width="33.7109375" style="35" customWidth="1"/>
    <col min="8717" max="8960" width="11.42578125" style="35"/>
    <col min="8961" max="8961" width="30.85546875" style="35" customWidth="1"/>
    <col min="8962" max="8962" width="9.5703125" style="35" customWidth="1"/>
    <col min="8963" max="8963" width="17.5703125" style="35" customWidth="1"/>
    <col min="8964" max="8964" width="13.85546875" style="35" customWidth="1"/>
    <col min="8965" max="8965" width="7.28515625" style="35" customWidth="1"/>
    <col min="8966" max="8966" width="15.7109375" style="35" customWidth="1"/>
    <col min="8967" max="8967" width="7" style="35" customWidth="1"/>
    <col min="8968" max="8968" width="15.7109375" style="35" customWidth="1"/>
    <col min="8969" max="8969" width="9" style="35" customWidth="1"/>
    <col min="8970" max="8970" width="15.7109375" style="35" customWidth="1"/>
    <col min="8971" max="8971" width="11.42578125" style="35"/>
    <col min="8972" max="8972" width="33.7109375" style="35" customWidth="1"/>
    <col min="8973" max="9216" width="11.42578125" style="35"/>
    <col min="9217" max="9217" width="30.85546875" style="35" customWidth="1"/>
    <col min="9218" max="9218" width="9.5703125" style="35" customWidth="1"/>
    <col min="9219" max="9219" width="17.5703125" style="35" customWidth="1"/>
    <col min="9220" max="9220" width="13.85546875" style="35" customWidth="1"/>
    <col min="9221" max="9221" width="7.28515625" style="35" customWidth="1"/>
    <col min="9222" max="9222" width="15.7109375" style="35" customWidth="1"/>
    <col min="9223" max="9223" width="7" style="35" customWidth="1"/>
    <col min="9224" max="9224" width="15.7109375" style="35" customWidth="1"/>
    <col min="9225" max="9225" width="9" style="35" customWidth="1"/>
    <col min="9226" max="9226" width="15.7109375" style="35" customWidth="1"/>
    <col min="9227" max="9227" width="11.42578125" style="35"/>
    <col min="9228" max="9228" width="33.7109375" style="35" customWidth="1"/>
    <col min="9229" max="9472" width="11.42578125" style="35"/>
    <col min="9473" max="9473" width="30.85546875" style="35" customWidth="1"/>
    <col min="9474" max="9474" width="9.5703125" style="35" customWidth="1"/>
    <col min="9475" max="9475" width="17.5703125" style="35" customWidth="1"/>
    <col min="9476" max="9476" width="13.85546875" style="35" customWidth="1"/>
    <col min="9477" max="9477" width="7.28515625" style="35" customWidth="1"/>
    <col min="9478" max="9478" width="15.7109375" style="35" customWidth="1"/>
    <col min="9479" max="9479" width="7" style="35" customWidth="1"/>
    <col min="9480" max="9480" width="15.7109375" style="35" customWidth="1"/>
    <col min="9481" max="9481" width="9" style="35" customWidth="1"/>
    <col min="9482" max="9482" width="15.7109375" style="35" customWidth="1"/>
    <col min="9483" max="9483" width="11.42578125" style="35"/>
    <col min="9484" max="9484" width="33.7109375" style="35" customWidth="1"/>
    <col min="9485" max="9728" width="11.42578125" style="35"/>
    <col min="9729" max="9729" width="30.85546875" style="35" customWidth="1"/>
    <col min="9730" max="9730" width="9.5703125" style="35" customWidth="1"/>
    <col min="9731" max="9731" width="17.5703125" style="35" customWidth="1"/>
    <col min="9732" max="9732" width="13.85546875" style="35" customWidth="1"/>
    <col min="9733" max="9733" width="7.28515625" style="35" customWidth="1"/>
    <col min="9734" max="9734" width="15.7109375" style="35" customWidth="1"/>
    <col min="9735" max="9735" width="7" style="35" customWidth="1"/>
    <col min="9736" max="9736" width="15.7109375" style="35" customWidth="1"/>
    <col min="9737" max="9737" width="9" style="35" customWidth="1"/>
    <col min="9738" max="9738" width="15.7109375" style="35" customWidth="1"/>
    <col min="9739" max="9739" width="11.42578125" style="35"/>
    <col min="9740" max="9740" width="33.7109375" style="35" customWidth="1"/>
    <col min="9741" max="9984" width="11.42578125" style="35"/>
    <col min="9985" max="9985" width="30.85546875" style="35" customWidth="1"/>
    <col min="9986" max="9986" width="9.5703125" style="35" customWidth="1"/>
    <col min="9987" max="9987" width="17.5703125" style="35" customWidth="1"/>
    <col min="9988" max="9988" width="13.85546875" style="35" customWidth="1"/>
    <col min="9989" max="9989" width="7.28515625" style="35" customWidth="1"/>
    <col min="9990" max="9990" width="15.7109375" style="35" customWidth="1"/>
    <col min="9991" max="9991" width="7" style="35" customWidth="1"/>
    <col min="9992" max="9992" width="15.7109375" style="35" customWidth="1"/>
    <col min="9993" max="9993" width="9" style="35" customWidth="1"/>
    <col min="9994" max="9994" width="15.7109375" style="35" customWidth="1"/>
    <col min="9995" max="9995" width="11.42578125" style="35"/>
    <col min="9996" max="9996" width="33.7109375" style="35" customWidth="1"/>
    <col min="9997" max="10240" width="11.42578125" style="35"/>
    <col min="10241" max="10241" width="30.85546875" style="35" customWidth="1"/>
    <col min="10242" max="10242" width="9.5703125" style="35" customWidth="1"/>
    <col min="10243" max="10243" width="17.5703125" style="35" customWidth="1"/>
    <col min="10244" max="10244" width="13.85546875" style="35" customWidth="1"/>
    <col min="10245" max="10245" width="7.28515625" style="35" customWidth="1"/>
    <col min="10246" max="10246" width="15.7109375" style="35" customWidth="1"/>
    <col min="10247" max="10247" width="7" style="35" customWidth="1"/>
    <col min="10248" max="10248" width="15.7109375" style="35" customWidth="1"/>
    <col min="10249" max="10249" width="9" style="35" customWidth="1"/>
    <col min="10250" max="10250" width="15.7109375" style="35" customWidth="1"/>
    <col min="10251" max="10251" width="11.42578125" style="35"/>
    <col min="10252" max="10252" width="33.7109375" style="35" customWidth="1"/>
    <col min="10253" max="10496" width="11.42578125" style="35"/>
    <col min="10497" max="10497" width="30.85546875" style="35" customWidth="1"/>
    <col min="10498" max="10498" width="9.5703125" style="35" customWidth="1"/>
    <col min="10499" max="10499" width="17.5703125" style="35" customWidth="1"/>
    <col min="10500" max="10500" width="13.85546875" style="35" customWidth="1"/>
    <col min="10501" max="10501" width="7.28515625" style="35" customWidth="1"/>
    <col min="10502" max="10502" width="15.7109375" style="35" customWidth="1"/>
    <col min="10503" max="10503" width="7" style="35" customWidth="1"/>
    <col min="10504" max="10504" width="15.7109375" style="35" customWidth="1"/>
    <col min="10505" max="10505" width="9" style="35" customWidth="1"/>
    <col min="10506" max="10506" width="15.7109375" style="35" customWidth="1"/>
    <col min="10507" max="10507" width="11.42578125" style="35"/>
    <col min="10508" max="10508" width="33.7109375" style="35" customWidth="1"/>
    <col min="10509" max="10752" width="11.42578125" style="35"/>
    <col min="10753" max="10753" width="30.85546875" style="35" customWidth="1"/>
    <col min="10754" max="10754" width="9.5703125" style="35" customWidth="1"/>
    <col min="10755" max="10755" width="17.5703125" style="35" customWidth="1"/>
    <col min="10756" max="10756" width="13.85546875" style="35" customWidth="1"/>
    <col min="10757" max="10757" width="7.28515625" style="35" customWidth="1"/>
    <col min="10758" max="10758" width="15.7109375" style="35" customWidth="1"/>
    <col min="10759" max="10759" width="7" style="35" customWidth="1"/>
    <col min="10760" max="10760" width="15.7109375" style="35" customWidth="1"/>
    <col min="10761" max="10761" width="9" style="35" customWidth="1"/>
    <col min="10762" max="10762" width="15.7109375" style="35" customWidth="1"/>
    <col min="10763" max="10763" width="11.42578125" style="35"/>
    <col min="10764" max="10764" width="33.7109375" style="35" customWidth="1"/>
    <col min="10765" max="11008" width="11.42578125" style="35"/>
    <col min="11009" max="11009" width="30.85546875" style="35" customWidth="1"/>
    <col min="11010" max="11010" width="9.5703125" style="35" customWidth="1"/>
    <col min="11011" max="11011" width="17.5703125" style="35" customWidth="1"/>
    <col min="11012" max="11012" width="13.85546875" style="35" customWidth="1"/>
    <col min="11013" max="11013" width="7.28515625" style="35" customWidth="1"/>
    <col min="11014" max="11014" width="15.7109375" style="35" customWidth="1"/>
    <col min="11015" max="11015" width="7" style="35" customWidth="1"/>
    <col min="11016" max="11016" width="15.7109375" style="35" customWidth="1"/>
    <col min="11017" max="11017" width="9" style="35" customWidth="1"/>
    <col min="11018" max="11018" width="15.7109375" style="35" customWidth="1"/>
    <col min="11019" max="11019" width="11.42578125" style="35"/>
    <col min="11020" max="11020" width="33.7109375" style="35" customWidth="1"/>
    <col min="11021" max="11264" width="11.42578125" style="35"/>
    <col min="11265" max="11265" width="30.85546875" style="35" customWidth="1"/>
    <col min="11266" max="11266" width="9.5703125" style="35" customWidth="1"/>
    <col min="11267" max="11267" width="17.5703125" style="35" customWidth="1"/>
    <col min="11268" max="11268" width="13.85546875" style="35" customWidth="1"/>
    <col min="11269" max="11269" width="7.28515625" style="35" customWidth="1"/>
    <col min="11270" max="11270" width="15.7109375" style="35" customWidth="1"/>
    <col min="11271" max="11271" width="7" style="35" customWidth="1"/>
    <col min="11272" max="11272" width="15.7109375" style="35" customWidth="1"/>
    <col min="11273" max="11273" width="9" style="35" customWidth="1"/>
    <col min="11274" max="11274" width="15.7109375" style="35" customWidth="1"/>
    <col min="11275" max="11275" width="11.42578125" style="35"/>
    <col min="11276" max="11276" width="33.7109375" style="35" customWidth="1"/>
    <col min="11277" max="11520" width="11.42578125" style="35"/>
    <col min="11521" max="11521" width="30.85546875" style="35" customWidth="1"/>
    <col min="11522" max="11522" width="9.5703125" style="35" customWidth="1"/>
    <col min="11523" max="11523" width="17.5703125" style="35" customWidth="1"/>
    <col min="11524" max="11524" width="13.85546875" style="35" customWidth="1"/>
    <col min="11525" max="11525" width="7.28515625" style="35" customWidth="1"/>
    <col min="11526" max="11526" width="15.7109375" style="35" customWidth="1"/>
    <col min="11527" max="11527" width="7" style="35" customWidth="1"/>
    <col min="11528" max="11528" width="15.7109375" style="35" customWidth="1"/>
    <col min="11529" max="11529" width="9" style="35" customWidth="1"/>
    <col min="11530" max="11530" width="15.7109375" style="35" customWidth="1"/>
    <col min="11531" max="11531" width="11.42578125" style="35"/>
    <col min="11532" max="11532" width="33.7109375" style="35" customWidth="1"/>
    <col min="11533" max="11776" width="11.42578125" style="35"/>
    <col min="11777" max="11777" width="30.85546875" style="35" customWidth="1"/>
    <col min="11778" max="11778" width="9.5703125" style="35" customWidth="1"/>
    <col min="11779" max="11779" width="17.5703125" style="35" customWidth="1"/>
    <col min="11780" max="11780" width="13.85546875" style="35" customWidth="1"/>
    <col min="11781" max="11781" width="7.28515625" style="35" customWidth="1"/>
    <col min="11782" max="11782" width="15.7109375" style="35" customWidth="1"/>
    <col min="11783" max="11783" width="7" style="35" customWidth="1"/>
    <col min="11784" max="11784" width="15.7109375" style="35" customWidth="1"/>
    <col min="11785" max="11785" width="9" style="35" customWidth="1"/>
    <col min="11786" max="11786" width="15.7109375" style="35" customWidth="1"/>
    <col min="11787" max="11787" width="11.42578125" style="35"/>
    <col min="11788" max="11788" width="33.7109375" style="35" customWidth="1"/>
    <col min="11789" max="12032" width="11.42578125" style="35"/>
    <col min="12033" max="12033" width="30.85546875" style="35" customWidth="1"/>
    <col min="12034" max="12034" width="9.5703125" style="35" customWidth="1"/>
    <col min="12035" max="12035" width="17.5703125" style="35" customWidth="1"/>
    <col min="12036" max="12036" width="13.85546875" style="35" customWidth="1"/>
    <col min="12037" max="12037" width="7.28515625" style="35" customWidth="1"/>
    <col min="12038" max="12038" width="15.7109375" style="35" customWidth="1"/>
    <col min="12039" max="12039" width="7" style="35" customWidth="1"/>
    <col min="12040" max="12040" width="15.7109375" style="35" customWidth="1"/>
    <col min="12041" max="12041" width="9" style="35" customWidth="1"/>
    <col min="12042" max="12042" width="15.7109375" style="35" customWidth="1"/>
    <col min="12043" max="12043" width="11.42578125" style="35"/>
    <col min="12044" max="12044" width="33.7109375" style="35" customWidth="1"/>
    <col min="12045" max="12288" width="11.42578125" style="35"/>
    <col min="12289" max="12289" width="30.85546875" style="35" customWidth="1"/>
    <col min="12290" max="12290" width="9.5703125" style="35" customWidth="1"/>
    <col min="12291" max="12291" width="17.5703125" style="35" customWidth="1"/>
    <col min="12292" max="12292" width="13.85546875" style="35" customWidth="1"/>
    <col min="12293" max="12293" width="7.28515625" style="35" customWidth="1"/>
    <col min="12294" max="12294" width="15.7109375" style="35" customWidth="1"/>
    <col min="12295" max="12295" width="7" style="35" customWidth="1"/>
    <col min="12296" max="12296" width="15.7109375" style="35" customWidth="1"/>
    <col min="12297" max="12297" width="9" style="35" customWidth="1"/>
    <col min="12298" max="12298" width="15.7109375" style="35" customWidth="1"/>
    <col min="12299" max="12299" width="11.42578125" style="35"/>
    <col min="12300" max="12300" width="33.7109375" style="35" customWidth="1"/>
    <col min="12301" max="12544" width="11.42578125" style="35"/>
    <col min="12545" max="12545" width="30.85546875" style="35" customWidth="1"/>
    <col min="12546" max="12546" width="9.5703125" style="35" customWidth="1"/>
    <col min="12547" max="12547" width="17.5703125" style="35" customWidth="1"/>
    <col min="12548" max="12548" width="13.85546875" style="35" customWidth="1"/>
    <col min="12549" max="12549" width="7.28515625" style="35" customWidth="1"/>
    <col min="12550" max="12550" width="15.7109375" style="35" customWidth="1"/>
    <col min="12551" max="12551" width="7" style="35" customWidth="1"/>
    <col min="12552" max="12552" width="15.7109375" style="35" customWidth="1"/>
    <col min="12553" max="12553" width="9" style="35" customWidth="1"/>
    <col min="12554" max="12554" width="15.7109375" style="35" customWidth="1"/>
    <col min="12555" max="12555" width="11.42578125" style="35"/>
    <col min="12556" max="12556" width="33.7109375" style="35" customWidth="1"/>
    <col min="12557" max="12800" width="11.42578125" style="35"/>
    <col min="12801" max="12801" width="30.85546875" style="35" customWidth="1"/>
    <col min="12802" max="12802" width="9.5703125" style="35" customWidth="1"/>
    <col min="12803" max="12803" width="17.5703125" style="35" customWidth="1"/>
    <col min="12804" max="12804" width="13.85546875" style="35" customWidth="1"/>
    <col min="12805" max="12805" width="7.28515625" style="35" customWidth="1"/>
    <col min="12806" max="12806" width="15.7109375" style="35" customWidth="1"/>
    <col min="12807" max="12807" width="7" style="35" customWidth="1"/>
    <col min="12808" max="12808" width="15.7109375" style="35" customWidth="1"/>
    <col min="12809" max="12809" width="9" style="35" customWidth="1"/>
    <col min="12810" max="12810" width="15.7109375" style="35" customWidth="1"/>
    <col min="12811" max="12811" width="11.42578125" style="35"/>
    <col min="12812" max="12812" width="33.7109375" style="35" customWidth="1"/>
    <col min="12813" max="13056" width="11.42578125" style="35"/>
    <col min="13057" max="13057" width="30.85546875" style="35" customWidth="1"/>
    <col min="13058" max="13058" width="9.5703125" style="35" customWidth="1"/>
    <col min="13059" max="13059" width="17.5703125" style="35" customWidth="1"/>
    <col min="13060" max="13060" width="13.85546875" style="35" customWidth="1"/>
    <col min="13061" max="13061" width="7.28515625" style="35" customWidth="1"/>
    <col min="13062" max="13062" width="15.7109375" style="35" customWidth="1"/>
    <col min="13063" max="13063" width="7" style="35" customWidth="1"/>
    <col min="13064" max="13064" width="15.7109375" style="35" customWidth="1"/>
    <col min="13065" max="13065" width="9" style="35" customWidth="1"/>
    <col min="13066" max="13066" width="15.7109375" style="35" customWidth="1"/>
    <col min="13067" max="13067" width="11.42578125" style="35"/>
    <col min="13068" max="13068" width="33.7109375" style="35" customWidth="1"/>
    <col min="13069" max="13312" width="11.42578125" style="35"/>
    <col min="13313" max="13313" width="30.85546875" style="35" customWidth="1"/>
    <col min="13314" max="13314" width="9.5703125" style="35" customWidth="1"/>
    <col min="13315" max="13315" width="17.5703125" style="35" customWidth="1"/>
    <col min="13316" max="13316" width="13.85546875" style="35" customWidth="1"/>
    <col min="13317" max="13317" width="7.28515625" style="35" customWidth="1"/>
    <col min="13318" max="13318" width="15.7109375" style="35" customWidth="1"/>
    <col min="13319" max="13319" width="7" style="35" customWidth="1"/>
    <col min="13320" max="13320" width="15.7109375" style="35" customWidth="1"/>
    <col min="13321" max="13321" width="9" style="35" customWidth="1"/>
    <col min="13322" max="13322" width="15.7109375" style="35" customWidth="1"/>
    <col min="13323" max="13323" width="11.42578125" style="35"/>
    <col min="13324" max="13324" width="33.7109375" style="35" customWidth="1"/>
    <col min="13325" max="13568" width="11.42578125" style="35"/>
    <col min="13569" max="13569" width="30.85546875" style="35" customWidth="1"/>
    <col min="13570" max="13570" width="9.5703125" style="35" customWidth="1"/>
    <col min="13571" max="13571" width="17.5703125" style="35" customWidth="1"/>
    <col min="13572" max="13572" width="13.85546875" style="35" customWidth="1"/>
    <col min="13573" max="13573" width="7.28515625" style="35" customWidth="1"/>
    <col min="13574" max="13574" width="15.7109375" style="35" customWidth="1"/>
    <col min="13575" max="13575" width="7" style="35" customWidth="1"/>
    <col min="13576" max="13576" width="15.7109375" style="35" customWidth="1"/>
    <col min="13577" max="13577" width="9" style="35" customWidth="1"/>
    <col min="13578" max="13578" width="15.7109375" style="35" customWidth="1"/>
    <col min="13579" max="13579" width="11.42578125" style="35"/>
    <col min="13580" max="13580" width="33.7109375" style="35" customWidth="1"/>
    <col min="13581" max="13824" width="11.42578125" style="35"/>
    <col min="13825" max="13825" width="30.85546875" style="35" customWidth="1"/>
    <col min="13826" max="13826" width="9.5703125" style="35" customWidth="1"/>
    <col min="13827" max="13827" width="17.5703125" style="35" customWidth="1"/>
    <col min="13828" max="13828" width="13.85546875" style="35" customWidth="1"/>
    <col min="13829" max="13829" width="7.28515625" style="35" customWidth="1"/>
    <col min="13830" max="13830" width="15.7109375" style="35" customWidth="1"/>
    <col min="13831" max="13831" width="7" style="35" customWidth="1"/>
    <col min="13832" max="13832" width="15.7109375" style="35" customWidth="1"/>
    <col min="13833" max="13833" width="9" style="35" customWidth="1"/>
    <col min="13834" max="13834" width="15.7109375" style="35" customWidth="1"/>
    <col min="13835" max="13835" width="11.42578125" style="35"/>
    <col min="13836" max="13836" width="33.7109375" style="35" customWidth="1"/>
    <col min="13837" max="14080" width="11.42578125" style="35"/>
    <col min="14081" max="14081" width="30.85546875" style="35" customWidth="1"/>
    <col min="14082" max="14082" width="9.5703125" style="35" customWidth="1"/>
    <col min="14083" max="14083" width="17.5703125" style="35" customWidth="1"/>
    <col min="14084" max="14084" width="13.85546875" style="35" customWidth="1"/>
    <col min="14085" max="14085" width="7.28515625" style="35" customWidth="1"/>
    <col min="14086" max="14086" width="15.7109375" style="35" customWidth="1"/>
    <col min="14087" max="14087" width="7" style="35" customWidth="1"/>
    <col min="14088" max="14088" width="15.7109375" style="35" customWidth="1"/>
    <col min="14089" max="14089" width="9" style="35" customWidth="1"/>
    <col min="14090" max="14090" width="15.7109375" style="35" customWidth="1"/>
    <col min="14091" max="14091" width="11.42578125" style="35"/>
    <col min="14092" max="14092" width="33.7109375" style="35" customWidth="1"/>
    <col min="14093" max="14336" width="11.42578125" style="35"/>
    <col min="14337" max="14337" width="30.85546875" style="35" customWidth="1"/>
    <col min="14338" max="14338" width="9.5703125" style="35" customWidth="1"/>
    <col min="14339" max="14339" width="17.5703125" style="35" customWidth="1"/>
    <col min="14340" max="14340" width="13.85546875" style="35" customWidth="1"/>
    <col min="14341" max="14341" width="7.28515625" style="35" customWidth="1"/>
    <col min="14342" max="14342" width="15.7109375" style="35" customWidth="1"/>
    <col min="14343" max="14343" width="7" style="35" customWidth="1"/>
    <col min="14344" max="14344" width="15.7109375" style="35" customWidth="1"/>
    <col min="14345" max="14345" width="9" style="35" customWidth="1"/>
    <col min="14346" max="14346" width="15.7109375" style="35" customWidth="1"/>
    <col min="14347" max="14347" width="11.42578125" style="35"/>
    <col min="14348" max="14348" width="33.7109375" style="35" customWidth="1"/>
    <col min="14349" max="14592" width="11.42578125" style="35"/>
    <col min="14593" max="14593" width="30.85546875" style="35" customWidth="1"/>
    <col min="14594" max="14594" width="9.5703125" style="35" customWidth="1"/>
    <col min="14595" max="14595" width="17.5703125" style="35" customWidth="1"/>
    <col min="14596" max="14596" width="13.85546875" style="35" customWidth="1"/>
    <col min="14597" max="14597" width="7.28515625" style="35" customWidth="1"/>
    <col min="14598" max="14598" width="15.7109375" style="35" customWidth="1"/>
    <col min="14599" max="14599" width="7" style="35" customWidth="1"/>
    <col min="14600" max="14600" width="15.7109375" style="35" customWidth="1"/>
    <col min="14601" max="14601" width="9" style="35" customWidth="1"/>
    <col min="14602" max="14602" width="15.7109375" style="35" customWidth="1"/>
    <col min="14603" max="14603" width="11.42578125" style="35"/>
    <col min="14604" max="14604" width="33.7109375" style="35" customWidth="1"/>
    <col min="14605" max="14848" width="11.42578125" style="35"/>
    <col min="14849" max="14849" width="30.85546875" style="35" customWidth="1"/>
    <col min="14850" max="14850" width="9.5703125" style="35" customWidth="1"/>
    <col min="14851" max="14851" width="17.5703125" style="35" customWidth="1"/>
    <col min="14852" max="14852" width="13.85546875" style="35" customWidth="1"/>
    <col min="14853" max="14853" width="7.28515625" style="35" customWidth="1"/>
    <col min="14854" max="14854" width="15.7109375" style="35" customWidth="1"/>
    <col min="14855" max="14855" width="7" style="35" customWidth="1"/>
    <col min="14856" max="14856" width="15.7109375" style="35" customWidth="1"/>
    <col min="14857" max="14857" width="9" style="35" customWidth="1"/>
    <col min="14858" max="14858" width="15.7109375" style="35" customWidth="1"/>
    <col min="14859" max="14859" width="11.42578125" style="35"/>
    <col min="14860" max="14860" width="33.7109375" style="35" customWidth="1"/>
    <col min="14861" max="15104" width="11.42578125" style="35"/>
    <col min="15105" max="15105" width="30.85546875" style="35" customWidth="1"/>
    <col min="15106" max="15106" width="9.5703125" style="35" customWidth="1"/>
    <col min="15107" max="15107" width="17.5703125" style="35" customWidth="1"/>
    <col min="15108" max="15108" width="13.85546875" style="35" customWidth="1"/>
    <col min="15109" max="15109" width="7.28515625" style="35" customWidth="1"/>
    <col min="15110" max="15110" width="15.7109375" style="35" customWidth="1"/>
    <col min="15111" max="15111" width="7" style="35" customWidth="1"/>
    <col min="15112" max="15112" width="15.7109375" style="35" customWidth="1"/>
    <col min="15113" max="15113" width="9" style="35" customWidth="1"/>
    <col min="15114" max="15114" width="15.7109375" style="35" customWidth="1"/>
    <col min="15115" max="15115" width="11.42578125" style="35"/>
    <col min="15116" max="15116" width="33.7109375" style="35" customWidth="1"/>
    <col min="15117" max="15360" width="11.42578125" style="35"/>
    <col min="15361" max="15361" width="30.85546875" style="35" customWidth="1"/>
    <col min="15362" max="15362" width="9.5703125" style="35" customWidth="1"/>
    <col min="15363" max="15363" width="17.5703125" style="35" customWidth="1"/>
    <col min="15364" max="15364" width="13.85546875" style="35" customWidth="1"/>
    <col min="15365" max="15365" width="7.28515625" style="35" customWidth="1"/>
    <col min="15366" max="15366" width="15.7109375" style="35" customWidth="1"/>
    <col min="15367" max="15367" width="7" style="35" customWidth="1"/>
    <col min="15368" max="15368" width="15.7109375" style="35" customWidth="1"/>
    <col min="15369" max="15369" width="9" style="35" customWidth="1"/>
    <col min="15370" max="15370" width="15.7109375" style="35" customWidth="1"/>
    <col min="15371" max="15371" width="11.42578125" style="35"/>
    <col min="15372" max="15372" width="33.7109375" style="35" customWidth="1"/>
    <col min="15373" max="15616" width="11.42578125" style="35"/>
    <col min="15617" max="15617" width="30.85546875" style="35" customWidth="1"/>
    <col min="15618" max="15618" width="9.5703125" style="35" customWidth="1"/>
    <col min="15619" max="15619" width="17.5703125" style="35" customWidth="1"/>
    <col min="15620" max="15620" width="13.85546875" style="35" customWidth="1"/>
    <col min="15621" max="15621" width="7.28515625" style="35" customWidth="1"/>
    <col min="15622" max="15622" width="15.7109375" style="35" customWidth="1"/>
    <col min="15623" max="15623" width="7" style="35" customWidth="1"/>
    <col min="15624" max="15624" width="15.7109375" style="35" customWidth="1"/>
    <col min="15625" max="15625" width="9" style="35" customWidth="1"/>
    <col min="15626" max="15626" width="15.7109375" style="35" customWidth="1"/>
    <col min="15627" max="15627" width="11.42578125" style="35"/>
    <col min="15628" max="15628" width="33.7109375" style="35" customWidth="1"/>
    <col min="15629" max="15872" width="11.42578125" style="35"/>
    <col min="15873" max="15873" width="30.85546875" style="35" customWidth="1"/>
    <col min="15874" max="15874" width="9.5703125" style="35" customWidth="1"/>
    <col min="15875" max="15875" width="17.5703125" style="35" customWidth="1"/>
    <col min="15876" max="15876" width="13.85546875" style="35" customWidth="1"/>
    <col min="15877" max="15877" width="7.28515625" style="35" customWidth="1"/>
    <col min="15878" max="15878" width="15.7109375" style="35" customWidth="1"/>
    <col min="15879" max="15879" width="7" style="35" customWidth="1"/>
    <col min="15880" max="15880" width="15.7109375" style="35" customWidth="1"/>
    <col min="15881" max="15881" width="9" style="35" customWidth="1"/>
    <col min="15882" max="15882" width="15.7109375" style="35" customWidth="1"/>
    <col min="15883" max="15883" width="11.42578125" style="35"/>
    <col min="15884" max="15884" width="33.7109375" style="35" customWidth="1"/>
    <col min="15885" max="16128" width="11.42578125" style="35"/>
    <col min="16129" max="16129" width="30.85546875" style="35" customWidth="1"/>
    <col min="16130" max="16130" width="9.5703125" style="35" customWidth="1"/>
    <col min="16131" max="16131" width="17.5703125" style="35" customWidth="1"/>
    <col min="16132" max="16132" width="13.85546875" style="35" customWidth="1"/>
    <col min="16133" max="16133" width="7.28515625" style="35" customWidth="1"/>
    <col min="16134" max="16134" width="15.7109375" style="35" customWidth="1"/>
    <col min="16135" max="16135" width="7" style="35" customWidth="1"/>
    <col min="16136" max="16136" width="15.7109375" style="35" customWidth="1"/>
    <col min="16137" max="16137" width="9" style="35" customWidth="1"/>
    <col min="16138" max="16138" width="15.7109375" style="35" customWidth="1"/>
    <col min="16139" max="16139" width="11.42578125" style="35"/>
    <col min="16140" max="16140" width="33.7109375" style="35" customWidth="1"/>
    <col min="16141" max="16384" width="11.42578125" style="35"/>
  </cols>
  <sheetData>
    <row r="1" spans="1:10" ht="14.25" x14ac:dyDescent="0.2">
      <c r="A1" s="34" t="s">
        <v>113</v>
      </c>
      <c r="J1" s="36" t="s">
        <v>50</v>
      </c>
    </row>
    <row r="2" spans="1:10" x14ac:dyDescent="0.2">
      <c r="A2" s="37" t="s">
        <v>114</v>
      </c>
    </row>
    <row r="3" spans="1:10" ht="13.5" x14ac:dyDescent="0.25">
      <c r="A3" s="38" t="s">
        <v>115</v>
      </c>
      <c r="J3" s="39" t="s">
        <v>116</v>
      </c>
    </row>
    <row r="4" spans="1:10" ht="18" hidden="1" customHeight="1" x14ac:dyDescent="0.2">
      <c r="A4" s="189" t="s">
        <v>77</v>
      </c>
      <c r="B4" s="189" t="s">
        <v>117</v>
      </c>
      <c r="C4" s="191" t="s">
        <v>118</v>
      </c>
      <c r="D4" s="194" t="s">
        <v>119</v>
      </c>
      <c r="E4" s="194"/>
      <c r="F4" s="194"/>
      <c r="G4" s="194"/>
      <c r="H4" s="194"/>
      <c r="I4" s="194"/>
      <c r="J4" s="195"/>
    </row>
    <row r="5" spans="1:10" ht="18" hidden="1" x14ac:dyDescent="0.2">
      <c r="A5" s="190"/>
      <c r="B5" s="190"/>
      <c r="C5" s="192"/>
      <c r="D5" s="40" t="s">
        <v>120</v>
      </c>
      <c r="E5" s="40"/>
      <c r="F5" s="41" t="s">
        <v>121</v>
      </c>
      <c r="G5" s="41"/>
      <c r="H5" s="41" t="s">
        <v>122</v>
      </c>
      <c r="I5" s="42"/>
      <c r="J5" s="43" t="s">
        <v>123</v>
      </c>
    </row>
    <row r="6" spans="1:10" hidden="1" x14ac:dyDescent="0.2">
      <c r="A6" s="44"/>
      <c r="B6" s="44"/>
      <c r="C6" s="44"/>
      <c r="D6" s="44"/>
      <c r="E6" s="44"/>
      <c r="F6" s="44"/>
      <c r="G6" s="44"/>
      <c r="H6" s="44"/>
      <c r="I6" s="44"/>
      <c r="J6" s="44"/>
    </row>
    <row r="7" spans="1:10" hidden="1" x14ac:dyDescent="0.2">
      <c r="A7" s="45" t="s">
        <v>53</v>
      </c>
      <c r="B7" s="45" t="s">
        <v>124</v>
      </c>
      <c r="C7" s="46">
        <v>31924863</v>
      </c>
      <c r="D7" s="47">
        <v>3.5509283156516598</v>
      </c>
      <c r="E7" s="47"/>
      <c r="F7" s="47">
        <v>52.671214282109801</v>
      </c>
      <c r="G7" s="47"/>
      <c r="H7" s="47">
        <v>43.1747537961243</v>
      </c>
      <c r="I7" s="47"/>
      <c r="J7" s="47">
        <v>0.60310360611414005</v>
      </c>
    </row>
    <row r="8" spans="1:10" hidden="1" x14ac:dyDescent="0.2">
      <c r="A8" s="48" t="s">
        <v>53</v>
      </c>
      <c r="B8" s="48" t="s">
        <v>125</v>
      </c>
      <c r="C8" s="49">
        <v>100808.13692973</v>
      </c>
      <c r="D8" s="50">
        <v>2.0314561997849701E-2</v>
      </c>
      <c r="E8" s="50"/>
      <c r="F8" s="50">
        <v>0.12661208561133999</v>
      </c>
      <c r="G8" s="50"/>
      <c r="H8" s="50">
        <v>0.13242228796222</v>
      </c>
      <c r="I8" s="50"/>
      <c r="J8" s="50">
        <v>9.5285317944175003E-3</v>
      </c>
    </row>
    <row r="9" spans="1:10" ht="18" hidden="1" x14ac:dyDescent="0.2">
      <c r="A9" s="48" t="s">
        <v>53</v>
      </c>
      <c r="B9" s="48" t="s">
        <v>126</v>
      </c>
      <c r="C9" s="49">
        <v>31759047.7709327</v>
      </c>
      <c r="D9" s="50">
        <v>3.51766472260771</v>
      </c>
      <c r="E9" s="50"/>
      <c r="F9" s="50">
        <v>52.4629099075878</v>
      </c>
      <c r="G9" s="50"/>
      <c r="H9" s="50">
        <v>42.957071062831197</v>
      </c>
      <c r="I9" s="50"/>
      <c r="J9" s="50">
        <v>0.58763121451433997</v>
      </c>
    </row>
    <row r="10" spans="1:10" ht="27" hidden="1" x14ac:dyDescent="0.2">
      <c r="A10" s="48" t="s">
        <v>53</v>
      </c>
      <c r="B10" s="48" t="s">
        <v>127</v>
      </c>
      <c r="C10" s="49">
        <v>32090678.229067199</v>
      </c>
      <c r="D10" s="50">
        <v>3.58449476853378</v>
      </c>
      <c r="E10" s="50"/>
      <c r="F10" s="50">
        <v>52.879425708004597</v>
      </c>
      <c r="G10" s="50"/>
      <c r="H10" s="50">
        <v>43.392700497491802</v>
      </c>
      <c r="I10" s="50"/>
      <c r="J10" s="50">
        <v>0.61898085084000998</v>
      </c>
    </row>
    <row r="11" spans="1:10" ht="18" hidden="1" x14ac:dyDescent="0.2">
      <c r="A11" s="48" t="s">
        <v>53</v>
      </c>
      <c r="B11" s="48" t="s">
        <v>128</v>
      </c>
      <c r="C11" s="50">
        <v>0.31576685835654</v>
      </c>
      <c r="D11" s="50">
        <v>0.57209158259566995</v>
      </c>
      <c r="E11" s="50"/>
      <c r="F11" s="50">
        <v>0.24038193790862</v>
      </c>
      <c r="G11" s="50"/>
      <c r="H11" s="50">
        <v>0.30671231754450001</v>
      </c>
      <c r="I11" s="50"/>
      <c r="J11" s="50">
        <v>1.5799162362518</v>
      </c>
    </row>
    <row r="12" spans="1:10" hidden="1" x14ac:dyDescent="0.2">
      <c r="A12" s="48" t="s">
        <v>53</v>
      </c>
      <c r="B12" s="48" t="s">
        <v>129</v>
      </c>
      <c r="C12" s="50">
        <v>3.2311223054276001</v>
      </c>
      <c r="D12" s="50">
        <v>7.0493274853789698</v>
      </c>
      <c r="E12" s="50"/>
      <c r="F12" s="50">
        <v>37.620481560871902</v>
      </c>
      <c r="G12" s="50"/>
      <c r="H12" s="50">
        <v>41.814190802441303</v>
      </c>
      <c r="I12" s="50"/>
      <c r="J12" s="50">
        <v>8.8605349605116501</v>
      </c>
    </row>
    <row r="13" spans="1:10" hidden="1" x14ac:dyDescent="0.2">
      <c r="A13" s="51" t="s">
        <v>130</v>
      </c>
      <c r="B13" s="51" t="s">
        <v>124</v>
      </c>
      <c r="C13" s="52">
        <v>334252</v>
      </c>
      <c r="D13" s="53">
        <v>0.69289039407393005</v>
      </c>
      <c r="E13" s="53"/>
      <c r="F13" s="53">
        <v>35.332623290212098</v>
      </c>
      <c r="G13" s="53"/>
      <c r="H13" s="53">
        <v>63.881442743798097</v>
      </c>
      <c r="I13" s="53"/>
      <c r="J13" s="53">
        <v>9.3043571915799997E-2</v>
      </c>
    </row>
    <row r="14" spans="1:10" hidden="1" x14ac:dyDescent="0.2">
      <c r="A14" s="54" t="s">
        <v>130</v>
      </c>
      <c r="B14" s="54" t="s">
        <v>125</v>
      </c>
      <c r="C14" s="55">
        <v>7060.61954129276</v>
      </c>
      <c r="D14" s="56">
        <v>7.0247222047790006E-2</v>
      </c>
      <c r="E14" s="56"/>
      <c r="F14" s="56">
        <v>0.80149233870099001</v>
      </c>
      <c r="G14" s="56"/>
      <c r="H14" s="56">
        <v>0.80707577990639001</v>
      </c>
      <c r="I14" s="56"/>
      <c r="J14" s="56">
        <v>2.1754315249889199E-2</v>
      </c>
    </row>
    <row r="15" spans="1:10" ht="18" hidden="1" x14ac:dyDescent="0.2">
      <c r="A15" s="54" t="s">
        <v>130</v>
      </c>
      <c r="B15" s="54" t="s">
        <v>126</v>
      </c>
      <c r="C15" s="55">
        <v>322632.113571272</v>
      </c>
      <c r="D15" s="56">
        <v>0.58635817784557998</v>
      </c>
      <c r="E15" s="56"/>
      <c r="F15" s="56">
        <v>34.025016975748599</v>
      </c>
      <c r="G15" s="56"/>
      <c r="H15" s="56">
        <v>62.5428856086547</v>
      </c>
      <c r="I15" s="56"/>
      <c r="J15" s="56">
        <v>6.3321315997220004E-2</v>
      </c>
    </row>
    <row r="16" spans="1:10" ht="27" hidden="1" x14ac:dyDescent="0.2">
      <c r="A16" s="54" t="s">
        <v>130</v>
      </c>
      <c r="B16" s="54" t="s">
        <v>127</v>
      </c>
      <c r="C16" s="55">
        <v>345871.88642872701</v>
      </c>
      <c r="D16" s="56">
        <v>0.81861848682836003</v>
      </c>
      <c r="E16" s="56"/>
      <c r="F16" s="56">
        <v>36.6625564905342</v>
      </c>
      <c r="G16" s="56"/>
      <c r="H16" s="56">
        <v>65.198782381208403</v>
      </c>
      <c r="I16" s="56"/>
      <c r="J16" s="56">
        <v>0.13669801023667</v>
      </c>
    </row>
    <row r="17" spans="1:10" ht="18" hidden="1" x14ac:dyDescent="0.2">
      <c r="A17" s="54" t="s">
        <v>130</v>
      </c>
      <c r="B17" s="54" t="s">
        <v>128</v>
      </c>
      <c r="C17" s="56">
        <v>2.1123641866893101</v>
      </c>
      <c r="D17" s="56">
        <v>10.1382877650768</v>
      </c>
      <c r="E17" s="56"/>
      <c r="F17" s="56">
        <v>2.2684201286662402</v>
      </c>
      <c r="G17" s="56"/>
      <c r="H17" s="56">
        <v>1.2633962935734599</v>
      </c>
      <c r="I17" s="56"/>
      <c r="J17" s="56">
        <v>23.380782575260302</v>
      </c>
    </row>
    <row r="18" spans="1:10" hidden="1" x14ac:dyDescent="0.2">
      <c r="A18" s="54" t="s">
        <v>130</v>
      </c>
      <c r="B18" s="54" t="s">
        <v>129</v>
      </c>
      <c r="C18" s="56">
        <v>2.1767162876152901</v>
      </c>
      <c r="D18" s="56">
        <v>3.12536434212819</v>
      </c>
      <c r="E18" s="56"/>
      <c r="F18" s="56">
        <v>12.2525039118932</v>
      </c>
      <c r="G18" s="56"/>
      <c r="H18" s="56">
        <v>12.302992084861399</v>
      </c>
      <c r="I18" s="56"/>
      <c r="J18" s="56">
        <v>2.2186865885223099</v>
      </c>
    </row>
    <row r="19" spans="1:10" hidden="1" x14ac:dyDescent="0.2">
      <c r="A19" s="45" t="s">
        <v>131</v>
      </c>
      <c r="B19" s="45" t="s">
        <v>124</v>
      </c>
      <c r="C19" s="46">
        <v>961553</v>
      </c>
      <c r="D19" s="47">
        <v>1.233005356959</v>
      </c>
      <c r="E19" s="47"/>
      <c r="F19" s="47">
        <v>54.507551845816103</v>
      </c>
      <c r="G19" s="47"/>
      <c r="H19" s="47">
        <v>44.075573577327503</v>
      </c>
      <c r="I19" s="47"/>
      <c r="J19" s="47">
        <v>0.18386921989739</v>
      </c>
    </row>
    <row r="20" spans="1:10" hidden="1" x14ac:dyDescent="0.2">
      <c r="A20" s="48" t="s">
        <v>131</v>
      </c>
      <c r="B20" s="48" t="s">
        <v>125</v>
      </c>
      <c r="C20" s="49">
        <v>20059.846099922299</v>
      </c>
      <c r="D20" s="50">
        <v>8.2659355826689998E-2</v>
      </c>
      <c r="E20" s="50"/>
      <c r="F20" s="50">
        <v>0.90588711722752002</v>
      </c>
      <c r="G20" s="50"/>
      <c r="H20" s="50">
        <v>0.91742749401193002</v>
      </c>
      <c r="I20" s="50"/>
      <c r="J20" s="50">
        <v>2.3781415302870399E-2</v>
      </c>
    </row>
    <row r="21" spans="1:10" ht="18" hidden="1" x14ac:dyDescent="0.2">
      <c r="A21" s="48" t="s">
        <v>131</v>
      </c>
      <c r="B21" s="48" t="s">
        <v>126</v>
      </c>
      <c r="C21" s="49">
        <v>928543.76435710397</v>
      </c>
      <c r="D21" s="50">
        <v>1.10413939545758</v>
      </c>
      <c r="E21" s="50"/>
      <c r="F21" s="50">
        <v>53.013281228084601</v>
      </c>
      <c r="G21" s="50"/>
      <c r="H21" s="50">
        <v>42.5718382508947</v>
      </c>
      <c r="I21" s="50"/>
      <c r="J21" s="50">
        <v>0.14861424943637999</v>
      </c>
    </row>
    <row r="22" spans="1:10" ht="27" hidden="1" x14ac:dyDescent="0.2">
      <c r="A22" s="48" t="s">
        <v>131</v>
      </c>
      <c r="B22" s="48" t="s">
        <v>127</v>
      </c>
      <c r="C22" s="49">
        <v>994562.23564289603</v>
      </c>
      <c r="D22" s="50">
        <v>1.3767021110817299</v>
      </c>
      <c r="E22" s="50"/>
      <c r="F22" s="50">
        <v>55.993748620320702</v>
      </c>
      <c r="G22" s="50"/>
      <c r="H22" s="50">
        <v>45.590257798952798</v>
      </c>
      <c r="I22" s="50"/>
      <c r="J22" s="50">
        <v>0.22746848778416001</v>
      </c>
    </row>
    <row r="23" spans="1:10" ht="18" hidden="1" x14ac:dyDescent="0.2">
      <c r="A23" s="48" t="s">
        <v>131</v>
      </c>
      <c r="B23" s="48" t="s">
        <v>128</v>
      </c>
      <c r="C23" s="50">
        <v>2.0861924511620602</v>
      </c>
      <c r="D23" s="50">
        <v>6.7038926765540303</v>
      </c>
      <c r="E23" s="50"/>
      <c r="F23" s="50">
        <v>1.66194790731013</v>
      </c>
      <c r="G23" s="50"/>
      <c r="H23" s="50">
        <v>2.0814873626145198</v>
      </c>
      <c r="I23" s="50"/>
      <c r="J23" s="50">
        <v>12.933875129366999</v>
      </c>
    </row>
    <row r="24" spans="1:10" hidden="1" x14ac:dyDescent="0.2">
      <c r="A24" s="48" t="s">
        <v>131</v>
      </c>
      <c r="B24" s="48" t="s">
        <v>129</v>
      </c>
      <c r="C24" s="50">
        <v>1.8669915491785101</v>
      </c>
      <c r="D24" s="50">
        <v>3.0922674023635</v>
      </c>
      <c r="E24" s="50"/>
      <c r="F24" s="50">
        <v>18.239880699996</v>
      </c>
      <c r="G24" s="50"/>
      <c r="H24" s="50">
        <v>18.819747958362001</v>
      </c>
      <c r="I24" s="50"/>
      <c r="J24" s="50">
        <v>1.6983822471300201</v>
      </c>
    </row>
    <row r="25" spans="1:10" hidden="1" x14ac:dyDescent="0.2">
      <c r="A25" s="51" t="s">
        <v>132</v>
      </c>
      <c r="B25" s="51" t="s">
        <v>124</v>
      </c>
      <c r="C25" s="52">
        <v>208972</v>
      </c>
      <c r="D25" s="53">
        <v>3.8445341959688299</v>
      </c>
      <c r="E25" s="53"/>
      <c r="F25" s="53">
        <v>47.5456041957774</v>
      </c>
      <c r="G25" s="53"/>
      <c r="H25" s="53">
        <v>47.985376031238602</v>
      </c>
      <c r="I25" s="53"/>
      <c r="J25" s="53">
        <v>0.62448557701509999</v>
      </c>
    </row>
    <row r="26" spans="1:10" hidden="1" x14ac:dyDescent="0.2">
      <c r="A26" s="54" t="s">
        <v>132</v>
      </c>
      <c r="B26" s="54" t="s">
        <v>125</v>
      </c>
      <c r="C26" s="55">
        <v>6183.2161696923604</v>
      </c>
      <c r="D26" s="56">
        <v>0.48095688334275</v>
      </c>
      <c r="E26" s="56"/>
      <c r="F26" s="56">
        <v>1.21430707377129</v>
      </c>
      <c r="G26" s="56"/>
      <c r="H26" s="56">
        <v>1.38180057204137</v>
      </c>
      <c r="I26" s="56"/>
      <c r="J26" s="56">
        <v>0.10032908076436001</v>
      </c>
    </row>
    <row r="27" spans="1:10" ht="18" hidden="1" x14ac:dyDescent="0.2">
      <c r="A27" s="54" t="s">
        <v>132</v>
      </c>
      <c r="B27" s="54" t="s">
        <v>126</v>
      </c>
      <c r="C27" s="55">
        <v>198793.804744605</v>
      </c>
      <c r="D27" s="56">
        <v>3.1265448195732302</v>
      </c>
      <c r="E27" s="56"/>
      <c r="F27" s="56">
        <v>45.551722199215703</v>
      </c>
      <c r="G27" s="56"/>
      <c r="H27" s="56">
        <v>45.716528903585903</v>
      </c>
      <c r="I27" s="56"/>
      <c r="J27" s="56">
        <v>0.47927093866809001</v>
      </c>
    </row>
    <row r="28" spans="1:10" ht="27" hidden="1" x14ac:dyDescent="0.2">
      <c r="A28" s="54" t="s">
        <v>132</v>
      </c>
      <c r="B28" s="54" t="s">
        <v>127</v>
      </c>
      <c r="C28" s="55">
        <v>219150.19525539401</v>
      </c>
      <c r="D28" s="56">
        <v>4.7193723610301799</v>
      </c>
      <c r="E28" s="56"/>
      <c r="F28" s="56">
        <v>49.547341966173498</v>
      </c>
      <c r="G28" s="56"/>
      <c r="H28" s="56">
        <v>50.262563689541203</v>
      </c>
      <c r="I28" s="56"/>
      <c r="J28" s="56">
        <v>0.81333931865471998</v>
      </c>
    </row>
    <row r="29" spans="1:10" ht="18" hidden="1" x14ac:dyDescent="0.2">
      <c r="A29" s="54" t="s">
        <v>132</v>
      </c>
      <c r="B29" s="54" t="s">
        <v>128</v>
      </c>
      <c r="C29" s="56">
        <v>2.95887304026011</v>
      </c>
      <c r="D29" s="56">
        <v>12.510147103049899</v>
      </c>
      <c r="E29" s="56"/>
      <c r="F29" s="56">
        <v>2.5539838946439102</v>
      </c>
      <c r="G29" s="56"/>
      <c r="H29" s="56">
        <v>2.87962851670021</v>
      </c>
      <c r="I29" s="56"/>
      <c r="J29" s="56">
        <v>16.0658763720234</v>
      </c>
    </row>
    <row r="30" spans="1:10" hidden="1" x14ac:dyDescent="0.2">
      <c r="A30" s="54" t="s">
        <v>132</v>
      </c>
      <c r="B30" s="54" t="s">
        <v>129</v>
      </c>
      <c r="C30" s="56">
        <v>3.2935001509550701</v>
      </c>
      <c r="D30" s="56">
        <v>14.711170000642101</v>
      </c>
      <c r="E30" s="56"/>
      <c r="F30" s="56">
        <v>13.9000838278613</v>
      </c>
      <c r="G30" s="56"/>
      <c r="H30" s="56">
        <v>17.984940268550201</v>
      </c>
      <c r="I30" s="56"/>
      <c r="J30" s="56">
        <v>3.8133309051000102</v>
      </c>
    </row>
    <row r="31" spans="1:10" hidden="1" x14ac:dyDescent="0.2">
      <c r="A31" s="45" t="s">
        <v>133</v>
      </c>
      <c r="B31" s="45" t="s">
        <v>124</v>
      </c>
      <c r="C31" s="46">
        <v>244299</v>
      </c>
      <c r="D31" s="47">
        <v>3.0925218686936899</v>
      </c>
      <c r="E31" s="47"/>
      <c r="F31" s="47">
        <v>47.782839880638001</v>
      </c>
      <c r="G31" s="47"/>
      <c r="H31" s="47">
        <v>48.880674910662698</v>
      </c>
      <c r="I31" s="47"/>
      <c r="J31" s="47">
        <v>0.24396334000548001</v>
      </c>
    </row>
    <row r="32" spans="1:10" hidden="1" x14ac:dyDescent="0.2">
      <c r="A32" s="48" t="s">
        <v>133</v>
      </c>
      <c r="B32" s="48" t="s">
        <v>125</v>
      </c>
      <c r="C32" s="49">
        <v>6110.5981310302896</v>
      </c>
      <c r="D32" s="50">
        <v>0.20995101608632999</v>
      </c>
      <c r="E32" s="50"/>
      <c r="F32" s="50">
        <v>0.99774492734072995</v>
      </c>
      <c r="G32" s="50"/>
      <c r="H32" s="50">
        <v>1.0266642811064099</v>
      </c>
      <c r="I32" s="50"/>
      <c r="J32" s="50">
        <v>5.4850175512528E-2</v>
      </c>
    </row>
    <row r="33" spans="1:10" ht="18" hidden="1" x14ac:dyDescent="0.2">
      <c r="A33" s="48" t="s">
        <v>133</v>
      </c>
      <c r="B33" s="48" t="s">
        <v>126</v>
      </c>
      <c r="C33" s="49">
        <v>234243.219758892</v>
      </c>
      <c r="D33" s="50">
        <v>2.7650898027670201</v>
      </c>
      <c r="E33" s="50"/>
      <c r="F33" s="50">
        <v>46.143904097881197</v>
      </c>
      <c r="G33" s="50"/>
      <c r="H33" s="50">
        <v>47.193086019156603</v>
      </c>
      <c r="I33" s="50"/>
      <c r="J33" s="50">
        <v>0.16849115096625999</v>
      </c>
    </row>
    <row r="34" spans="1:10" ht="27" hidden="1" x14ac:dyDescent="0.2">
      <c r="A34" s="48" t="s">
        <v>133</v>
      </c>
      <c r="B34" s="48" t="s">
        <v>127</v>
      </c>
      <c r="C34" s="49">
        <v>254354.78024110699</v>
      </c>
      <c r="D34" s="50">
        <v>3.4573486209328101</v>
      </c>
      <c r="E34" s="50"/>
      <c r="F34" s="50">
        <v>49.426563425477703</v>
      </c>
      <c r="G34" s="50"/>
      <c r="H34" s="50">
        <v>50.570819175529898</v>
      </c>
      <c r="I34" s="50"/>
      <c r="J34" s="50">
        <v>0.35312218450069</v>
      </c>
    </row>
    <row r="35" spans="1:10" ht="18" hidden="1" x14ac:dyDescent="0.2">
      <c r="A35" s="48" t="s">
        <v>133</v>
      </c>
      <c r="B35" s="48" t="s">
        <v>128</v>
      </c>
      <c r="C35" s="50">
        <v>2.5012784051634598</v>
      </c>
      <c r="D35" s="50">
        <v>6.7889905068003502</v>
      </c>
      <c r="E35" s="50"/>
      <c r="F35" s="50">
        <v>2.0880821019284599</v>
      </c>
      <c r="G35" s="50"/>
      <c r="H35" s="50">
        <v>2.1003480066157101</v>
      </c>
      <c r="I35" s="50"/>
      <c r="J35" s="50">
        <v>22.482958099891</v>
      </c>
    </row>
    <row r="36" spans="1:10" hidden="1" x14ac:dyDescent="0.2">
      <c r="A36" s="48" t="s">
        <v>133</v>
      </c>
      <c r="B36" s="48" t="s">
        <v>129</v>
      </c>
      <c r="C36" s="50">
        <v>2.5931143960445699</v>
      </c>
      <c r="D36" s="50">
        <v>6.1001682517063296</v>
      </c>
      <c r="E36" s="50"/>
      <c r="F36" s="50">
        <v>16.547400334764401</v>
      </c>
      <c r="G36" s="50"/>
      <c r="H36" s="50">
        <v>17.494862099678901</v>
      </c>
      <c r="I36" s="50"/>
      <c r="J36" s="50">
        <v>5.1270577573869103</v>
      </c>
    </row>
    <row r="37" spans="1:10" hidden="1" x14ac:dyDescent="0.2">
      <c r="A37" s="51" t="s">
        <v>134</v>
      </c>
      <c r="B37" s="51" t="s">
        <v>124</v>
      </c>
      <c r="C37" s="52">
        <v>809111</v>
      </c>
      <c r="D37" s="53">
        <v>0.72783585935674999</v>
      </c>
      <c r="E37" s="53"/>
      <c r="F37" s="53">
        <v>39.808876655984101</v>
      </c>
      <c r="G37" s="53"/>
      <c r="H37" s="53">
        <v>59.112037779735999</v>
      </c>
      <c r="I37" s="53"/>
      <c r="J37" s="53">
        <v>0.35124970492305002</v>
      </c>
    </row>
    <row r="38" spans="1:10" hidden="1" x14ac:dyDescent="0.2">
      <c r="A38" s="54" t="s">
        <v>134</v>
      </c>
      <c r="B38" s="54" t="s">
        <v>125</v>
      </c>
      <c r="C38" s="55">
        <v>12756.562915021999</v>
      </c>
      <c r="D38" s="56">
        <v>4.9165889360220302E-2</v>
      </c>
      <c r="E38" s="56"/>
      <c r="F38" s="56">
        <v>0.60337612117281003</v>
      </c>
      <c r="G38" s="56"/>
      <c r="H38" s="56">
        <v>0.61048411575384998</v>
      </c>
      <c r="I38" s="56"/>
      <c r="J38" s="56">
        <v>3.1298015418896402E-2</v>
      </c>
    </row>
    <row r="39" spans="1:10" ht="18" hidden="1" x14ac:dyDescent="0.2">
      <c r="A39" s="54" t="s">
        <v>134</v>
      </c>
      <c r="B39" s="54" t="s">
        <v>126</v>
      </c>
      <c r="C39" s="55">
        <v>788124.95711167995</v>
      </c>
      <c r="D39" s="56">
        <v>0.65125607572211996</v>
      </c>
      <c r="E39" s="56"/>
      <c r="F39" s="56">
        <v>38.820565890067698</v>
      </c>
      <c r="G39" s="56"/>
      <c r="H39" s="56">
        <v>58.104048250920101</v>
      </c>
      <c r="I39" s="56"/>
      <c r="J39" s="56">
        <v>0.30334583577029001</v>
      </c>
    </row>
    <row r="40" spans="1:10" ht="27" hidden="1" x14ac:dyDescent="0.2">
      <c r="A40" s="54" t="s">
        <v>134</v>
      </c>
      <c r="B40" s="54" t="s">
        <v>127</v>
      </c>
      <c r="C40" s="55">
        <v>830097.04288832005</v>
      </c>
      <c r="D40" s="56">
        <v>0.81334677220538998</v>
      </c>
      <c r="E40" s="56"/>
      <c r="F40" s="56">
        <v>40.805566441689997</v>
      </c>
      <c r="G40" s="56"/>
      <c r="H40" s="56">
        <v>60.112424083121098</v>
      </c>
      <c r="I40" s="56"/>
      <c r="J40" s="56">
        <v>0.40668761418896998</v>
      </c>
    </row>
    <row r="41" spans="1:10" ht="18" hidden="1" x14ac:dyDescent="0.2">
      <c r="A41" s="54" t="s">
        <v>134</v>
      </c>
      <c r="B41" s="54" t="s">
        <v>128</v>
      </c>
      <c r="C41" s="56">
        <v>1.5766146937839201</v>
      </c>
      <c r="D41" s="56">
        <v>6.7550792844518801</v>
      </c>
      <c r="E41" s="56"/>
      <c r="F41" s="56">
        <v>1.5156823599595499</v>
      </c>
      <c r="G41" s="56"/>
      <c r="H41" s="56">
        <v>1.03275768977656</v>
      </c>
      <c r="I41" s="56"/>
      <c r="J41" s="56">
        <v>8.9104745086553994</v>
      </c>
    </row>
    <row r="42" spans="1:10" hidden="1" x14ac:dyDescent="0.2">
      <c r="A42" s="54" t="s">
        <v>134</v>
      </c>
      <c r="B42" s="54" t="s">
        <v>129</v>
      </c>
      <c r="C42" s="56">
        <v>3.6437946556629801</v>
      </c>
      <c r="D42" s="56">
        <v>3.4993061253360298</v>
      </c>
      <c r="E42" s="56"/>
      <c r="F42" s="56">
        <v>15.8920141387727</v>
      </c>
      <c r="G42" s="56"/>
      <c r="H42" s="56">
        <v>16.128441955203201</v>
      </c>
      <c r="I42" s="56"/>
      <c r="J42" s="56">
        <v>2.92725699263567</v>
      </c>
    </row>
    <row r="43" spans="1:10" hidden="1" x14ac:dyDescent="0.2">
      <c r="A43" s="45" t="s">
        <v>135</v>
      </c>
      <c r="B43" s="45" t="s">
        <v>124</v>
      </c>
      <c r="C43" s="46">
        <v>204949</v>
      </c>
      <c r="D43" s="47">
        <v>2.2981327061854402</v>
      </c>
      <c r="E43" s="47"/>
      <c r="F43" s="47">
        <v>42.503744834080599</v>
      </c>
      <c r="G43" s="47"/>
      <c r="H43" s="47">
        <v>54.937081908182002</v>
      </c>
      <c r="I43" s="47"/>
      <c r="J43" s="47">
        <v>0.26104055155184003</v>
      </c>
    </row>
    <row r="44" spans="1:10" hidden="1" x14ac:dyDescent="0.2">
      <c r="A44" s="48" t="s">
        <v>135</v>
      </c>
      <c r="B44" s="48" t="s">
        <v>125</v>
      </c>
      <c r="C44" s="49">
        <v>3929.3413600286499</v>
      </c>
      <c r="D44" s="50">
        <v>0.15427144664559</v>
      </c>
      <c r="E44" s="50"/>
      <c r="F44" s="50">
        <v>0.83282667317201997</v>
      </c>
      <c r="G44" s="50"/>
      <c r="H44" s="50">
        <v>0.86549814695646998</v>
      </c>
      <c r="I44" s="50"/>
      <c r="J44" s="50">
        <v>3.6502354454794002E-2</v>
      </c>
    </row>
    <row r="45" spans="1:10" ht="18" hidden="1" x14ac:dyDescent="0.2">
      <c r="A45" s="48" t="s">
        <v>135</v>
      </c>
      <c r="B45" s="48" t="s">
        <v>126</v>
      </c>
      <c r="C45" s="49">
        <v>198481.87746247899</v>
      </c>
      <c r="D45" s="50">
        <v>2.05746324019053</v>
      </c>
      <c r="E45" s="50"/>
      <c r="F45" s="50">
        <v>41.139129036613497</v>
      </c>
      <c r="G45" s="50"/>
      <c r="H45" s="50">
        <v>53.508935160297497</v>
      </c>
      <c r="I45" s="50"/>
      <c r="J45" s="50">
        <v>0.20736178923882001</v>
      </c>
    </row>
    <row r="46" spans="1:10" ht="27" hidden="1" x14ac:dyDescent="0.2">
      <c r="A46" s="48" t="s">
        <v>135</v>
      </c>
      <c r="B46" s="48" t="s">
        <v>127</v>
      </c>
      <c r="C46" s="49">
        <v>211416.12253751999</v>
      </c>
      <c r="D46" s="50">
        <v>2.5662165957220302</v>
      </c>
      <c r="E46" s="50"/>
      <c r="F46" s="50">
        <v>43.879881348721803</v>
      </c>
      <c r="G46" s="50"/>
      <c r="H46" s="50">
        <v>56.357139666532703</v>
      </c>
      <c r="I46" s="50"/>
      <c r="J46" s="50">
        <v>0.3285691289114</v>
      </c>
    </row>
    <row r="47" spans="1:10" ht="18" hidden="1" x14ac:dyDescent="0.2">
      <c r="A47" s="48" t="s">
        <v>135</v>
      </c>
      <c r="B47" s="48" t="s">
        <v>128</v>
      </c>
      <c r="C47" s="50">
        <v>1.9172288520698499</v>
      </c>
      <c r="D47" s="50">
        <v>6.7129041865324703</v>
      </c>
      <c r="E47" s="50"/>
      <c r="F47" s="50">
        <v>1.9594195203812701</v>
      </c>
      <c r="G47" s="50"/>
      <c r="H47" s="50">
        <v>1.57543523771976</v>
      </c>
      <c r="I47" s="50"/>
      <c r="J47" s="50">
        <v>13.9834038189823</v>
      </c>
    </row>
    <row r="48" spans="1:10" hidden="1" x14ac:dyDescent="0.2">
      <c r="A48" s="48" t="s">
        <v>135</v>
      </c>
      <c r="B48" s="48" t="s">
        <v>129</v>
      </c>
      <c r="C48" s="50">
        <v>1.8493120897514701</v>
      </c>
      <c r="D48" s="50">
        <v>3.4913256707545299</v>
      </c>
      <c r="E48" s="50"/>
      <c r="F48" s="50">
        <v>9.3484524266016908</v>
      </c>
      <c r="G48" s="50"/>
      <c r="H48" s="50">
        <v>9.9665445239871904</v>
      </c>
      <c r="I48" s="50"/>
      <c r="J48" s="50">
        <v>1.6856452059948299</v>
      </c>
    </row>
    <row r="49" spans="1:10" hidden="1" x14ac:dyDescent="0.2">
      <c r="A49" s="51" t="s">
        <v>136</v>
      </c>
      <c r="B49" s="51" t="s">
        <v>124</v>
      </c>
      <c r="C49" s="52">
        <v>1238565</v>
      </c>
      <c r="D49" s="53">
        <v>10.6247956304271</v>
      </c>
      <c r="E49" s="53"/>
      <c r="F49" s="53">
        <v>75.301336627468004</v>
      </c>
      <c r="G49" s="53"/>
      <c r="H49" s="53">
        <v>13.6943155991005</v>
      </c>
      <c r="I49" s="53"/>
      <c r="J49" s="53">
        <v>0.37955214300419998</v>
      </c>
    </row>
    <row r="50" spans="1:10" hidden="1" x14ac:dyDescent="0.2">
      <c r="A50" s="54" t="s">
        <v>136</v>
      </c>
      <c r="B50" s="54" t="s">
        <v>125</v>
      </c>
      <c r="C50" s="55">
        <v>11943.843025038401</v>
      </c>
      <c r="D50" s="56">
        <v>0.14561254773873999</v>
      </c>
      <c r="E50" s="56"/>
      <c r="F50" s="56">
        <v>0.28649594942570999</v>
      </c>
      <c r="G50" s="56"/>
      <c r="H50" s="56">
        <v>0.30482740279783999</v>
      </c>
      <c r="I50" s="56"/>
      <c r="J50" s="56">
        <v>1.86551545322498E-2</v>
      </c>
    </row>
    <row r="51" spans="1:10" ht="18" hidden="1" x14ac:dyDescent="0.2">
      <c r="A51" s="54" t="s">
        <v>136</v>
      </c>
      <c r="B51" s="54" t="s">
        <v>126</v>
      </c>
      <c r="C51" s="55">
        <v>1218917.9952988101</v>
      </c>
      <c r="D51" s="56">
        <v>10.387638528373399</v>
      </c>
      <c r="E51" s="56"/>
      <c r="F51" s="56">
        <v>74.827050233414994</v>
      </c>
      <c r="G51" s="56"/>
      <c r="H51" s="56">
        <v>13.200569426284</v>
      </c>
      <c r="I51" s="56"/>
      <c r="J51" s="56">
        <v>0.35006887779298002</v>
      </c>
    </row>
    <row r="52" spans="1:10" ht="27" hidden="1" x14ac:dyDescent="0.2">
      <c r="A52" s="54" t="s">
        <v>136</v>
      </c>
      <c r="B52" s="54" t="s">
        <v>127</v>
      </c>
      <c r="C52" s="55">
        <v>1258212.0047011799</v>
      </c>
      <c r="D52" s="56">
        <v>10.8667106191816</v>
      </c>
      <c r="E52" s="56"/>
      <c r="F52" s="56">
        <v>75.769580611433796</v>
      </c>
      <c r="G52" s="56"/>
      <c r="H52" s="56">
        <v>14.2035075636391</v>
      </c>
      <c r="I52" s="56"/>
      <c r="J52" s="56">
        <v>0.41150827377787003</v>
      </c>
    </row>
    <row r="53" spans="1:10" ht="18" hidden="1" x14ac:dyDescent="0.2">
      <c r="A53" s="54" t="s">
        <v>136</v>
      </c>
      <c r="B53" s="54" t="s">
        <v>128</v>
      </c>
      <c r="C53" s="56">
        <v>0.96432912483708</v>
      </c>
      <c r="D53" s="56">
        <v>1.37049739876162</v>
      </c>
      <c r="E53" s="56"/>
      <c r="F53" s="56">
        <v>0.38046595486487</v>
      </c>
      <c r="G53" s="56"/>
      <c r="H53" s="56">
        <v>2.2259411256584598</v>
      </c>
      <c r="I53" s="56"/>
      <c r="J53" s="56">
        <v>4.9150439211308203</v>
      </c>
    </row>
    <row r="54" spans="1:10" hidden="1" x14ac:dyDescent="0.2">
      <c r="A54" s="54" t="s">
        <v>136</v>
      </c>
      <c r="B54" s="54" t="s">
        <v>129</v>
      </c>
      <c r="C54" s="56">
        <v>2.06645942154976</v>
      </c>
      <c r="D54" s="56">
        <v>9.0807864393092306</v>
      </c>
      <c r="E54" s="56"/>
      <c r="F54" s="56">
        <v>17.948341736287102</v>
      </c>
      <c r="G54" s="56"/>
      <c r="H54" s="56">
        <v>31.973617275888898</v>
      </c>
      <c r="I54" s="56"/>
      <c r="J54" s="56">
        <v>3.74318470773113</v>
      </c>
    </row>
    <row r="55" spans="1:10" hidden="1" x14ac:dyDescent="0.2">
      <c r="A55" s="45" t="s">
        <v>137</v>
      </c>
      <c r="B55" s="45" t="s">
        <v>124</v>
      </c>
      <c r="C55" s="46">
        <v>1033216</v>
      </c>
      <c r="D55" s="47">
        <v>1.53249659316154</v>
      </c>
      <c r="E55" s="47"/>
      <c r="F55" s="47">
        <v>48.928781590683798</v>
      </c>
      <c r="G55" s="47"/>
      <c r="H55" s="47">
        <v>47.396188212338899</v>
      </c>
      <c r="I55" s="47"/>
      <c r="J55" s="47">
        <v>2.1425336038156502</v>
      </c>
    </row>
    <row r="56" spans="1:10" hidden="1" x14ac:dyDescent="0.2">
      <c r="A56" s="48" t="s">
        <v>137</v>
      </c>
      <c r="B56" s="48" t="s">
        <v>125</v>
      </c>
      <c r="C56" s="49">
        <v>17280.963813744002</v>
      </c>
      <c r="D56" s="50">
        <v>5.0517390891234103E-2</v>
      </c>
      <c r="E56" s="50"/>
      <c r="F56" s="50">
        <v>0.66887020738878999</v>
      </c>
      <c r="G56" s="50"/>
      <c r="H56" s="50">
        <v>0.67645995817390003</v>
      </c>
      <c r="I56" s="50"/>
      <c r="J56" s="50">
        <v>6.3355074628700006E-2</v>
      </c>
    </row>
    <row r="57" spans="1:10" ht="18" hidden="1" x14ac:dyDescent="0.2">
      <c r="A57" s="48" t="s">
        <v>137</v>
      </c>
      <c r="B57" s="48" t="s">
        <v>126</v>
      </c>
      <c r="C57" s="49">
        <v>1004788.99438727</v>
      </c>
      <c r="D57" s="50">
        <v>1.4515762911708201</v>
      </c>
      <c r="E57" s="50"/>
      <c r="F57" s="50">
        <v>47.829193358234598</v>
      </c>
      <c r="G57" s="50"/>
      <c r="H57" s="50">
        <v>46.284894556536102</v>
      </c>
      <c r="I57" s="50"/>
      <c r="J57" s="50">
        <v>2.0407572585310798</v>
      </c>
    </row>
    <row r="58" spans="1:10" ht="27" hidden="1" x14ac:dyDescent="0.2">
      <c r="A58" s="48" t="s">
        <v>137</v>
      </c>
      <c r="B58" s="48" t="s">
        <v>127</v>
      </c>
      <c r="C58" s="49">
        <v>1061643.00561273</v>
      </c>
      <c r="D58" s="50">
        <v>1.61785386224143</v>
      </c>
      <c r="E58" s="50"/>
      <c r="F58" s="50">
        <v>50.029407440411703</v>
      </c>
      <c r="G58" s="50"/>
      <c r="H58" s="50">
        <v>48.510067376040503</v>
      </c>
      <c r="I58" s="50"/>
      <c r="J58" s="50">
        <v>2.2492691777285101</v>
      </c>
    </row>
    <row r="59" spans="1:10" ht="18" hidden="1" x14ac:dyDescent="0.2">
      <c r="A59" s="48" t="s">
        <v>137</v>
      </c>
      <c r="B59" s="48" t="s">
        <v>128</v>
      </c>
      <c r="C59" s="50">
        <v>1.6725412511753599</v>
      </c>
      <c r="D59" s="50">
        <v>3.2964113014448202</v>
      </c>
      <c r="E59" s="50"/>
      <c r="F59" s="50">
        <v>1.36702812872853</v>
      </c>
      <c r="G59" s="50"/>
      <c r="H59" s="50">
        <v>1.42724548890577</v>
      </c>
      <c r="I59" s="50"/>
      <c r="J59" s="50">
        <v>2.9570166141561098</v>
      </c>
    </row>
    <row r="60" spans="1:10" hidden="1" x14ac:dyDescent="0.2">
      <c r="A60" s="48" t="s">
        <v>137</v>
      </c>
      <c r="B60" s="48" t="s">
        <v>129</v>
      </c>
      <c r="C60" s="50">
        <v>5.51821457556614</v>
      </c>
      <c r="D60" s="50">
        <v>2.8876022710551301</v>
      </c>
      <c r="E60" s="50"/>
      <c r="F60" s="50">
        <v>30.569693123922701</v>
      </c>
      <c r="G60" s="50"/>
      <c r="H60" s="50">
        <v>31.3380199794364</v>
      </c>
      <c r="I60" s="50"/>
      <c r="J60" s="50">
        <v>3.26880639564552</v>
      </c>
    </row>
    <row r="61" spans="1:10" hidden="1" x14ac:dyDescent="0.2">
      <c r="A61" s="51" t="s">
        <v>138</v>
      </c>
      <c r="B61" s="51" t="s">
        <v>124</v>
      </c>
      <c r="C61" s="52">
        <v>2599081</v>
      </c>
      <c r="D61" s="53">
        <v>0.41780152292291001</v>
      </c>
      <c r="E61" s="53"/>
      <c r="F61" s="53">
        <v>35.457032697326397</v>
      </c>
      <c r="G61" s="53"/>
      <c r="H61" s="53">
        <v>63.365089429686797</v>
      </c>
      <c r="I61" s="53"/>
      <c r="J61" s="53">
        <v>0.76007635006372998</v>
      </c>
    </row>
    <row r="62" spans="1:10" hidden="1" x14ac:dyDescent="0.2">
      <c r="A62" s="54" t="s">
        <v>138</v>
      </c>
      <c r="B62" s="54" t="s">
        <v>125</v>
      </c>
      <c r="C62" s="55">
        <v>39769.375573637597</v>
      </c>
      <c r="D62" s="56">
        <v>2.80757687207683E-2</v>
      </c>
      <c r="E62" s="56"/>
      <c r="F62" s="56">
        <v>0.58229231738244003</v>
      </c>
      <c r="G62" s="56"/>
      <c r="H62" s="56">
        <v>0.58720124404330998</v>
      </c>
      <c r="I62" s="56"/>
      <c r="J62" s="56">
        <v>3.9972374009391701E-2</v>
      </c>
    </row>
    <row r="63" spans="1:10" ht="18" hidden="1" x14ac:dyDescent="0.2">
      <c r="A63" s="54" t="s">
        <v>138</v>
      </c>
      <c r="B63" s="54" t="s">
        <v>126</v>
      </c>
      <c r="C63" s="55">
        <v>2533647.40241908</v>
      </c>
      <c r="D63" s="56">
        <v>0.37406058868003</v>
      </c>
      <c r="E63" s="56"/>
      <c r="F63" s="56">
        <v>34.504907722205701</v>
      </c>
      <c r="G63" s="56"/>
      <c r="H63" s="56">
        <v>62.393688660399697</v>
      </c>
      <c r="I63" s="56"/>
      <c r="J63" s="56">
        <v>0.69705436249913</v>
      </c>
    </row>
    <row r="64" spans="1:10" ht="27" hidden="1" x14ac:dyDescent="0.2">
      <c r="A64" s="54" t="s">
        <v>138</v>
      </c>
      <c r="B64" s="54" t="s">
        <v>127</v>
      </c>
      <c r="C64" s="55">
        <v>2664514.5975809102</v>
      </c>
      <c r="D64" s="56">
        <v>0.46663336465959998</v>
      </c>
      <c r="E64" s="56"/>
      <c r="F64" s="56">
        <v>36.420820587979897</v>
      </c>
      <c r="G64" s="56"/>
      <c r="H64" s="56">
        <v>64.325744795362894</v>
      </c>
      <c r="I64" s="56"/>
      <c r="J64" s="56">
        <v>0.82874872025966995</v>
      </c>
    </row>
    <row r="65" spans="1:10" ht="18" hidden="1" x14ac:dyDescent="0.2">
      <c r="A65" s="54" t="s">
        <v>138</v>
      </c>
      <c r="B65" s="54" t="s">
        <v>128</v>
      </c>
      <c r="C65" s="56">
        <v>1.53013221110221</v>
      </c>
      <c r="D65" s="56">
        <v>6.7198818530751501</v>
      </c>
      <c r="E65" s="56"/>
      <c r="F65" s="56">
        <v>1.64224773785527</v>
      </c>
      <c r="G65" s="56"/>
      <c r="H65" s="56">
        <v>0.92669520287649998</v>
      </c>
      <c r="I65" s="56"/>
      <c r="J65" s="56">
        <v>5.25899457416876</v>
      </c>
    </row>
    <row r="66" spans="1:10" hidden="1" x14ac:dyDescent="0.2">
      <c r="A66" s="54" t="s">
        <v>138</v>
      </c>
      <c r="B66" s="54" t="s">
        <v>129</v>
      </c>
      <c r="C66" s="56">
        <v>0.74638797247666999</v>
      </c>
      <c r="D66" s="56">
        <v>3.0273777605396202</v>
      </c>
      <c r="E66" s="56"/>
      <c r="F66" s="56">
        <v>23.674773743821401</v>
      </c>
      <c r="G66" s="56"/>
      <c r="H66" s="56">
        <v>23.734701746248302</v>
      </c>
      <c r="I66" s="56"/>
      <c r="J66" s="56">
        <v>3.3847864683999598</v>
      </c>
    </row>
    <row r="67" spans="1:10" hidden="1" x14ac:dyDescent="0.2">
      <c r="A67" s="45" t="s">
        <v>139</v>
      </c>
      <c r="B67" s="45" t="s">
        <v>124</v>
      </c>
      <c r="C67" s="46">
        <v>455860</v>
      </c>
      <c r="D67" s="47">
        <v>3.66581845303382</v>
      </c>
      <c r="E67" s="47"/>
      <c r="F67" s="47">
        <v>53.912604747071398</v>
      </c>
      <c r="G67" s="47"/>
      <c r="H67" s="47">
        <v>42.200456280436903</v>
      </c>
      <c r="I67" s="47"/>
      <c r="J67" s="47">
        <v>0.22112051945771999</v>
      </c>
    </row>
    <row r="68" spans="1:10" hidden="1" x14ac:dyDescent="0.2">
      <c r="A68" s="48" t="s">
        <v>139</v>
      </c>
      <c r="B68" s="48" t="s">
        <v>125</v>
      </c>
      <c r="C68" s="49">
        <v>8114.1569178366199</v>
      </c>
      <c r="D68" s="50">
        <v>0.13201233833935</v>
      </c>
      <c r="E68" s="50"/>
      <c r="F68" s="50">
        <v>0.72502853636341003</v>
      </c>
      <c r="G68" s="50"/>
      <c r="H68" s="50">
        <v>0.76897512926047995</v>
      </c>
      <c r="I68" s="50"/>
      <c r="J68" s="50">
        <v>2.80888173640087E-2</v>
      </c>
    </row>
    <row r="69" spans="1:10" ht="18" hidden="1" x14ac:dyDescent="0.2">
      <c r="A69" s="48" t="s">
        <v>139</v>
      </c>
      <c r="B69" s="48" t="s">
        <v>126</v>
      </c>
      <c r="C69" s="49">
        <v>442511.40021637001</v>
      </c>
      <c r="D69" s="50">
        <v>3.45472638131581</v>
      </c>
      <c r="E69" s="50"/>
      <c r="F69" s="50">
        <v>52.717845709511799</v>
      </c>
      <c r="G69" s="50"/>
      <c r="H69" s="50">
        <v>40.940793115985599</v>
      </c>
      <c r="I69" s="50"/>
      <c r="J69" s="50">
        <v>0.17941230702064001</v>
      </c>
    </row>
    <row r="70" spans="1:10" ht="27" hidden="1" x14ac:dyDescent="0.2">
      <c r="A70" s="48" t="s">
        <v>139</v>
      </c>
      <c r="B70" s="48" t="s">
        <v>127</v>
      </c>
      <c r="C70" s="49">
        <v>469208.599783629</v>
      </c>
      <c r="D70" s="50">
        <v>3.8892891565497898</v>
      </c>
      <c r="E70" s="50"/>
      <c r="F70" s="50">
        <v>55.102885073270699</v>
      </c>
      <c r="G70" s="50"/>
      <c r="H70" s="50">
        <v>43.470349530787502</v>
      </c>
      <c r="I70" s="50"/>
      <c r="J70" s="50">
        <v>0.27249822549060998</v>
      </c>
    </row>
    <row r="71" spans="1:10" ht="18" hidden="1" x14ac:dyDescent="0.2">
      <c r="A71" s="48" t="s">
        <v>139</v>
      </c>
      <c r="B71" s="48" t="s">
        <v>128</v>
      </c>
      <c r="C71" s="50">
        <v>1.7799668577713801</v>
      </c>
      <c r="D71" s="50">
        <v>3.6011695622869802</v>
      </c>
      <c r="E71" s="50"/>
      <c r="F71" s="50">
        <v>1.34482193870033</v>
      </c>
      <c r="G71" s="50"/>
      <c r="H71" s="50">
        <v>1.82219624392298</v>
      </c>
      <c r="I71" s="50"/>
      <c r="J71" s="50">
        <v>12.702944725750999</v>
      </c>
    </row>
    <row r="72" spans="1:10" hidden="1" x14ac:dyDescent="0.2">
      <c r="A72" s="48" t="s">
        <v>139</v>
      </c>
      <c r="B72" s="48" t="s">
        <v>129</v>
      </c>
      <c r="C72" s="50">
        <v>5.9703615749098899</v>
      </c>
      <c r="D72" s="50">
        <v>4.7265905351013</v>
      </c>
      <c r="E72" s="50"/>
      <c r="F72" s="50">
        <v>20.263199508711601</v>
      </c>
      <c r="G72" s="50"/>
      <c r="H72" s="50">
        <v>23.2195248961328</v>
      </c>
      <c r="I72" s="50"/>
      <c r="J72" s="50">
        <v>3.42507068385448</v>
      </c>
    </row>
    <row r="73" spans="1:10" hidden="1" x14ac:dyDescent="0.2">
      <c r="A73" s="51" t="s">
        <v>140</v>
      </c>
      <c r="B73" s="51" t="s">
        <v>124</v>
      </c>
      <c r="C73" s="52">
        <v>1442381</v>
      </c>
      <c r="D73" s="53">
        <v>1.94303724189378</v>
      </c>
      <c r="E73" s="53"/>
      <c r="F73" s="53">
        <v>50.173844497396999</v>
      </c>
      <c r="G73" s="53"/>
      <c r="H73" s="53">
        <v>47.545274098868397</v>
      </c>
      <c r="I73" s="53"/>
      <c r="J73" s="53">
        <v>0.33784416184073002</v>
      </c>
    </row>
    <row r="74" spans="1:10" hidden="1" x14ac:dyDescent="0.2">
      <c r="A74" s="54" t="s">
        <v>140</v>
      </c>
      <c r="B74" s="54" t="s">
        <v>125</v>
      </c>
      <c r="C74" s="55">
        <v>22229.329038641699</v>
      </c>
      <c r="D74" s="56">
        <v>6.1867635094944903E-2</v>
      </c>
      <c r="E74" s="56"/>
      <c r="F74" s="56">
        <v>0.68286873013008997</v>
      </c>
      <c r="G74" s="56"/>
      <c r="H74" s="56">
        <v>0.70601655221384996</v>
      </c>
      <c r="I74" s="56"/>
      <c r="J74" s="56">
        <v>2.48874023720859E-2</v>
      </c>
    </row>
    <row r="75" spans="1:10" ht="18" hidden="1" x14ac:dyDescent="0.2">
      <c r="A75" s="54" t="s">
        <v>140</v>
      </c>
      <c r="B75" s="54" t="s">
        <v>126</v>
      </c>
      <c r="C75" s="55">
        <v>1405812.4803665599</v>
      </c>
      <c r="D75" s="56">
        <v>1.8438317230326999</v>
      </c>
      <c r="E75" s="56"/>
      <c r="F75" s="56">
        <v>49.050587569222998</v>
      </c>
      <c r="G75" s="56"/>
      <c r="H75" s="56">
        <v>46.385372000862603</v>
      </c>
      <c r="I75" s="56"/>
      <c r="J75" s="56">
        <v>0.29927926078477002</v>
      </c>
    </row>
    <row r="76" spans="1:10" ht="27" hidden="1" x14ac:dyDescent="0.2">
      <c r="A76" s="54" t="s">
        <v>140</v>
      </c>
      <c r="B76" s="54" t="s">
        <v>127</v>
      </c>
      <c r="C76" s="55">
        <v>1478949.5196334301</v>
      </c>
      <c r="D76" s="56">
        <v>2.0474690745981499</v>
      </c>
      <c r="E76" s="56"/>
      <c r="F76" s="56">
        <v>51.296925978323998</v>
      </c>
      <c r="G76" s="56"/>
      <c r="H76" s="56">
        <v>48.7078306584812</v>
      </c>
      <c r="I76" s="56"/>
      <c r="J76" s="56">
        <v>0.38135949878372</v>
      </c>
    </row>
    <row r="77" spans="1:10" ht="18" hidden="1" x14ac:dyDescent="0.2">
      <c r="A77" s="54" t="s">
        <v>140</v>
      </c>
      <c r="B77" s="54" t="s">
        <v>128</v>
      </c>
      <c r="C77" s="56">
        <v>1.54115514823349</v>
      </c>
      <c r="D77" s="56">
        <v>3.1840684141826001</v>
      </c>
      <c r="E77" s="56"/>
      <c r="F77" s="56">
        <v>1.3610053942857001</v>
      </c>
      <c r="G77" s="56"/>
      <c r="H77" s="56">
        <v>1.4849352866190599</v>
      </c>
      <c r="I77" s="56"/>
      <c r="J77" s="56">
        <v>7.3665332076444798</v>
      </c>
    </row>
    <row r="78" spans="1:10" hidden="1" x14ac:dyDescent="0.2">
      <c r="A78" s="54" t="s">
        <v>140</v>
      </c>
      <c r="B78" s="54" t="s">
        <v>129</v>
      </c>
      <c r="C78" s="56">
        <v>3.9087319472011002</v>
      </c>
      <c r="D78" s="56">
        <v>3.5759374282913998</v>
      </c>
      <c r="E78" s="56"/>
      <c r="F78" s="56">
        <v>33.201838717435599</v>
      </c>
      <c r="G78" s="56"/>
      <c r="H78" s="56">
        <v>35.576255111025901</v>
      </c>
      <c r="I78" s="56"/>
      <c r="J78" s="56">
        <v>3.2744237762119099</v>
      </c>
    </row>
    <row r="79" spans="1:10" hidden="1" x14ac:dyDescent="0.2">
      <c r="A79" s="45" t="s">
        <v>141</v>
      </c>
      <c r="B79" s="45" t="s">
        <v>124</v>
      </c>
      <c r="C79" s="46">
        <v>894621</v>
      </c>
      <c r="D79" s="47">
        <v>13.887221516150399</v>
      </c>
      <c r="E79" s="47"/>
      <c r="F79" s="47">
        <v>72.295977849838096</v>
      </c>
      <c r="G79" s="47"/>
      <c r="H79" s="47">
        <v>13.3750493225622</v>
      </c>
      <c r="I79" s="47"/>
      <c r="J79" s="47">
        <v>0.44175131144919999</v>
      </c>
    </row>
    <row r="80" spans="1:10" hidden="1" x14ac:dyDescent="0.2">
      <c r="A80" s="48" t="s">
        <v>141</v>
      </c>
      <c r="B80" s="48" t="s">
        <v>125</v>
      </c>
      <c r="C80" s="49">
        <v>10434.9197912582</v>
      </c>
      <c r="D80" s="50">
        <v>0.24470410864584</v>
      </c>
      <c r="E80" s="50"/>
      <c r="F80" s="50">
        <v>0.33362108312436001</v>
      </c>
      <c r="G80" s="50"/>
      <c r="H80" s="50">
        <v>0.34152672298191</v>
      </c>
      <c r="I80" s="50"/>
      <c r="J80" s="50">
        <v>2.8210634735907299E-2</v>
      </c>
    </row>
    <row r="81" spans="1:10" ht="18" hidden="1" x14ac:dyDescent="0.2">
      <c r="A81" s="48" t="s">
        <v>141</v>
      </c>
      <c r="B81" s="48" t="s">
        <v>126</v>
      </c>
      <c r="C81" s="49">
        <v>877455.85337325197</v>
      </c>
      <c r="D81" s="50">
        <v>13.489561562882599</v>
      </c>
      <c r="E81" s="50"/>
      <c r="F81" s="50">
        <v>71.743842103901201</v>
      </c>
      <c r="G81" s="50"/>
      <c r="H81" s="50">
        <v>12.823156827025599</v>
      </c>
      <c r="I81" s="50"/>
      <c r="J81" s="50">
        <v>0.39769050164954001</v>
      </c>
    </row>
    <row r="82" spans="1:10" ht="27" hidden="1" x14ac:dyDescent="0.2">
      <c r="A82" s="48" t="s">
        <v>141</v>
      </c>
      <c r="B82" s="48" t="s">
        <v>127</v>
      </c>
      <c r="C82" s="49">
        <v>911786.14662674698</v>
      </c>
      <c r="D82" s="50">
        <v>14.2946671136172</v>
      </c>
      <c r="E82" s="50"/>
      <c r="F82" s="50">
        <v>72.841408805385797</v>
      </c>
      <c r="G82" s="50"/>
      <c r="H82" s="50">
        <v>13.946894515443301</v>
      </c>
      <c r="I82" s="50"/>
      <c r="J82" s="50">
        <v>0.49066964557712001</v>
      </c>
    </row>
    <row r="83" spans="1:10" ht="18" hidden="1" x14ac:dyDescent="0.2">
      <c r="A83" s="48" t="s">
        <v>141</v>
      </c>
      <c r="B83" s="48" t="s">
        <v>128</v>
      </c>
      <c r="C83" s="50">
        <v>1.16640675674484</v>
      </c>
      <c r="D83" s="50">
        <v>1.7620811215639101</v>
      </c>
      <c r="E83" s="50"/>
      <c r="F83" s="50">
        <v>0.46146562097452998</v>
      </c>
      <c r="G83" s="50"/>
      <c r="H83" s="50">
        <v>2.5534614097145099</v>
      </c>
      <c r="I83" s="50"/>
      <c r="J83" s="50">
        <v>6.3860896402004403</v>
      </c>
    </row>
    <row r="84" spans="1:10" hidden="1" x14ac:dyDescent="0.2">
      <c r="A84" s="48" t="s">
        <v>141</v>
      </c>
      <c r="B84" s="48" t="s">
        <v>129</v>
      </c>
      <c r="C84" s="50">
        <v>2.90953476317096</v>
      </c>
      <c r="D84" s="50">
        <v>13.9714883900209</v>
      </c>
      <c r="E84" s="50"/>
      <c r="F84" s="50">
        <v>15.505762613005199</v>
      </c>
      <c r="G84" s="50"/>
      <c r="H84" s="50">
        <v>28.090153100000901</v>
      </c>
      <c r="I84" s="50"/>
      <c r="J84" s="50">
        <v>5.04909726070081</v>
      </c>
    </row>
    <row r="85" spans="1:10" hidden="1" x14ac:dyDescent="0.2">
      <c r="A85" s="51" t="s">
        <v>142</v>
      </c>
      <c r="B85" s="51" t="s">
        <v>124</v>
      </c>
      <c r="C85" s="52">
        <v>756798</v>
      </c>
      <c r="D85" s="53">
        <v>3.2819854175090302</v>
      </c>
      <c r="E85" s="53"/>
      <c r="F85" s="53">
        <v>66.877819444554504</v>
      </c>
      <c r="G85" s="53"/>
      <c r="H85" s="53">
        <v>29.484089545691099</v>
      </c>
      <c r="I85" s="53"/>
      <c r="J85" s="53">
        <v>0.35610559224521998</v>
      </c>
    </row>
    <row r="86" spans="1:10" hidden="1" x14ac:dyDescent="0.2">
      <c r="A86" s="54" t="s">
        <v>142</v>
      </c>
      <c r="B86" s="54" t="s">
        <v>125</v>
      </c>
      <c r="C86" s="55">
        <v>7015.5259684458297</v>
      </c>
      <c r="D86" s="56">
        <v>6.6247390610869997E-2</v>
      </c>
      <c r="E86" s="56"/>
      <c r="F86" s="56">
        <v>0.40353473331515999</v>
      </c>
      <c r="G86" s="56"/>
      <c r="H86" s="56">
        <v>0.41888207633725999</v>
      </c>
      <c r="I86" s="56"/>
      <c r="J86" s="56">
        <v>1.9328469747781098E-2</v>
      </c>
    </row>
    <row r="87" spans="1:10" ht="18" hidden="1" x14ac:dyDescent="0.2">
      <c r="A87" s="54" t="s">
        <v>142</v>
      </c>
      <c r="B87" s="54" t="s">
        <v>126</v>
      </c>
      <c r="C87" s="55">
        <v>745257.31181561097</v>
      </c>
      <c r="D87" s="56">
        <v>3.1747377550448599</v>
      </c>
      <c r="E87" s="56"/>
      <c r="F87" s="56">
        <v>66.2106718783769</v>
      </c>
      <c r="G87" s="56"/>
      <c r="H87" s="56">
        <v>28.799735626087799</v>
      </c>
      <c r="I87" s="56"/>
      <c r="J87" s="56">
        <v>0.32568350553036002</v>
      </c>
    </row>
    <row r="88" spans="1:10" ht="27" hidden="1" x14ac:dyDescent="0.2">
      <c r="A88" s="54" t="s">
        <v>142</v>
      </c>
      <c r="B88" s="54" t="s">
        <v>127</v>
      </c>
      <c r="C88" s="55">
        <v>768338.68818438903</v>
      </c>
      <c r="D88" s="56">
        <v>3.3927291269140398</v>
      </c>
      <c r="E88" s="56"/>
      <c r="F88" s="56">
        <v>67.538252780945896</v>
      </c>
      <c r="G88" s="56"/>
      <c r="H88" s="56">
        <v>30.177812892055201</v>
      </c>
      <c r="I88" s="56"/>
      <c r="J88" s="56">
        <v>0.38935830453922998</v>
      </c>
    </row>
    <row r="89" spans="1:10" ht="18" hidden="1" x14ac:dyDescent="0.2">
      <c r="A89" s="54" t="s">
        <v>142</v>
      </c>
      <c r="B89" s="54" t="s">
        <v>128</v>
      </c>
      <c r="C89" s="56">
        <v>0.92700112426907</v>
      </c>
      <c r="D89" s="56">
        <v>2.0185156904553998</v>
      </c>
      <c r="E89" s="56"/>
      <c r="F89" s="56">
        <v>0.60339098473404995</v>
      </c>
      <c r="G89" s="56"/>
      <c r="H89" s="56">
        <v>1.4207054814703399</v>
      </c>
      <c r="I89" s="56"/>
      <c r="J89" s="56">
        <v>5.4277355280820796</v>
      </c>
    </row>
    <row r="90" spans="1:10" hidden="1" x14ac:dyDescent="0.2">
      <c r="A90" s="54" t="s">
        <v>142</v>
      </c>
      <c r="B90" s="54" t="s">
        <v>129</v>
      </c>
      <c r="C90" s="56">
        <v>1.56687620453168</v>
      </c>
      <c r="D90" s="56">
        <v>2.95850839198041</v>
      </c>
      <c r="E90" s="56"/>
      <c r="F90" s="56">
        <v>15.730411740090201</v>
      </c>
      <c r="G90" s="56"/>
      <c r="H90" s="56">
        <v>18.0587625683502</v>
      </c>
      <c r="I90" s="56"/>
      <c r="J90" s="56">
        <v>2.2529145979792902</v>
      </c>
    </row>
    <row r="91" spans="1:10" hidden="1" x14ac:dyDescent="0.2">
      <c r="A91" s="45" t="s">
        <v>143</v>
      </c>
      <c r="B91" s="45" t="s">
        <v>124</v>
      </c>
      <c r="C91" s="46">
        <v>2058775</v>
      </c>
      <c r="D91" s="47">
        <v>1.42958798314531</v>
      </c>
      <c r="E91" s="47"/>
      <c r="F91" s="47">
        <v>24.120459982271001</v>
      </c>
      <c r="G91" s="47"/>
      <c r="H91" s="47">
        <v>73.985501086811297</v>
      </c>
      <c r="I91" s="47"/>
      <c r="J91" s="47">
        <v>0.46445094777233997</v>
      </c>
    </row>
    <row r="92" spans="1:10" hidden="1" x14ac:dyDescent="0.2">
      <c r="A92" s="48" t="s">
        <v>143</v>
      </c>
      <c r="B92" s="48" t="s">
        <v>125</v>
      </c>
      <c r="C92" s="49">
        <v>26296.133049298001</v>
      </c>
      <c r="D92" s="50">
        <v>4.8300911749141397E-2</v>
      </c>
      <c r="E92" s="50"/>
      <c r="F92" s="50">
        <v>0.31692879563739002</v>
      </c>
      <c r="G92" s="50"/>
      <c r="H92" s="50">
        <v>0.33188778185241002</v>
      </c>
      <c r="I92" s="50"/>
      <c r="J92" s="50">
        <v>2.4432710525479299E-2</v>
      </c>
    </row>
    <row r="93" spans="1:10" ht="18" hidden="1" x14ac:dyDescent="0.2">
      <c r="A93" s="48" t="s">
        <v>143</v>
      </c>
      <c r="B93" s="48" t="s">
        <v>126</v>
      </c>
      <c r="C93" s="49">
        <v>2015519.07318947</v>
      </c>
      <c r="D93" s="50">
        <v>1.3522730135000101</v>
      </c>
      <c r="E93" s="50"/>
      <c r="F93" s="50">
        <v>23.602976391154701</v>
      </c>
      <c r="G93" s="50"/>
      <c r="H93" s="50">
        <v>73.435858346532896</v>
      </c>
      <c r="I93" s="50"/>
      <c r="J93" s="50">
        <v>0.42594286610989002</v>
      </c>
    </row>
    <row r="94" spans="1:10" ht="27" hidden="1" x14ac:dyDescent="0.2">
      <c r="A94" s="48" t="s">
        <v>143</v>
      </c>
      <c r="B94" s="48" t="s">
        <v>127</v>
      </c>
      <c r="C94" s="49">
        <v>2102030.92681053</v>
      </c>
      <c r="D94" s="50">
        <v>1.51125564580406</v>
      </c>
      <c r="E94" s="50"/>
      <c r="F94" s="50">
        <v>24.6456290713678</v>
      </c>
      <c r="G94" s="50"/>
      <c r="H94" s="50">
        <v>74.527715883985195</v>
      </c>
      <c r="I94" s="50"/>
      <c r="J94" s="50">
        <v>0.50642271140924999</v>
      </c>
    </row>
    <row r="95" spans="1:10" ht="18" hidden="1" x14ac:dyDescent="0.2">
      <c r="A95" s="48" t="s">
        <v>143</v>
      </c>
      <c r="B95" s="48" t="s">
        <v>128</v>
      </c>
      <c r="C95" s="50">
        <v>1.2772708552074901</v>
      </c>
      <c r="D95" s="50">
        <v>3.3786596081251199</v>
      </c>
      <c r="E95" s="50"/>
      <c r="F95" s="50">
        <v>1.3139417567921099</v>
      </c>
      <c r="G95" s="50"/>
      <c r="H95" s="50">
        <v>0.4485848943065</v>
      </c>
      <c r="I95" s="50"/>
      <c r="J95" s="50">
        <v>5.2605577925218201</v>
      </c>
    </row>
    <row r="96" spans="1:10" hidden="1" x14ac:dyDescent="0.2">
      <c r="A96" s="48" t="s">
        <v>143</v>
      </c>
      <c r="B96" s="48" t="s">
        <v>129</v>
      </c>
      <c r="C96" s="50">
        <v>4.1838542286947202</v>
      </c>
      <c r="D96" s="50">
        <v>5.4890806166049302</v>
      </c>
      <c r="E96" s="50"/>
      <c r="F96" s="50">
        <v>18.195313294382402</v>
      </c>
      <c r="G96" s="50"/>
      <c r="H96" s="50">
        <v>18.974347803162601</v>
      </c>
      <c r="I96" s="50"/>
      <c r="J96" s="50">
        <v>4.2812603794214299</v>
      </c>
    </row>
    <row r="97" spans="1:10" hidden="1" x14ac:dyDescent="0.2">
      <c r="A97" s="51" t="s">
        <v>144</v>
      </c>
      <c r="B97" s="51" t="s">
        <v>124</v>
      </c>
      <c r="C97" s="52">
        <v>4166570</v>
      </c>
      <c r="D97" s="53">
        <v>1.81437009338616</v>
      </c>
      <c r="E97" s="53"/>
      <c r="F97" s="53">
        <v>62.259868428947499</v>
      </c>
      <c r="G97" s="53"/>
      <c r="H97" s="53">
        <v>35.118934759286397</v>
      </c>
      <c r="I97" s="53"/>
      <c r="J97" s="53">
        <v>0.80682671837985998</v>
      </c>
    </row>
    <row r="98" spans="1:10" hidden="1" x14ac:dyDescent="0.2">
      <c r="A98" s="54" t="s">
        <v>144</v>
      </c>
      <c r="B98" s="54" t="s">
        <v>125</v>
      </c>
      <c r="C98" s="55">
        <v>51002.172095706497</v>
      </c>
      <c r="D98" s="56">
        <v>4.7728000412854299E-2</v>
      </c>
      <c r="E98" s="56"/>
      <c r="F98" s="56">
        <v>0.46267005758222002</v>
      </c>
      <c r="G98" s="56"/>
      <c r="H98" s="56">
        <v>0.47463541485152</v>
      </c>
      <c r="I98" s="56"/>
      <c r="J98" s="56">
        <v>3.21080457693338E-2</v>
      </c>
    </row>
    <row r="99" spans="1:10" ht="18" hidden="1" x14ac:dyDescent="0.2">
      <c r="A99" s="54" t="s">
        <v>144</v>
      </c>
      <c r="B99" s="54" t="s">
        <v>126</v>
      </c>
      <c r="C99" s="55">
        <v>4082673.22415822</v>
      </c>
      <c r="D99" s="56">
        <v>1.73750398731552</v>
      </c>
      <c r="E99" s="56"/>
      <c r="F99" s="56">
        <v>61.495825254350898</v>
      </c>
      <c r="G99" s="56"/>
      <c r="H99" s="56">
        <v>34.342212787514903</v>
      </c>
      <c r="I99" s="56"/>
      <c r="J99" s="56">
        <v>0.75568885568433997</v>
      </c>
    </row>
    <row r="100" spans="1:10" ht="27" hidden="1" x14ac:dyDescent="0.2">
      <c r="A100" s="54" t="s">
        <v>144</v>
      </c>
      <c r="B100" s="54" t="s">
        <v>127</v>
      </c>
      <c r="C100" s="55">
        <v>4250466.7758417698</v>
      </c>
      <c r="D100" s="56">
        <v>1.89457114439157</v>
      </c>
      <c r="E100" s="56"/>
      <c r="F100" s="56">
        <v>63.017868067790502</v>
      </c>
      <c r="G100" s="56"/>
      <c r="H100" s="56">
        <v>35.903617673747803</v>
      </c>
      <c r="I100" s="56"/>
      <c r="J100" s="56">
        <v>0.86139507138724003</v>
      </c>
    </row>
    <row r="101" spans="1:10" ht="18" hidden="1" x14ac:dyDescent="0.2">
      <c r="A101" s="54" t="s">
        <v>144</v>
      </c>
      <c r="B101" s="54" t="s">
        <v>128</v>
      </c>
      <c r="C101" s="56">
        <v>1.2240805289652199</v>
      </c>
      <c r="D101" s="56">
        <v>2.6305548458296699</v>
      </c>
      <c r="E101" s="56"/>
      <c r="F101" s="56">
        <v>0.74312726521454997</v>
      </c>
      <c r="G101" s="56"/>
      <c r="H101" s="56">
        <v>1.35150857537334</v>
      </c>
      <c r="I101" s="56"/>
      <c r="J101" s="56">
        <v>3.9795466657088099</v>
      </c>
    </row>
    <row r="102" spans="1:10" hidden="1" x14ac:dyDescent="0.2">
      <c r="A102" s="54" t="s">
        <v>144</v>
      </c>
      <c r="B102" s="54" t="s">
        <v>129</v>
      </c>
      <c r="C102" s="56">
        <v>2.05312026881177</v>
      </c>
      <c r="D102" s="56">
        <v>6.1439416311453199</v>
      </c>
      <c r="E102" s="56"/>
      <c r="F102" s="56">
        <v>43.772927336239903</v>
      </c>
      <c r="G102" s="56"/>
      <c r="H102" s="56">
        <v>47.5045692960772</v>
      </c>
      <c r="I102" s="56"/>
      <c r="J102" s="56">
        <v>6.1892795975340702</v>
      </c>
    </row>
    <row r="103" spans="1:10" hidden="1" x14ac:dyDescent="0.2">
      <c r="A103" s="45" t="s">
        <v>145</v>
      </c>
      <c r="B103" s="45" t="s">
        <v>124</v>
      </c>
      <c r="C103" s="46">
        <v>1191405</v>
      </c>
      <c r="D103" s="47">
        <v>5.5215480881815999</v>
      </c>
      <c r="E103" s="47"/>
      <c r="F103" s="47">
        <v>53.434390488540799</v>
      </c>
      <c r="G103" s="47"/>
      <c r="H103" s="47">
        <v>40.702447950109303</v>
      </c>
      <c r="I103" s="47"/>
      <c r="J103" s="47">
        <v>0.34161347316822999</v>
      </c>
    </row>
    <row r="104" spans="1:10" hidden="1" x14ac:dyDescent="0.2">
      <c r="A104" s="48" t="s">
        <v>145</v>
      </c>
      <c r="B104" s="48" t="s">
        <v>125</v>
      </c>
      <c r="C104" s="49">
        <v>12616.7766652931</v>
      </c>
      <c r="D104" s="50">
        <v>0.12896132487362</v>
      </c>
      <c r="E104" s="50"/>
      <c r="F104" s="50">
        <v>0.39538674173819999</v>
      </c>
      <c r="G104" s="50"/>
      <c r="H104" s="50">
        <v>0.44104776184826</v>
      </c>
      <c r="I104" s="50"/>
      <c r="J104" s="50">
        <v>1.9758577707276199E-2</v>
      </c>
    </row>
    <row r="105" spans="1:10" ht="18" hidden="1" x14ac:dyDescent="0.2">
      <c r="A105" s="48" t="s">
        <v>145</v>
      </c>
      <c r="B105" s="48" t="s">
        <v>126</v>
      </c>
      <c r="C105" s="49">
        <v>1170650.8192451999</v>
      </c>
      <c r="D105" s="50">
        <v>5.3132079801730203</v>
      </c>
      <c r="E105" s="50"/>
      <c r="F105" s="50">
        <v>52.783445056056301</v>
      </c>
      <c r="G105" s="50"/>
      <c r="H105" s="50">
        <v>39.9790152925166</v>
      </c>
      <c r="I105" s="50"/>
      <c r="J105" s="50">
        <v>0.31060488611531001</v>
      </c>
    </row>
    <row r="106" spans="1:10" ht="27" hidden="1" x14ac:dyDescent="0.2">
      <c r="A106" s="48" t="s">
        <v>145</v>
      </c>
      <c r="B106" s="48" t="s">
        <v>127</v>
      </c>
      <c r="C106" s="49">
        <v>1212159.1807547901</v>
      </c>
      <c r="D106" s="50">
        <v>5.7375625486485902</v>
      </c>
      <c r="E106" s="50"/>
      <c r="F106" s="50">
        <v>54.084168297125998</v>
      </c>
      <c r="G106" s="50"/>
      <c r="H106" s="50">
        <v>41.429935365469099</v>
      </c>
      <c r="I106" s="50"/>
      <c r="J106" s="50">
        <v>0.37570607055807997</v>
      </c>
    </row>
    <row r="107" spans="1:10" ht="18" hidden="1" x14ac:dyDescent="0.2">
      <c r="A107" s="48" t="s">
        <v>145</v>
      </c>
      <c r="B107" s="48" t="s">
        <v>128</v>
      </c>
      <c r="C107" s="50">
        <v>1.05898302133138</v>
      </c>
      <c r="D107" s="50">
        <v>2.3356008643599702</v>
      </c>
      <c r="E107" s="50"/>
      <c r="F107" s="50">
        <v>0.73994807112658001</v>
      </c>
      <c r="G107" s="50"/>
      <c r="H107" s="50">
        <v>1.08359026068623</v>
      </c>
      <c r="I107" s="50"/>
      <c r="J107" s="50">
        <v>5.7838988386578398</v>
      </c>
    </row>
    <row r="108" spans="1:10" hidden="1" x14ac:dyDescent="0.2">
      <c r="A108" s="48" t="s">
        <v>145</v>
      </c>
      <c r="B108" s="48" t="s">
        <v>129</v>
      </c>
      <c r="C108" s="50">
        <v>3.3394782554423998</v>
      </c>
      <c r="D108" s="50">
        <v>9.28586983937039</v>
      </c>
      <c r="E108" s="50"/>
      <c r="F108" s="50">
        <v>18.3001773936682</v>
      </c>
      <c r="G108" s="50"/>
      <c r="H108" s="50">
        <v>23.475302505182601</v>
      </c>
      <c r="I108" s="50"/>
      <c r="J108" s="50">
        <v>3.3401022575366599</v>
      </c>
    </row>
    <row r="109" spans="1:10" hidden="1" x14ac:dyDescent="0.2">
      <c r="A109" s="51" t="s">
        <v>146</v>
      </c>
      <c r="B109" s="51" t="s">
        <v>124</v>
      </c>
      <c r="C109" s="52">
        <v>523231</v>
      </c>
      <c r="D109" s="53">
        <v>3.7119360282552001</v>
      </c>
      <c r="E109" s="53"/>
      <c r="F109" s="53">
        <v>64.290724364573194</v>
      </c>
      <c r="G109" s="53"/>
      <c r="H109" s="53">
        <v>31.680271237751501</v>
      </c>
      <c r="I109" s="53"/>
      <c r="J109" s="53">
        <v>0.31706836942</v>
      </c>
    </row>
    <row r="110" spans="1:10" hidden="1" x14ac:dyDescent="0.2">
      <c r="A110" s="54" t="s">
        <v>146</v>
      </c>
      <c r="B110" s="54" t="s">
        <v>125</v>
      </c>
      <c r="C110" s="55">
        <v>9182.08692815006</v>
      </c>
      <c r="D110" s="56">
        <v>0.10999520298234999</v>
      </c>
      <c r="E110" s="56"/>
      <c r="F110" s="56">
        <v>0.63221390849018999</v>
      </c>
      <c r="G110" s="56"/>
      <c r="H110" s="56">
        <v>0.66121083721467</v>
      </c>
      <c r="I110" s="56"/>
      <c r="J110" s="56">
        <v>3.1199586889601699E-2</v>
      </c>
    </row>
    <row r="111" spans="1:10" ht="18" hidden="1" x14ac:dyDescent="0.2">
      <c r="A111" s="54" t="s">
        <v>146</v>
      </c>
      <c r="B111" s="54" t="s">
        <v>126</v>
      </c>
      <c r="C111" s="55">
        <v>508124.21339534002</v>
      </c>
      <c r="D111" s="56">
        <v>3.53514805534738</v>
      </c>
      <c r="E111" s="56"/>
      <c r="F111" s="56">
        <v>63.243979006342201</v>
      </c>
      <c r="G111" s="56"/>
      <c r="H111" s="56">
        <v>30.602567248282</v>
      </c>
      <c r="I111" s="56"/>
      <c r="J111" s="56">
        <v>0.26966634639866</v>
      </c>
    </row>
    <row r="112" spans="1:10" ht="27" hidden="1" x14ac:dyDescent="0.2">
      <c r="A112" s="54" t="s">
        <v>146</v>
      </c>
      <c r="B112" s="54" t="s">
        <v>127</v>
      </c>
      <c r="C112" s="55">
        <v>538337.78660465998</v>
      </c>
      <c r="D112" s="56">
        <v>3.8972077525703499</v>
      </c>
      <c r="E112" s="56"/>
      <c r="F112" s="56">
        <v>65.324004485955797</v>
      </c>
      <c r="G112" s="56"/>
      <c r="H112" s="56">
        <v>32.778001923213999</v>
      </c>
      <c r="I112" s="56"/>
      <c r="J112" s="56">
        <v>0.37277158823470002</v>
      </c>
    </row>
    <row r="113" spans="1:10" ht="18" hidden="1" x14ac:dyDescent="0.2">
      <c r="A113" s="54" t="s">
        <v>146</v>
      </c>
      <c r="B113" s="54" t="s">
        <v>128</v>
      </c>
      <c r="C113" s="56">
        <v>1.75488205556438</v>
      </c>
      <c r="D113" s="56">
        <v>2.9632839075100801</v>
      </c>
      <c r="E113" s="56"/>
      <c r="F113" s="56">
        <v>0.98336721935982996</v>
      </c>
      <c r="G113" s="56"/>
      <c r="H113" s="56">
        <v>2.0871375508513501</v>
      </c>
      <c r="I113" s="56"/>
      <c r="J113" s="56">
        <v>9.8400187147879308</v>
      </c>
    </row>
    <row r="114" spans="1:10" hidden="1" x14ac:dyDescent="0.2">
      <c r="A114" s="54" t="s">
        <v>146</v>
      </c>
      <c r="B114" s="54" t="s">
        <v>129</v>
      </c>
      <c r="C114" s="56">
        <v>1.71972131256579</v>
      </c>
      <c r="D114" s="56">
        <v>3.3601415646480399</v>
      </c>
      <c r="E114" s="56"/>
      <c r="F114" s="56">
        <v>17.2815126550238</v>
      </c>
      <c r="G114" s="56"/>
      <c r="H114" s="56">
        <v>20.0506253757009</v>
      </c>
      <c r="I114" s="56"/>
      <c r="J114" s="56">
        <v>3.0570812931875899</v>
      </c>
    </row>
    <row r="115" spans="1:10" hidden="1" x14ac:dyDescent="0.2">
      <c r="A115" s="45" t="s">
        <v>147</v>
      </c>
      <c r="B115" s="45" t="s">
        <v>124</v>
      </c>
      <c r="C115" s="46">
        <v>332279</v>
      </c>
      <c r="D115" s="47">
        <v>3.2289130519834202</v>
      </c>
      <c r="E115" s="47"/>
      <c r="F115" s="47">
        <v>43.915504741497301</v>
      </c>
      <c r="G115" s="47"/>
      <c r="H115" s="47">
        <v>52.736706201715997</v>
      </c>
      <c r="I115" s="47"/>
      <c r="J115" s="47">
        <v>0.11887600480318999</v>
      </c>
    </row>
    <row r="116" spans="1:10" hidden="1" x14ac:dyDescent="0.2">
      <c r="A116" s="48" t="s">
        <v>147</v>
      </c>
      <c r="B116" s="48" t="s">
        <v>125</v>
      </c>
      <c r="C116" s="49">
        <v>6438.1096776150098</v>
      </c>
      <c r="D116" s="50">
        <v>0.15576805080704001</v>
      </c>
      <c r="E116" s="50"/>
      <c r="F116" s="50">
        <v>0.72905507532788005</v>
      </c>
      <c r="G116" s="50"/>
      <c r="H116" s="50">
        <v>0.78033843671551995</v>
      </c>
      <c r="I116" s="50"/>
      <c r="J116" s="50">
        <v>1.4393884664511299E-2</v>
      </c>
    </row>
    <row r="117" spans="1:10" ht="18" hidden="1" x14ac:dyDescent="0.2">
      <c r="A117" s="48" t="s">
        <v>147</v>
      </c>
      <c r="B117" s="48" t="s">
        <v>126</v>
      </c>
      <c r="C117" s="49">
        <v>321686.33056603197</v>
      </c>
      <c r="D117" s="50">
        <v>2.9822283196063299</v>
      </c>
      <c r="E117" s="50"/>
      <c r="F117" s="50">
        <v>42.7197646758028</v>
      </c>
      <c r="G117" s="50"/>
      <c r="H117" s="50">
        <v>51.451281769933502</v>
      </c>
      <c r="I117" s="50"/>
      <c r="J117" s="50">
        <v>9.7401323280750005E-2</v>
      </c>
    </row>
    <row r="118" spans="1:10" ht="27" hidden="1" x14ac:dyDescent="0.2">
      <c r="A118" s="48" t="s">
        <v>147</v>
      </c>
      <c r="B118" s="48" t="s">
        <v>127</v>
      </c>
      <c r="C118" s="49">
        <v>342871.66943396698</v>
      </c>
      <c r="D118" s="50">
        <v>3.4952679710592101</v>
      </c>
      <c r="E118" s="50"/>
      <c r="F118" s="50">
        <v>45.118351062129001</v>
      </c>
      <c r="G118" s="50"/>
      <c r="H118" s="50">
        <v>54.018512453888299</v>
      </c>
      <c r="I118" s="50"/>
      <c r="J118" s="50">
        <v>0.14507846857737999</v>
      </c>
    </row>
    <row r="119" spans="1:10" ht="18" hidden="1" x14ac:dyDescent="0.2">
      <c r="A119" s="48" t="s">
        <v>147</v>
      </c>
      <c r="B119" s="48" t="s">
        <v>128</v>
      </c>
      <c r="C119" s="50">
        <v>1.9375614100244101</v>
      </c>
      <c r="D119" s="50">
        <v>4.8241636829260601</v>
      </c>
      <c r="E119" s="50"/>
      <c r="F119" s="50">
        <v>1.66013138097664</v>
      </c>
      <c r="G119" s="50"/>
      <c r="H119" s="50">
        <v>1.4796874756090199</v>
      </c>
      <c r="I119" s="50"/>
      <c r="J119" s="50">
        <v>12.108317980858599</v>
      </c>
    </row>
    <row r="120" spans="1:10" hidden="1" x14ac:dyDescent="0.2">
      <c r="A120" s="48" t="s">
        <v>147</v>
      </c>
      <c r="B120" s="48" t="s">
        <v>129</v>
      </c>
      <c r="C120" s="50">
        <v>4.2338071217188897</v>
      </c>
      <c r="D120" s="50">
        <v>5.0448425205167897</v>
      </c>
      <c r="E120" s="50"/>
      <c r="F120" s="50">
        <v>14.0201543092194</v>
      </c>
      <c r="G120" s="50"/>
      <c r="H120" s="50">
        <v>15.871640768236199</v>
      </c>
      <c r="I120" s="50"/>
      <c r="J120" s="50">
        <v>1.1336297320525801</v>
      </c>
    </row>
    <row r="121" spans="1:10" hidden="1" x14ac:dyDescent="0.2">
      <c r="A121" s="51" t="s">
        <v>148</v>
      </c>
      <c r="B121" s="51" t="s">
        <v>124</v>
      </c>
      <c r="C121" s="52">
        <v>1393322</v>
      </c>
      <c r="D121" s="53">
        <v>0.80361897680507</v>
      </c>
      <c r="E121" s="53"/>
      <c r="F121" s="53">
        <v>38.666582455455298</v>
      </c>
      <c r="G121" s="53"/>
      <c r="H121" s="53">
        <v>59.977664890097202</v>
      </c>
      <c r="I121" s="53"/>
      <c r="J121" s="53">
        <v>0.55213367764235</v>
      </c>
    </row>
    <row r="122" spans="1:10" hidden="1" x14ac:dyDescent="0.2">
      <c r="A122" s="54" t="s">
        <v>148</v>
      </c>
      <c r="B122" s="54" t="s">
        <v>125</v>
      </c>
      <c r="C122" s="55">
        <v>17356.197216686101</v>
      </c>
      <c r="D122" s="56">
        <v>6.7675028236919996E-2</v>
      </c>
      <c r="E122" s="56"/>
      <c r="F122" s="56">
        <v>0.57087935883983998</v>
      </c>
      <c r="G122" s="56"/>
      <c r="H122" s="56">
        <v>0.58099739690138996</v>
      </c>
      <c r="I122" s="56"/>
      <c r="J122" s="56">
        <v>3.1550949133080999E-2</v>
      </c>
    </row>
    <row r="123" spans="1:10" ht="18" hidden="1" x14ac:dyDescent="0.2">
      <c r="A123" s="54" t="s">
        <v>148</v>
      </c>
      <c r="B123" s="54" t="s">
        <v>126</v>
      </c>
      <c r="C123" s="55">
        <v>1364769.76155361</v>
      </c>
      <c r="D123" s="56">
        <v>0.69960407355642995</v>
      </c>
      <c r="E123" s="56"/>
      <c r="F123" s="56">
        <v>37.731761034397003</v>
      </c>
      <c r="G123" s="56"/>
      <c r="H123" s="56">
        <v>59.018195833637101</v>
      </c>
      <c r="I123" s="56"/>
      <c r="J123" s="56">
        <v>0.5025829953441</v>
      </c>
    </row>
    <row r="124" spans="1:10" ht="27" hidden="1" x14ac:dyDescent="0.2">
      <c r="A124" s="54" t="s">
        <v>148</v>
      </c>
      <c r="B124" s="54" t="s">
        <v>127</v>
      </c>
      <c r="C124" s="55">
        <v>1421874.23844638</v>
      </c>
      <c r="D124" s="56">
        <v>0.92295474737101002</v>
      </c>
      <c r="E124" s="56"/>
      <c r="F124" s="56">
        <v>39.609831653440501</v>
      </c>
      <c r="G124" s="56"/>
      <c r="H124" s="56">
        <v>60.929541555214598</v>
      </c>
      <c r="I124" s="56"/>
      <c r="J124" s="56">
        <v>0.60653988176023999</v>
      </c>
    </row>
    <row r="125" spans="1:10" ht="18" hidden="1" x14ac:dyDescent="0.2">
      <c r="A125" s="54" t="s">
        <v>148</v>
      </c>
      <c r="B125" s="54" t="s">
        <v>128</v>
      </c>
      <c r="C125" s="56">
        <v>1.24567021956777</v>
      </c>
      <c r="D125" s="56">
        <v>8.4212829948317207</v>
      </c>
      <c r="E125" s="56"/>
      <c r="F125" s="56">
        <v>1.4764153503804101</v>
      </c>
      <c r="G125" s="56"/>
      <c r="H125" s="56">
        <v>0.96868959131038002</v>
      </c>
      <c r="I125" s="56"/>
      <c r="J125" s="56">
        <v>5.7143678081376201</v>
      </c>
    </row>
    <row r="126" spans="1:10" hidden="1" x14ac:dyDescent="0.2">
      <c r="A126" s="54" t="s">
        <v>148</v>
      </c>
      <c r="B126" s="54" t="s">
        <v>129</v>
      </c>
      <c r="C126" s="56">
        <v>2.35980063020035</v>
      </c>
      <c r="D126" s="56">
        <v>8.2832513428819805</v>
      </c>
      <c r="E126" s="56"/>
      <c r="F126" s="56">
        <v>19.812792356561999</v>
      </c>
      <c r="G126" s="56"/>
      <c r="H126" s="56">
        <v>20.2743227520026</v>
      </c>
      <c r="I126" s="56"/>
      <c r="J126" s="56">
        <v>2.6138165856907598</v>
      </c>
    </row>
    <row r="127" spans="1:10" hidden="1" x14ac:dyDescent="0.2">
      <c r="A127" s="45" t="s">
        <v>149</v>
      </c>
      <c r="B127" s="45" t="s">
        <v>124</v>
      </c>
      <c r="C127" s="46">
        <v>1042941</v>
      </c>
      <c r="D127" s="47">
        <v>12.831214805056</v>
      </c>
      <c r="E127" s="47"/>
      <c r="F127" s="47">
        <v>75.111535551867206</v>
      </c>
      <c r="G127" s="47"/>
      <c r="H127" s="47">
        <v>9.9349819404932802</v>
      </c>
      <c r="I127" s="47"/>
      <c r="J127" s="47">
        <v>2.1222677025833598</v>
      </c>
    </row>
    <row r="128" spans="1:10" hidden="1" x14ac:dyDescent="0.2">
      <c r="A128" s="48" t="s">
        <v>149</v>
      </c>
      <c r="B128" s="48" t="s">
        <v>125</v>
      </c>
      <c r="C128" s="49">
        <v>7277.0976568200904</v>
      </c>
      <c r="D128" s="50">
        <v>0.11979541854693</v>
      </c>
      <c r="E128" s="50"/>
      <c r="F128" s="50">
        <v>0.24143458565666001</v>
      </c>
      <c r="G128" s="50"/>
      <c r="H128" s="50">
        <v>0.20325637454376</v>
      </c>
      <c r="I128" s="50"/>
      <c r="J128" s="50">
        <v>0.18714899676762001</v>
      </c>
    </row>
    <row r="129" spans="1:10" ht="18" hidden="1" x14ac:dyDescent="0.2">
      <c r="A129" s="48" t="s">
        <v>149</v>
      </c>
      <c r="B129" s="48" t="s">
        <v>126</v>
      </c>
      <c r="C129" s="49">
        <v>1030970.8152281001</v>
      </c>
      <c r="D129" s="50">
        <v>12.6354489005769</v>
      </c>
      <c r="E129" s="50"/>
      <c r="F129" s="50">
        <v>74.712282035431997</v>
      </c>
      <c r="G129" s="50"/>
      <c r="H129" s="50">
        <v>9.6056121706526199</v>
      </c>
      <c r="I129" s="50"/>
      <c r="J129" s="50">
        <v>1.8353100228695201</v>
      </c>
    </row>
    <row r="130" spans="1:10" ht="27" hidden="1" x14ac:dyDescent="0.2">
      <c r="A130" s="48" t="s">
        <v>149</v>
      </c>
      <c r="B130" s="48" t="s">
        <v>127</v>
      </c>
      <c r="C130" s="49">
        <v>1054911.1847718901</v>
      </c>
      <c r="D130" s="50">
        <v>13.029561432999101</v>
      </c>
      <c r="E130" s="50"/>
      <c r="F130" s="50">
        <v>75.506552029080694</v>
      </c>
      <c r="G130" s="50"/>
      <c r="H130" s="50">
        <v>10.2743618938163</v>
      </c>
      <c r="I130" s="50"/>
      <c r="J130" s="50">
        <v>2.45297115417825</v>
      </c>
    </row>
    <row r="131" spans="1:10" ht="18" hidden="1" x14ac:dyDescent="0.2">
      <c r="A131" s="48" t="s">
        <v>149</v>
      </c>
      <c r="B131" s="48" t="s">
        <v>128</v>
      </c>
      <c r="C131" s="50">
        <v>0.69774777833262003</v>
      </c>
      <c r="D131" s="50">
        <v>0.93362491679061999</v>
      </c>
      <c r="E131" s="50"/>
      <c r="F131" s="50">
        <v>0.32143476216104999</v>
      </c>
      <c r="G131" s="50"/>
      <c r="H131" s="50">
        <v>2.0458655663512499</v>
      </c>
      <c r="I131" s="50"/>
      <c r="J131" s="50">
        <v>8.8183501327289306</v>
      </c>
    </row>
    <row r="132" spans="1:10" hidden="1" x14ac:dyDescent="0.2">
      <c r="A132" s="48" t="s">
        <v>149</v>
      </c>
      <c r="B132" s="48" t="s">
        <v>129</v>
      </c>
      <c r="C132" s="50">
        <v>1.81406896383171</v>
      </c>
      <c r="D132" s="50">
        <v>7.41556373223312</v>
      </c>
      <c r="E132" s="50"/>
      <c r="F132" s="50">
        <v>18.021326103766398</v>
      </c>
      <c r="G132" s="50"/>
      <c r="H132" s="50">
        <v>26.684412752375501</v>
      </c>
      <c r="I132" s="50"/>
      <c r="J132" s="50">
        <v>97.450363969366293</v>
      </c>
    </row>
    <row r="133" spans="1:10" hidden="1" x14ac:dyDescent="0.2">
      <c r="A133" s="51" t="s">
        <v>150</v>
      </c>
      <c r="B133" s="51" t="s">
        <v>124</v>
      </c>
      <c r="C133" s="52">
        <v>1553451</v>
      </c>
      <c r="D133" s="53">
        <v>5.4884898204062997</v>
      </c>
      <c r="E133" s="53"/>
      <c r="F133" s="53">
        <v>62.350148154013198</v>
      </c>
      <c r="G133" s="53"/>
      <c r="H133" s="53">
        <v>31.638526094482501</v>
      </c>
      <c r="I133" s="53"/>
      <c r="J133" s="53">
        <v>0.52283593109792004</v>
      </c>
    </row>
    <row r="134" spans="1:10" hidden="1" x14ac:dyDescent="0.2">
      <c r="A134" s="54" t="s">
        <v>150</v>
      </c>
      <c r="B134" s="54" t="s">
        <v>125</v>
      </c>
      <c r="C134" s="55">
        <v>23269.54776478</v>
      </c>
      <c r="D134" s="56">
        <v>0.10444664610257</v>
      </c>
      <c r="E134" s="56"/>
      <c r="F134" s="56">
        <v>0.68201330521895998</v>
      </c>
      <c r="G134" s="56"/>
      <c r="H134" s="56">
        <v>0.73992330792815997</v>
      </c>
      <c r="I134" s="56"/>
      <c r="J134" s="56">
        <v>2.1979310216780599E-2</v>
      </c>
    </row>
    <row r="135" spans="1:10" ht="18" hidden="1" x14ac:dyDescent="0.2">
      <c r="A135" s="54" t="s">
        <v>150</v>
      </c>
      <c r="B135" s="54" t="s">
        <v>126</v>
      </c>
      <c r="C135" s="55">
        <v>1515173.92376543</v>
      </c>
      <c r="D135" s="56">
        <v>5.3191924511000002</v>
      </c>
      <c r="E135" s="56"/>
      <c r="F135" s="56">
        <v>61.221830412179401</v>
      </c>
      <c r="G135" s="56"/>
      <c r="H135" s="56">
        <v>30.434156843405901</v>
      </c>
      <c r="I135" s="56"/>
      <c r="J135" s="56">
        <v>0.48789697567805002</v>
      </c>
    </row>
    <row r="136" spans="1:10" ht="27" hidden="1" x14ac:dyDescent="0.2">
      <c r="A136" s="54" t="s">
        <v>150</v>
      </c>
      <c r="B136" s="54" t="s">
        <v>127</v>
      </c>
      <c r="C136" s="55">
        <v>1591728.07623457</v>
      </c>
      <c r="D136" s="56">
        <v>5.66285325021353</v>
      </c>
      <c r="E136" s="56"/>
      <c r="F136" s="56">
        <v>63.465227402767802</v>
      </c>
      <c r="G136" s="56"/>
      <c r="H136" s="56">
        <v>32.868037476673997</v>
      </c>
      <c r="I136" s="56"/>
      <c r="J136" s="56">
        <v>0.56026282523072002</v>
      </c>
    </row>
    <row r="137" spans="1:10" ht="18" hidden="1" x14ac:dyDescent="0.2">
      <c r="A137" s="54" t="s">
        <v>150</v>
      </c>
      <c r="B137" s="54" t="s">
        <v>128</v>
      </c>
      <c r="C137" s="56">
        <v>1.49792608616428</v>
      </c>
      <c r="D137" s="56">
        <v>1.90301247738938</v>
      </c>
      <c r="E137" s="56"/>
      <c r="F137" s="56">
        <v>1.0938439208424999</v>
      </c>
      <c r="G137" s="56"/>
      <c r="H137" s="56">
        <v>2.3386781853191301</v>
      </c>
      <c r="I137" s="56"/>
      <c r="J137" s="56">
        <v>4.2038637571494704</v>
      </c>
    </row>
    <row r="138" spans="1:10" hidden="1" x14ac:dyDescent="0.2">
      <c r="A138" s="54" t="s">
        <v>150</v>
      </c>
      <c r="B138" s="54" t="s">
        <v>129</v>
      </c>
      <c r="C138" s="56">
        <v>4.7023627146814002</v>
      </c>
      <c r="D138" s="56">
        <v>9.0059711034218601</v>
      </c>
      <c r="E138" s="56"/>
      <c r="F138" s="56">
        <v>84.852384334093998</v>
      </c>
      <c r="G138" s="56"/>
      <c r="H138" s="56">
        <v>108.398899251641</v>
      </c>
      <c r="I138" s="56"/>
      <c r="J138" s="56">
        <v>3.9775753240307599</v>
      </c>
    </row>
    <row r="139" spans="1:10" hidden="1" x14ac:dyDescent="0.2">
      <c r="A139" s="45" t="s">
        <v>151</v>
      </c>
      <c r="B139" s="45" t="s">
        <v>124</v>
      </c>
      <c r="C139" s="46">
        <v>533457</v>
      </c>
      <c r="D139" s="47">
        <v>1.50958746440669</v>
      </c>
      <c r="E139" s="47"/>
      <c r="F139" s="47">
        <v>49.300880858250999</v>
      </c>
      <c r="G139" s="47"/>
      <c r="H139" s="47">
        <v>48.782750999611899</v>
      </c>
      <c r="I139" s="47"/>
      <c r="J139" s="47">
        <v>0.40678067773034998</v>
      </c>
    </row>
    <row r="140" spans="1:10" hidden="1" x14ac:dyDescent="0.2">
      <c r="A140" s="48" t="s">
        <v>151</v>
      </c>
      <c r="B140" s="48" t="s">
        <v>125</v>
      </c>
      <c r="C140" s="49">
        <v>13359.935215142301</v>
      </c>
      <c r="D140" s="50">
        <v>7.9244403081640005E-2</v>
      </c>
      <c r="E140" s="50"/>
      <c r="F140" s="50">
        <v>1.0804429070998001</v>
      </c>
      <c r="G140" s="50"/>
      <c r="H140" s="50">
        <v>1.10948849298467</v>
      </c>
      <c r="I140" s="50"/>
      <c r="J140" s="50">
        <v>4.8122354236828799E-2</v>
      </c>
    </row>
    <row r="141" spans="1:10" ht="18" hidden="1" x14ac:dyDescent="0.2">
      <c r="A141" s="48" t="s">
        <v>151</v>
      </c>
      <c r="B141" s="48" t="s">
        <v>126</v>
      </c>
      <c r="C141" s="49">
        <v>511474.30289918999</v>
      </c>
      <c r="D141" s="50">
        <v>1.3845927408965499</v>
      </c>
      <c r="E141" s="50"/>
      <c r="F141" s="50">
        <v>47.5247309877671</v>
      </c>
      <c r="G141" s="50"/>
      <c r="H141" s="50">
        <v>46.9596095903795</v>
      </c>
      <c r="I141" s="50"/>
      <c r="J141" s="50">
        <v>0.33480478313789003</v>
      </c>
    </row>
    <row r="142" spans="1:10" ht="27" hidden="1" x14ac:dyDescent="0.2">
      <c r="A142" s="48" t="s">
        <v>151</v>
      </c>
      <c r="B142" s="48" t="s">
        <v>127</v>
      </c>
      <c r="C142" s="49">
        <v>555439.69710081001</v>
      </c>
      <c r="D142" s="50">
        <v>1.64567783720926</v>
      </c>
      <c r="E142" s="50"/>
      <c r="F142" s="50">
        <v>51.078797242544098</v>
      </c>
      <c r="G142" s="50"/>
      <c r="H142" s="50">
        <v>50.609136849058103</v>
      </c>
      <c r="I142" s="50"/>
      <c r="J142" s="50">
        <v>0.49415313747454997</v>
      </c>
    </row>
    <row r="143" spans="1:10" ht="18" hidden="1" x14ac:dyDescent="0.2">
      <c r="A143" s="48" t="s">
        <v>151</v>
      </c>
      <c r="B143" s="48" t="s">
        <v>128</v>
      </c>
      <c r="C143" s="50">
        <v>2.5044071434327999</v>
      </c>
      <c r="D143" s="50">
        <v>5.2494078647367903</v>
      </c>
      <c r="E143" s="50"/>
      <c r="F143" s="50">
        <v>2.19152860616482</v>
      </c>
      <c r="G143" s="50"/>
      <c r="H143" s="50">
        <v>2.2743458912218801</v>
      </c>
      <c r="I143" s="50"/>
      <c r="J143" s="50">
        <v>11.8300491816202</v>
      </c>
    </row>
    <row r="144" spans="1:10" hidden="1" x14ac:dyDescent="0.2">
      <c r="A144" s="48" t="s">
        <v>151</v>
      </c>
      <c r="B144" s="48" t="s">
        <v>129</v>
      </c>
      <c r="C144" s="50">
        <v>2.8575448976328599</v>
      </c>
      <c r="D144" s="50">
        <v>2.9559012853874198</v>
      </c>
      <c r="E144" s="50"/>
      <c r="F144" s="50">
        <v>32.685378594095802</v>
      </c>
      <c r="G144" s="50"/>
      <c r="H144" s="50">
        <v>34.480061837403198</v>
      </c>
      <c r="I144" s="50"/>
      <c r="J144" s="50">
        <v>4.00044783559109</v>
      </c>
    </row>
    <row r="145" spans="1:10" hidden="1" x14ac:dyDescent="0.2">
      <c r="A145" s="51" t="s">
        <v>152</v>
      </c>
      <c r="B145" s="51" t="s">
        <v>124</v>
      </c>
      <c r="C145" s="52">
        <v>440663</v>
      </c>
      <c r="D145" s="53">
        <v>2.1399572916264802</v>
      </c>
      <c r="E145" s="53"/>
      <c r="F145" s="53">
        <v>33.952476155247901</v>
      </c>
      <c r="G145" s="53"/>
      <c r="H145" s="53">
        <v>63.5442503681952</v>
      </c>
      <c r="I145" s="53"/>
      <c r="J145" s="53">
        <v>0.36331618493043</v>
      </c>
    </row>
    <row r="146" spans="1:10" hidden="1" x14ac:dyDescent="0.2">
      <c r="A146" s="54" t="s">
        <v>152</v>
      </c>
      <c r="B146" s="54" t="s">
        <v>125</v>
      </c>
      <c r="C146" s="55">
        <v>13527.534270661399</v>
      </c>
      <c r="D146" s="56">
        <v>0.13449275638854999</v>
      </c>
      <c r="E146" s="56"/>
      <c r="F146" s="56">
        <v>1.0384004727434399</v>
      </c>
      <c r="G146" s="56"/>
      <c r="H146" s="56">
        <v>1.08522758821834</v>
      </c>
      <c r="I146" s="56"/>
      <c r="J146" s="56">
        <v>5.2017783563788E-2</v>
      </c>
    </row>
    <row r="147" spans="1:10" ht="18" hidden="1" x14ac:dyDescent="0.2">
      <c r="A147" s="54" t="s">
        <v>152</v>
      </c>
      <c r="B147" s="54" t="s">
        <v>126</v>
      </c>
      <c r="C147" s="55">
        <v>418402.04740656499</v>
      </c>
      <c r="D147" s="56">
        <v>1.9294777123218601</v>
      </c>
      <c r="E147" s="56"/>
      <c r="F147" s="56">
        <v>32.265131050085103</v>
      </c>
      <c r="G147" s="56"/>
      <c r="H147" s="56">
        <v>61.740455570332699</v>
      </c>
      <c r="I147" s="56"/>
      <c r="J147" s="56">
        <v>0.28702536213709001</v>
      </c>
    </row>
    <row r="148" spans="1:10" ht="27" hidden="1" x14ac:dyDescent="0.2">
      <c r="A148" s="54" t="s">
        <v>152</v>
      </c>
      <c r="B148" s="54" t="s">
        <v>127</v>
      </c>
      <c r="C148" s="55">
        <v>462923.95259343402</v>
      </c>
      <c r="D148" s="56">
        <v>2.37284177512488</v>
      </c>
      <c r="E148" s="56"/>
      <c r="F148" s="56">
        <v>35.6815787824262</v>
      </c>
      <c r="G148" s="56"/>
      <c r="H148" s="56">
        <v>65.3107843971233</v>
      </c>
      <c r="I148" s="56"/>
      <c r="J148" s="56">
        <v>0.45979146589066999</v>
      </c>
    </row>
    <row r="149" spans="1:10" ht="18" hidden="1" x14ac:dyDescent="0.2">
      <c r="A149" s="54" t="s">
        <v>152</v>
      </c>
      <c r="B149" s="54" t="s">
        <v>128</v>
      </c>
      <c r="C149" s="56">
        <v>3.0698139554855701</v>
      </c>
      <c r="D149" s="56">
        <v>6.2848336700370204</v>
      </c>
      <c r="E149" s="56"/>
      <c r="F149" s="56">
        <v>3.0583939386198198</v>
      </c>
      <c r="G149" s="56"/>
      <c r="H149" s="56">
        <v>1.70782971225594</v>
      </c>
      <c r="I149" s="56"/>
      <c r="J149" s="56">
        <v>14.3174969135349</v>
      </c>
    </row>
    <row r="150" spans="1:10" hidden="1" x14ac:dyDescent="0.2">
      <c r="A150" s="54" t="s">
        <v>152</v>
      </c>
      <c r="B150" s="54" t="s">
        <v>129</v>
      </c>
      <c r="C150" s="56">
        <v>3.1489220208244202</v>
      </c>
      <c r="D150" s="56">
        <v>4.0559036046492798</v>
      </c>
      <c r="E150" s="56"/>
      <c r="F150" s="56">
        <v>22.578864845676598</v>
      </c>
      <c r="G150" s="56"/>
      <c r="H150" s="56">
        <v>23.872598862245301</v>
      </c>
      <c r="I150" s="56"/>
      <c r="J150" s="56">
        <v>3.5099426439784498</v>
      </c>
    </row>
    <row r="151" spans="1:10" hidden="1" x14ac:dyDescent="0.2">
      <c r="A151" s="45" t="s">
        <v>153</v>
      </c>
      <c r="B151" s="45" t="s">
        <v>124</v>
      </c>
      <c r="C151" s="46">
        <v>709959</v>
      </c>
      <c r="D151" s="47">
        <v>5.49130301890672</v>
      </c>
      <c r="E151" s="47"/>
      <c r="F151" s="47">
        <v>51.152813049767602</v>
      </c>
      <c r="G151" s="47"/>
      <c r="H151" s="47">
        <v>43.065162917858601</v>
      </c>
      <c r="I151" s="47"/>
      <c r="J151" s="47">
        <v>0.29072101346696999</v>
      </c>
    </row>
    <row r="152" spans="1:10" hidden="1" x14ac:dyDescent="0.2">
      <c r="A152" s="48" t="s">
        <v>153</v>
      </c>
      <c r="B152" s="48" t="s">
        <v>125</v>
      </c>
      <c r="C152" s="49">
        <v>9862.4490678798102</v>
      </c>
      <c r="D152" s="50">
        <v>0.1473711879655</v>
      </c>
      <c r="E152" s="50"/>
      <c r="F152" s="50">
        <v>0.59883092908456004</v>
      </c>
      <c r="G152" s="50"/>
      <c r="H152" s="50">
        <v>0.66558265770797997</v>
      </c>
      <c r="I152" s="50"/>
      <c r="J152" s="50">
        <v>2.3506540460981599E-2</v>
      </c>
    </row>
    <row r="153" spans="1:10" ht="18" hidden="1" x14ac:dyDescent="0.2">
      <c r="A153" s="48" t="s">
        <v>153</v>
      </c>
      <c r="B153" s="48" t="s">
        <v>126</v>
      </c>
      <c r="C153" s="49">
        <v>693734.828129626</v>
      </c>
      <c r="D153" s="50">
        <v>5.2538509803944402</v>
      </c>
      <c r="E153" s="50"/>
      <c r="F153" s="50">
        <v>50.167389027799999</v>
      </c>
      <c r="G153" s="50"/>
      <c r="H153" s="50">
        <v>41.973810579958403</v>
      </c>
      <c r="I153" s="50"/>
      <c r="J153" s="50">
        <v>0.25450682079199999</v>
      </c>
    </row>
    <row r="154" spans="1:10" ht="27" hidden="1" x14ac:dyDescent="0.2">
      <c r="A154" s="48" t="s">
        <v>153</v>
      </c>
      <c r="B154" s="48" t="s">
        <v>127</v>
      </c>
      <c r="C154" s="49">
        <v>726183.17187037296</v>
      </c>
      <c r="D154" s="50">
        <v>5.7388368596467503</v>
      </c>
      <c r="E154" s="50"/>
      <c r="F154" s="50">
        <v>52.137341848452301</v>
      </c>
      <c r="G154" s="50"/>
      <c r="H154" s="50">
        <v>44.163294502606199</v>
      </c>
      <c r="I154" s="50"/>
      <c r="J154" s="50">
        <v>0.33207102776954001</v>
      </c>
    </row>
    <row r="155" spans="1:10" ht="18" hidden="1" x14ac:dyDescent="0.2">
      <c r="A155" s="48" t="s">
        <v>153</v>
      </c>
      <c r="B155" s="48" t="s">
        <v>128</v>
      </c>
      <c r="C155" s="50">
        <v>1.3891575524614499</v>
      </c>
      <c r="D155" s="50">
        <v>2.6837198285744299</v>
      </c>
      <c r="E155" s="50"/>
      <c r="F155" s="50">
        <v>1.1706705719232899</v>
      </c>
      <c r="G155" s="50"/>
      <c r="H155" s="50">
        <v>1.5455245321549</v>
      </c>
      <c r="I155" s="50"/>
      <c r="J155" s="50">
        <v>8.0856007553963192</v>
      </c>
    </row>
    <row r="156" spans="1:10" hidden="1" x14ac:dyDescent="0.2">
      <c r="A156" s="48" t="s">
        <v>153</v>
      </c>
      <c r="B156" s="48" t="s">
        <v>129</v>
      </c>
      <c r="C156" s="50">
        <v>3.6609943145926702</v>
      </c>
      <c r="D156" s="50">
        <v>6.4824715040036098</v>
      </c>
      <c r="E156" s="50"/>
      <c r="F156" s="50">
        <v>22.231153564217099</v>
      </c>
      <c r="G156" s="50"/>
      <c r="H156" s="50">
        <v>27.987393291887301</v>
      </c>
      <c r="I156" s="50"/>
      <c r="J156" s="50">
        <v>2.9527594432411099</v>
      </c>
    </row>
    <row r="157" spans="1:10" hidden="1" x14ac:dyDescent="0.2">
      <c r="A157" s="51" t="s">
        <v>154</v>
      </c>
      <c r="B157" s="51" t="s">
        <v>124</v>
      </c>
      <c r="C157" s="52">
        <v>805854</v>
      </c>
      <c r="D157" s="53">
        <v>2.78822218416735</v>
      </c>
      <c r="E157" s="53"/>
      <c r="F157" s="53">
        <v>49.861017008043603</v>
      </c>
      <c r="G157" s="53"/>
      <c r="H157" s="53">
        <v>46.962849349882198</v>
      </c>
      <c r="I157" s="53"/>
      <c r="J157" s="53">
        <v>0.38791145790676002</v>
      </c>
    </row>
    <row r="158" spans="1:10" hidden="1" x14ac:dyDescent="0.2">
      <c r="A158" s="54" t="s">
        <v>154</v>
      </c>
      <c r="B158" s="54" t="s">
        <v>125</v>
      </c>
      <c r="C158" s="55">
        <v>12032.843349368701</v>
      </c>
      <c r="D158" s="56">
        <v>0.13346003625226999</v>
      </c>
      <c r="E158" s="56"/>
      <c r="F158" s="56">
        <v>0.65078491276050998</v>
      </c>
      <c r="G158" s="56"/>
      <c r="H158" s="56">
        <v>0.68921508188860003</v>
      </c>
      <c r="I158" s="56"/>
      <c r="J158" s="56">
        <v>3.6278209234259201E-2</v>
      </c>
    </row>
    <row r="159" spans="1:10" ht="18" hidden="1" x14ac:dyDescent="0.2">
      <c r="A159" s="54" t="s">
        <v>154</v>
      </c>
      <c r="B159" s="54" t="s">
        <v>126</v>
      </c>
      <c r="C159" s="55">
        <v>786057.32016220898</v>
      </c>
      <c r="D159" s="56">
        <v>2.5768505784204598</v>
      </c>
      <c r="E159" s="56"/>
      <c r="F159" s="56">
        <v>48.790559699763897</v>
      </c>
      <c r="G159" s="56"/>
      <c r="H159" s="56">
        <v>45.830699492334702</v>
      </c>
      <c r="I159" s="56"/>
      <c r="J159" s="56">
        <v>0.33257625553997</v>
      </c>
    </row>
    <row r="160" spans="1:10" ht="27" hidden="1" x14ac:dyDescent="0.2">
      <c r="A160" s="54" t="s">
        <v>154</v>
      </c>
      <c r="B160" s="54" t="s">
        <v>127</v>
      </c>
      <c r="C160" s="55">
        <v>825650.67983778997</v>
      </c>
      <c r="D160" s="56">
        <v>3.0163951700800098</v>
      </c>
      <c r="E160" s="56"/>
      <c r="F160" s="56">
        <v>50.931601738610397</v>
      </c>
      <c r="G160" s="56"/>
      <c r="H160" s="56">
        <v>48.098133721929102</v>
      </c>
      <c r="I160" s="56"/>
      <c r="J160" s="56">
        <v>0.45241173314848998</v>
      </c>
    </row>
    <row r="161" spans="1:10" ht="18" hidden="1" x14ac:dyDescent="0.2">
      <c r="A161" s="54" t="s">
        <v>154</v>
      </c>
      <c r="B161" s="54" t="s">
        <v>128</v>
      </c>
      <c r="C161" s="56">
        <v>1.4931790807477101</v>
      </c>
      <c r="D161" s="56">
        <v>4.7865638904288001</v>
      </c>
      <c r="E161" s="56"/>
      <c r="F161" s="56">
        <v>1.3051978315154</v>
      </c>
      <c r="G161" s="56"/>
      <c r="H161" s="56">
        <v>1.4675750969746799</v>
      </c>
      <c r="I161" s="56"/>
      <c r="J161" s="56">
        <v>9.3521881075702904</v>
      </c>
    </row>
    <row r="162" spans="1:10" hidden="1" x14ac:dyDescent="0.2">
      <c r="A162" s="54" t="s">
        <v>154</v>
      </c>
      <c r="B162" s="54" t="s">
        <v>129</v>
      </c>
      <c r="C162" s="56">
        <v>3.7177891338743798</v>
      </c>
      <c r="D162" s="56">
        <v>5.3907612940554701</v>
      </c>
      <c r="E162" s="56"/>
      <c r="F162" s="56">
        <v>13.8973561514773</v>
      </c>
      <c r="G162" s="56"/>
      <c r="H162" s="56">
        <v>15.644756583186201</v>
      </c>
      <c r="I162" s="56"/>
      <c r="J162" s="56">
        <v>2.79409338566288</v>
      </c>
    </row>
    <row r="163" spans="1:10" hidden="1" x14ac:dyDescent="0.2">
      <c r="A163" s="45" t="s">
        <v>155</v>
      </c>
      <c r="B163" s="45" t="s">
        <v>124</v>
      </c>
      <c r="C163" s="46">
        <v>812567</v>
      </c>
      <c r="D163" s="47">
        <v>2.59338614538862</v>
      </c>
      <c r="E163" s="47"/>
      <c r="F163" s="47">
        <v>46.942344446673303</v>
      </c>
      <c r="G163" s="47"/>
      <c r="H163" s="47">
        <v>49.585818769406103</v>
      </c>
      <c r="I163" s="47"/>
      <c r="J163" s="47">
        <v>0.87845063853196004</v>
      </c>
    </row>
    <row r="164" spans="1:10" hidden="1" x14ac:dyDescent="0.2">
      <c r="A164" s="48" t="s">
        <v>155</v>
      </c>
      <c r="B164" s="48" t="s">
        <v>125</v>
      </c>
      <c r="C164" s="49">
        <v>13836.5046284827</v>
      </c>
      <c r="D164" s="50">
        <v>0.12532454431467999</v>
      </c>
      <c r="E164" s="50"/>
      <c r="F164" s="50">
        <v>0.68959210023730999</v>
      </c>
      <c r="G164" s="50"/>
      <c r="H164" s="50">
        <v>0.71877945103038998</v>
      </c>
      <c r="I164" s="50"/>
      <c r="J164" s="50">
        <v>4.3738025383543697E-2</v>
      </c>
    </row>
    <row r="165" spans="1:10" ht="18" hidden="1" x14ac:dyDescent="0.2">
      <c r="A165" s="48" t="s">
        <v>155</v>
      </c>
      <c r="B165" s="48" t="s">
        <v>126</v>
      </c>
      <c r="C165" s="49">
        <v>789805.27493990096</v>
      </c>
      <c r="D165" s="50">
        <v>2.3950065536929901</v>
      </c>
      <c r="E165" s="50"/>
      <c r="F165" s="50">
        <v>45.809704990821501</v>
      </c>
      <c r="G165" s="50"/>
      <c r="H165" s="50">
        <v>48.403843433440599</v>
      </c>
      <c r="I165" s="50"/>
      <c r="J165" s="50">
        <v>0.80934385164893996</v>
      </c>
    </row>
    <row r="166" spans="1:10" ht="27" hidden="1" x14ac:dyDescent="0.2">
      <c r="A166" s="48" t="s">
        <v>155</v>
      </c>
      <c r="B166" s="48" t="s">
        <v>127</v>
      </c>
      <c r="C166" s="49">
        <v>835328.72506009904</v>
      </c>
      <c r="D166" s="50">
        <v>2.8077249351651301</v>
      </c>
      <c r="E166" s="50"/>
      <c r="F166" s="50">
        <v>48.078142530971803</v>
      </c>
      <c r="G166" s="50"/>
      <c r="H166" s="50">
        <v>50.7682572292399</v>
      </c>
      <c r="I166" s="50"/>
      <c r="J166" s="50">
        <v>0.95340147354631</v>
      </c>
    </row>
    <row r="167" spans="1:10" ht="18" hidden="1" x14ac:dyDescent="0.2">
      <c r="A167" s="48" t="s">
        <v>155</v>
      </c>
      <c r="B167" s="48" t="s">
        <v>128</v>
      </c>
      <c r="C167" s="50">
        <v>1.7028139991511799</v>
      </c>
      <c r="D167" s="50">
        <v>4.8324675651378302</v>
      </c>
      <c r="E167" s="50"/>
      <c r="F167" s="50">
        <v>1.4690193009441499</v>
      </c>
      <c r="G167" s="50"/>
      <c r="H167" s="50">
        <v>1.44956656735468</v>
      </c>
      <c r="I167" s="50"/>
      <c r="J167" s="50">
        <v>4.9789963675861397</v>
      </c>
    </row>
    <row r="168" spans="1:10" hidden="1" x14ac:dyDescent="0.2">
      <c r="A168" s="48" t="s">
        <v>155</v>
      </c>
      <c r="B168" s="48" t="s">
        <v>129</v>
      </c>
      <c r="C168" s="50">
        <v>7.8253001234796002</v>
      </c>
      <c r="D168" s="50">
        <v>7.7789158527303197</v>
      </c>
      <c r="E168" s="50"/>
      <c r="F168" s="50">
        <v>23.887690387089801</v>
      </c>
      <c r="G168" s="50"/>
      <c r="H168" s="50">
        <v>25.857321554405299</v>
      </c>
      <c r="I168" s="50"/>
      <c r="J168" s="50">
        <v>2.7487506037110898</v>
      </c>
    </row>
    <row r="169" spans="1:10" hidden="1" x14ac:dyDescent="0.2">
      <c r="A169" s="51" t="s">
        <v>156</v>
      </c>
      <c r="B169" s="51" t="s">
        <v>124</v>
      </c>
      <c r="C169" s="52">
        <v>646059</v>
      </c>
      <c r="D169" s="53">
        <v>3.73835826139717</v>
      </c>
      <c r="E169" s="53"/>
      <c r="F169" s="53">
        <v>58.832397660275603</v>
      </c>
      <c r="G169" s="53"/>
      <c r="H169" s="53">
        <v>36.890903152808001</v>
      </c>
      <c r="I169" s="53"/>
      <c r="J169" s="53">
        <v>0.53834092551918</v>
      </c>
    </row>
    <row r="170" spans="1:10" hidden="1" x14ac:dyDescent="0.2">
      <c r="A170" s="54" t="s">
        <v>156</v>
      </c>
      <c r="B170" s="54" t="s">
        <v>125</v>
      </c>
      <c r="C170" s="55">
        <v>26742.1684804303</v>
      </c>
      <c r="D170" s="56">
        <v>0.2119897323237</v>
      </c>
      <c r="E170" s="56"/>
      <c r="F170" s="56">
        <v>1.3312014686671401</v>
      </c>
      <c r="G170" s="56"/>
      <c r="H170" s="56">
        <v>1.3752058611945099</v>
      </c>
      <c r="I170" s="56"/>
      <c r="J170" s="56">
        <v>5.9205784792039202E-2</v>
      </c>
    </row>
    <row r="171" spans="1:10" ht="18" hidden="1" x14ac:dyDescent="0.2">
      <c r="A171" s="54" t="s">
        <v>156</v>
      </c>
      <c r="B171" s="54" t="s">
        <v>126</v>
      </c>
      <c r="C171" s="55">
        <v>602049.40976582805</v>
      </c>
      <c r="D171" s="56">
        <v>3.4047117082984899</v>
      </c>
      <c r="E171" s="56"/>
      <c r="F171" s="56">
        <v>56.625512544615603</v>
      </c>
      <c r="G171" s="56"/>
      <c r="H171" s="56">
        <v>34.657939985079103</v>
      </c>
      <c r="I171" s="56"/>
      <c r="J171" s="56">
        <v>0.44917712296661999</v>
      </c>
    </row>
    <row r="172" spans="1:10" ht="27" hidden="1" x14ac:dyDescent="0.2">
      <c r="A172" s="54" t="s">
        <v>156</v>
      </c>
      <c r="B172" s="54" t="s">
        <v>127</v>
      </c>
      <c r="C172" s="55">
        <v>690068.59023417102</v>
      </c>
      <c r="D172" s="56">
        <v>4.1033117860053299</v>
      </c>
      <c r="E172" s="56"/>
      <c r="F172" s="56">
        <v>61.004323596922298</v>
      </c>
      <c r="G172" s="56"/>
      <c r="H172" s="56">
        <v>39.1814653496956</v>
      </c>
      <c r="I172" s="56"/>
      <c r="J172" s="56">
        <v>0.64508947600303002</v>
      </c>
    </row>
    <row r="173" spans="1:10" ht="18" hidden="1" x14ac:dyDescent="0.2">
      <c r="A173" s="54" t="s">
        <v>156</v>
      </c>
      <c r="B173" s="54" t="s">
        <v>128</v>
      </c>
      <c r="C173" s="56">
        <v>4.1392765181554996</v>
      </c>
      <c r="D173" s="56">
        <v>5.6706638984481996</v>
      </c>
      <c r="E173" s="56"/>
      <c r="F173" s="56">
        <v>2.2627013713669899</v>
      </c>
      <c r="G173" s="56"/>
      <c r="H173" s="56">
        <v>3.7277641468906002</v>
      </c>
      <c r="I173" s="56"/>
      <c r="J173" s="56">
        <v>10.997823495388101</v>
      </c>
    </row>
    <row r="174" spans="1:10" hidden="1" x14ac:dyDescent="0.2">
      <c r="A174" s="54" t="s">
        <v>156</v>
      </c>
      <c r="B174" s="54" t="s">
        <v>129</v>
      </c>
      <c r="C174" s="56">
        <v>1.62785898127043</v>
      </c>
      <c r="D174" s="56">
        <v>9.1732397636284304</v>
      </c>
      <c r="E174" s="56"/>
      <c r="F174" s="56">
        <v>53.745577005885998</v>
      </c>
      <c r="G174" s="56"/>
      <c r="H174" s="56">
        <v>59.669369941371997</v>
      </c>
      <c r="I174" s="56"/>
      <c r="J174" s="56">
        <v>4.80886365532497</v>
      </c>
    </row>
    <row r="175" spans="1:10" hidden="1" x14ac:dyDescent="0.2">
      <c r="A175" s="45" t="s">
        <v>157</v>
      </c>
      <c r="B175" s="45" t="s">
        <v>124</v>
      </c>
      <c r="C175" s="46">
        <v>986886</v>
      </c>
      <c r="D175" s="47">
        <v>1.5907612429399101</v>
      </c>
      <c r="E175" s="47"/>
      <c r="F175" s="47">
        <v>59.296919806340298</v>
      </c>
      <c r="G175" s="47"/>
      <c r="H175" s="47">
        <v>38.397545410513402</v>
      </c>
      <c r="I175" s="47"/>
      <c r="J175" s="47">
        <v>0.71477354020626005</v>
      </c>
    </row>
    <row r="176" spans="1:10" hidden="1" x14ac:dyDescent="0.2">
      <c r="A176" s="48" t="s">
        <v>157</v>
      </c>
      <c r="B176" s="48" t="s">
        <v>125</v>
      </c>
      <c r="C176" s="49">
        <v>17575.652619491299</v>
      </c>
      <c r="D176" s="50">
        <v>7.1303380137960004E-2</v>
      </c>
      <c r="E176" s="50"/>
      <c r="F176" s="50">
        <v>0.59423860472792001</v>
      </c>
      <c r="G176" s="50"/>
      <c r="H176" s="50">
        <v>0.59999680305466996</v>
      </c>
      <c r="I176" s="50"/>
      <c r="J176" s="50">
        <v>4.9622741085505503E-2</v>
      </c>
    </row>
    <row r="177" spans="1:10" ht="18" hidden="1" x14ac:dyDescent="0.2">
      <c r="A177" s="48" t="s">
        <v>157</v>
      </c>
      <c r="B177" s="48" t="s">
        <v>126</v>
      </c>
      <c r="C177" s="49">
        <v>957972.70238946704</v>
      </c>
      <c r="D177" s="50">
        <v>1.47761866374325</v>
      </c>
      <c r="E177" s="50"/>
      <c r="F177" s="50">
        <v>58.3157913404468</v>
      </c>
      <c r="G177" s="50"/>
      <c r="H177" s="50">
        <v>37.415402211891099</v>
      </c>
      <c r="I177" s="50"/>
      <c r="J177" s="50">
        <v>0.63760057813311</v>
      </c>
    </row>
    <row r="178" spans="1:10" ht="27" hidden="1" x14ac:dyDescent="0.2">
      <c r="A178" s="48" t="s">
        <v>157</v>
      </c>
      <c r="B178" s="48" t="s">
        <v>127</v>
      </c>
      <c r="C178" s="49">
        <v>1015799.29761053</v>
      </c>
      <c r="D178" s="50">
        <v>1.71241667138269</v>
      </c>
      <c r="E178" s="50"/>
      <c r="F178" s="50">
        <v>60.270688046190202</v>
      </c>
      <c r="G178" s="50"/>
      <c r="H178" s="50">
        <v>39.389243654444002</v>
      </c>
      <c r="I178" s="50"/>
      <c r="J178" s="50">
        <v>0.80121193046625006</v>
      </c>
    </row>
    <row r="179" spans="1:10" ht="18" hidden="1" x14ac:dyDescent="0.2">
      <c r="A179" s="48" t="s">
        <v>157</v>
      </c>
      <c r="B179" s="48" t="s">
        <v>128</v>
      </c>
      <c r="C179" s="50">
        <v>1.78092025010906</v>
      </c>
      <c r="D179" s="50">
        <v>4.4823433091810898</v>
      </c>
      <c r="E179" s="50"/>
      <c r="F179" s="50">
        <v>1.00214076324482</v>
      </c>
      <c r="G179" s="50"/>
      <c r="H179" s="50">
        <v>1.5625915579759699</v>
      </c>
      <c r="I179" s="50"/>
      <c r="J179" s="50">
        <v>6.9424423672965903</v>
      </c>
    </row>
    <row r="180" spans="1:10" hidden="1" x14ac:dyDescent="0.2">
      <c r="A180" s="48" t="s">
        <v>157</v>
      </c>
      <c r="B180" s="48" t="s">
        <v>129</v>
      </c>
      <c r="C180" s="50">
        <v>3.2205937519453398</v>
      </c>
      <c r="D180" s="50">
        <v>3.78603641311155</v>
      </c>
      <c r="E180" s="50"/>
      <c r="F180" s="50">
        <v>17.055628932807402</v>
      </c>
      <c r="G180" s="50"/>
      <c r="H180" s="50">
        <v>17.7419690332542</v>
      </c>
      <c r="I180" s="50"/>
      <c r="J180" s="50">
        <v>4.0449562336096001</v>
      </c>
    </row>
    <row r="181" spans="1:10" hidden="1" x14ac:dyDescent="0.2">
      <c r="A181" s="51" t="s">
        <v>158</v>
      </c>
      <c r="B181" s="51" t="s">
        <v>124</v>
      </c>
      <c r="C181" s="52">
        <v>310416</v>
      </c>
      <c r="D181" s="53">
        <v>2.0575614659038099</v>
      </c>
      <c r="E181" s="53"/>
      <c r="F181" s="53">
        <v>69.580176279573195</v>
      </c>
      <c r="G181" s="53"/>
      <c r="H181" s="53">
        <v>28.018207824338901</v>
      </c>
      <c r="I181" s="53"/>
      <c r="J181" s="53">
        <v>0.34405443018401</v>
      </c>
    </row>
    <row r="182" spans="1:10" hidden="1" x14ac:dyDescent="0.2">
      <c r="A182" s="54" t="s">
        <v>158</v>
      </c>
      <c r="B182" s="54" t="s">
        <v>125</v>
      </c>
      <c r="C182" s="55">
        <v>4550.9204739704701</v>
      </c>
      <c r="D182" s="56">
        <v>6.9320217421159999E-2</v>
      </c>
      <c r="E182" s="56"/>
      <c r="F182" s="56">
        <v>0.52510015099563001</v>
      </c>
      <c r="G182" s="56"/>
      <c r="H182" s="56">
        <v>0.55331007664455001</v>
      </c>
      <c r="I182" s="56"/>
      <c r="J182" s="56">
        <v>2.7340823807053698E-2</v>
      </c>
    </row>
    <row r="183" spans="1:10" ht="18" hidden="1" x14ac:dyDescent="0.2">
      <c r="A183" s="54" t="s">
        <v>158</v>
      </c>
      <c r="B183" s="54" t="s">
        <v>126</v>
      </c>
      <c r="C183" s="55">
        <v>302928.93527466001</v>
      </c>
      <c r="D183" s="56">
        <v>1.9465587708840799</v>
      </c>
      <c r="E183" s="56"/>
      <c r="F183" s="56">
        <v>68.709456664321806</v>
      </c>
      <c r="G183" s="56"/>
      <c r="H183" s="56">
        <v>27.117009717920201</v>
      </c>
      <c r="I183" s="56"/>
      <c r="J183" s="56">
        <v>0.30188167320461001</v>
      </c>
    </row>
    <row r="184" spans="1:10" ht="27" hidden="1" x14ac:dyDescent="0.2">
      <c r="A184" s="54" t="s">
        <v>158</v>
      </c>
      <c r="B184" s="54" t="s">
        <v>127</v>
      </c>
      <c r="C184" s="55">
        <v>317903.06472533901</v>
      </c>
      <c r="D184" s="56">
        <v>2.17475370651109</v>
      </c>
      <c r="E184" s="56"/>
      <c r="F184" s="56">
        <v>70.437091400268898</v>
      </c>
      <c r="G184" s="56"/>
      <c r="H184" s="56">
        <v>28.9374646615892</v>
      </c>
      <c r="I184" s="56"/>
      <c r="J184" s="56">
        <v>0.39209553523231</v>
      </c>
    </row>
    <row r="185" spans="1:10" ht="18" hidden="1" x14ac:dyDescent="0.2">
      <c r="A185" s="54" t="s">
        <v>158</v>
      </c>
      <c r="B185" s="54" t="s">
        <v>128</v>
      </c>
      <c r="C185" s="56">
        <v>1.4660714892178399</v>
      </c>
      <c r="D185" s="56">
        <v>3.36904722264121</v>
      </c>
      <c r="E185" s="56"/>
      <c r="F185" s="56">
        <v>0.75466918750792</v>
      </c>
      <c r="G185" s="56"/>
      <c r="H185" s="56">
        <v>1.9748232296424699</v>
      </c>
      <c r="I185" s="56"/>
      <c r="J185" s="56">
        <v>7.9466565195602703</v>
      </c>
    </row>
    <row r="186" spans="1:10" hidden="1" x14ac:dyDescent="0.2">
      <c r="A186" s="54" t="s">
        <v>158</v>
      </c>
      <c r="B186" s="54" t="s">
        <v>129</v>
      </c>
      <c r="C186" s="56">
        <v>2.2741176644943302</v>
      </c>
      <c r="D186" s="56">
        <v>2.8266498624267302</v>
      </c>
      <c r="E186" s="56"/>
      <c r="F186" s="56">
        <v>15.4425132438663</v>
      </c>
      <c r="G186" s="56"/>
      <c r="H186" s="56">
        <v>17.994926002106101</v>
      </c>
      <c r="I186" s="56"/>
      <c r="J186" s="56">
        <v>2.5844535887661402</v>
      </c>
    </row>
    <row r="187" spans="1:10" hidden="1" x14ac:dyDescent="0.2">
      <c r="A187" s="45" t="s">
        <v>159</v>
      </c>
      <c r="B187" s="45" t="s">
        <v>124</v>
      </c>
      <c r="C187" s="46">
        <v>2250001</v>
      </c>
      <c r="D187" s="47">
        <v>6.61621928168032</v>
      </c>
      <c r="E187" s="47"/>
      <c r="F187" s="47">
        <v>61.531972652456602</v>
      </c>
      <c r="G187" s="47"/>
      <c r="H187" s="47">
        <v>31.530341542070399</v>
      </c>
      <c r="I187" s="47"/>
      <c r="J187" s="47">
        <v>0.32146652379265001</v>
      </c>
    </row>
    <row r="188" spans="1:10" hidden="1" x14ac:dyDescent="0.2">
      <c r="A188" s="48" t="s">
        <v>159</v>
      </c>
      <c r="B188" s="48" t="s">
        <v>125</v>
      </c>
      <c r="C188" s="49">
        <v>17347.323585418901</v>
      </c>
      <c r="D188" s="50">
        <v>9.7680560665640001E-2</v>
      </c>
      <c r="E188" s="50"/>
      <c r="F188" s="50">
        <v>0.32904991356696001</v>
      </c>
      <c r="G188" s="50"/>
      <c r="H188" s="50">
        <v>0.35532285284512</v>
      </c>
      <c r="I188" s="50"/>
      <c r="J188" s="50">
        <v>1.4874358727151199E-2</v>
      </c>
    </row>
    <row r="189" spans="1:10" ht="18" hidden="1" x14ac:dyDescent="0.2">
      <c r="A189" s="48" t="s">
        <v>159</v>
      </c>
      <c r="B189" s="48" t="s">
        <v>126</v>
      </c>
      <c r="C189" s="49">
        <v>2221466.0319195902</v>
      </c>
      <c r="D189" s="50">
        <v>6.4573439645488904</v>
      </c>
      <c r="E189" s="50"/>
      <c r="F189" s="50">
        <v>60.989304337895</v>
      </c>
      <c r="G189" s="50"/>
      <c r="H189" s="50">
        <v>30.948807092944001</v>
      </c>
      <c r="I189" s="50"/>
      <c r="J189" s="50">
        <v>0.29790460186891998</v>
      </c>
    </row>
    <row r="190" spans="1:10" ht="27" hidden="1" x14ac:dyDescent="0.2">
      <c r="A190" s="48" t="s">
        <v>159</v>
      </c>
      <c r="B190" s="48" t="s">
        <v>127</v>
      </c>
      <c r="C190" s="49">
        <v>2278535.9680804</v>
      </c>
      <c r="D190" s="50">
        <v>6.7787202706005996</v>
      </c>
      <c r="E190" s="50"/>
      <c r="F190" s="50">
        <v>62.071786589561299</v>
      </c>
      <c r="G190" s="50"/>
      <c r="H190" s="50">
        <v>32.117720606534803</v>
      </c>
      <c r="I190" s="50"/>
      <c r="J190" s="50">
        <v>0.34688552554327001</v>
      </c>
    </row>
    <row r="191" spans="1:10" ht="18" hidden="1" x14ac:dyDescent="0.2">
      <c r="A191" s="48" t="s">
        <v>159</v>
      </c>
      <c r="B191" s="48" t="s">
        <v>128</v>
      </c>
      <c r="C191" s="50">
        <v>0.77099181668892003</v>
      </c>
      <c r="D191" s="50">
        <v>1.4763803390875401</v>
      </c>
      <c r="E191" s="50"/>
      <c r="F191" s="50">
        <v>0.53476249725568004</v>
      </c>
      <c r="G191" s="50"/>
      <c r="H191" s="50">
        <v>1.1269235773136901</v>
      </c>
      <c r="I191" s="50"/>
      <c r="J191" s="50">
        <v>4.6270319384002496</v>
      </c>
    </row>
    <row r="192" spans="1:10" hidden="1" x14ac:dyDescent="0.2">
      <c r="A192" s="48" t="s">
        <v>159</v>
      </c>
      <c r="B192" s="48" t="s">
        <v>129</v>
      </c>
      <c r="C192" s="50">
        <v>2.4002918991938098</v>
      </c>
      <c r="D192" s="50">
        <v>8.5700338850434097</v>
      </c>
      <c r="E192" s="50"/>
      <c r="F192" s="50">
        <v>25.3846045768442</v>
      </c>
      <c r="G192" s="50"/>
      <c r="H192" s="50">
        <v>32.453910868608197</v>
      </c>
      <c r="I192" s="50"/>
      <c r="J192" s="50">
        <v>3.8316576924198702</v>
      </c>
    </row>
    <row r="193" spans="1:17" hidden="1" x14ac:dyDescent="0.2">
      <c r="A193" s="51" t="s">
        <v>160</v>
      </c>
      <c r="B193" s="51" t="s">
        <v>124</v>
      </c>
      <c r="C193" s="52">
        <v>564613</v>
      </c>
      <c r="D193" s="53">
        <v>1.63988431013809</v>
      </c>
      <c r="E193" s="53"/>
      <c r="F193" s="53">
        <v>37.5997364566526</v>
      </c>
      <c r="G193" s="53"/>
      <c r="H193" s="53">
        <v>60.267121019175903</v>
      </c>
      <c r="I193" s="53"/>
      <c r="J193" s="53">
        <v>0.49325821403331999</v>
      </c>
    </row>
    <row r="194" spans="1:17" hidden="1" x14ac:dyDescent="0.2">
      <c r="A194" s="54" t="s">
        <v>160</v>
      </c>
      <c r="B194" s="54" t="s">
        <v>125</v>
      </c>
      <c r="C194" s="55">
        <v>8737.5645634301109</v>
      </c>
      <c r="D194" s="56">
        <v>5.0717539048263698E-2</v>
      </c>
      <c r="E194" s="56"/>
      <c r="F194" s="56">
        <v>0.55619744459845999</v>
      </c>
      <c r="G194" s="56"/>
      <c r="H194" s="56">
        <v>0.56689630195531004</v>
      </c>
      <c r="I194" s="56"/>
      <c r="J194" s="56">
        <v>4.5223662563388001E-2</v>
      </c>
    </row>
    <row r="195" spans="1:17" ht="18" hidden="1" x14ac:dyDescent="0.2">
      <c r="A195" s="54" t="s">
        <v>160</v>
      </c>
      <c r="B195" s="54" t="s">
        <v>126</v>
      </c>
      <c r="C195" s="55">
        <v>550239.33665871201</v>
      </c>
      <c r="D195" s="56">
        <v>1.55850559696158</v>
      </c>
      <c r="E195" s="56"/>
      <c r="F195" s="56">
        <v>36.689286240693797</v>
      </c>
      <c r="G195" s="56"/>
      <c r="H195" s="56">
        <v>59.330927559684497</v>
      </c>
      <c r="I195" s="56"/>
      <c r="J195" s="56">
        <v>0.42417912163758997</v>
      </c>
    </row>
    <row r="196" spans="1:17" ht="27" hidden="1" x14ac:dyDescent="0.2">
      <c r="A196" s="54" t="s">
        <v>160</v>
      </c>
      <c r="B196" s="54" t="s">
        <v>127</v>
      </c>
      <c r="C196" s="55">
        <v>578986.66334128706</v>
      </c>
      <c r="D196" s="56">
        <v>1.7254378038781799</v>
      </c>
      <c r="E196" s="56"/>
      <c r="F196" s="56">
        <v>38.519033792057598</v>
      </c>
      <c r="G196" s="56"/>
      <c r="H196" s="56">
        <v>61.195858463974098</v>
      </c>
      <c r="I196" s="56"/>
      <c r="J196" s="56">
        <v>0.57352228972876995</v>
      </c>
    </row>
    <row r="197" spans="1:17" ht="18" hidden="1" x14ac:dyDescent="0.2">
      <c r="A197" s="54" t="s">
        <v>160</v>
      </c>
      <c r="B197" s="54" t="s">
        <v>128</v>
      </c>
      <c r="C197" s="56">
        <v>1.5475315948145201</v>
      </c>
      <c r="D197" s="56">
        <v>3.0927510394920898</v>
      </c>
      <c r="E197" s="56"/>
      <c r="F197" s="56">
        <v>1.4792588911884501</v>
      </c>
      <c r="G197" s="56"/>
      <c r="H197" s="56">
        <v>0.94063942721758997</v>
      </c>
      <c r="I197" s="56"/>
      <c r="J197" s="56">
        <v>9.1683546825501505</v>
      </c>
    </row>
    <row r="198" spans="1:17" hidden="1" x14ac:dyDescent="0.2">
      <c r="A198" s="54" t="s">
        <v>160</v>
      </c>
      <c r="B198" s="54" t="s">
        <v>129</v>
      </c>
      <c r="C198" s="56">
        <v>5.7082287058423002</v>
      </c>
      <c r="D198" s="56">
        <v>2.5856451012031001</v>
      </c>
      <c r="E198" s="56"/>
      <c r="F198" s="56">
        <v>21.378221142985101</v>
      </c>
      <c r="G198" s="56"/>
      <c r="H198" s="56">
        <v>21.760134703829898</v>
      </c>
      <c r="I198" s="56"/>
      <c r="J198" s="56">
        <v>6.7559969270515099</v>
      </c>
    </row>
    <row r="199" spans="1:17" hidden="1" x14ac:dyDescent="0.2">
      <c r="A199" s="45" t="s">
        <v>161</v>
      </c>
      <c r="B199" s="45" t="s">
        <v>124</v>
      </c>
      <c r="C199" s="46">
        <v>418756</v>
      </c>
      <c r="D199" s="47">
        <v>1.3255929467279199</v>
      </c>
      <c r="E199" s="47"/>
      <c r="F199" s="47">
        <v>54.494025160236497</v>
      </c>
      <c r="G199" s="47"/>
      <c r="H199" s="47">
        <v>43.919370707524202</v>
      </c>
      <c r="I199" s="47"/>
      <c r="J199" s="47">
        <v>0.26101118551136998</v>
      </c>
    </row>
    <row r="200" spans="1:17" hidden="1" x14ac:dyDescent="0.2">
      <c r="A200" s="48" t="s">
        <v>161</v>
      </c>
      <c r="B200" s="48" t="s">
        <v>125</v>
      </c>
      <c r="C200" s="49">
        <v>4997.3792325337899</v>
      </c>
      <c r="D200" s="50">
        <v>5.3326036100419902E-2</v>
      </c>
      <c r="E200" s="50"/>
      <c r="F200" s="50">
        <v>0.47948923900050999</v>
      </c>
      <c r="G200" s="50"/>
      <c r="H200" s="50">
        <v>0.48591400049729</v>
      </c>
      <c r="I200" s="50"/>
      <c r="J200" s="50">
        <v>2.5699217684300401E-2</v>
      </c>
    </row>
    <row r="201" spans="1:17" ht="18" hidden="1" x14ac:dyDescent="0.2">
      <c r="A201" s="48" t="s">
        <v>161</v>
      </c>
      <c r="B201" s="48" t="s">
        <v>126</v>
      </c>
      <c r="C201" s="49">
        <v>410534.95512935601</v>
      </c>
      <c r="D201" s="50">
        <v>1.2406718533195999</v>
      </c>
      <c r="E201" s="50"/>
      <c r="F201" s="50">
        <v>53.704168704398498</v>
      </c>
      <c r="G201" s="50"/>
      <c r="H201" s="50">
        <v>43.121651825914299</v>
      </c>
      <c r="I201" s="50"/>
      <c r="J201" s="50">
        <v>0.22197319713972</v>
      </c>
    </row>
    <row r="202" spans="1:17" ht="27" hidden="1" x14ac:dyDescent="0.2">
      <c r="A202" s="48" t="s">
        <v>161</v>
      </c>
      <c r="B202" s="48" t="s">
        <v>127</v>
      </c>
      <c r="C202" s="49">
        <v>426977.04487064399</v>
      </c>
      <c r="D202" s="50">
        <v>1.4162433353818</v>
      </c>
      <c r="E202" s="50"/>
      <c r="F202" s="50">
        <v>55.281626842210798</v>
      </c>
      <c r="G202" s="50"/>
      <c r="H202" s="50">
        <v>44.720244036158398</v>
      </c>
      <c r="I202" s="50"/>
      <c r="J202" s="50">
        <v>0.30689359114384002</v>
      </c>
    </row>
    <row r="203" spans="1:17" ht="18" hidden="1" x14ac:dyDescent="0.2">
      <c r="A203" s="48" t="s">
        <v>161</v>
      </c>
      <c r="B203" s="48" t="s">
        <v>128</v>
      </c>
      <c r="C203" s="50">
        <v>1.19338689655402</v>
      </c>
      <c r="D203" s="50">
        <v>4.0228062643248803</v>
      </c>
      <c r="E203" s="50"/>
      <c r="F203" s="50">
        <v>0.87989323158016997</v>
      </c>
      <c r="G203" s="50"/>
      <c r="H203" s="50">
        <v>1.1063774199616401</v>
      </c>
      <c r="I203" s="50"/>
      <c r="J203" s="50">
        <v>9.8460215925040302</v>
      </c>
    </row>
    <row r="204" spans="1:17" hidden="1" x14ac:dyDescent="0.2">
      <c r="A204" s="57" t="s">
        <v>161</v>
      </c>
      <c r="B204" s="57" t="s">
        <v>129</v>
      </c>
      <c r="C204" s="58">
        <v>2.6640485799301601</v>
      </c>
      <c r="D204" s="58">
        <v>2.6617418511144799</v>
      </c>
      <c r="E204" s="58"/>
      <c r="F204" s="58">
        <v>11.3512178317663</v>
      </c>
      <c r="G204" s="58"/>
      <c r="H204" s="58">
        <v>11.736858702683399</v>
      </c>
      <c r="I204" s="58"/>
      <c r="J204" s="58">
        <v>3.1061166704186198</v>
      </c>
    </row>
    <row r="206" spans="1:17" ht="13.5" x14ac:dyDescent="0.25">
      <c r="A206" s="59" t="s">
        <v>162</v>
      </c>
    </row>
    <row r="207" spans="1:17" ht="13.5" x14ac:dyDescent="0.25">
      <c r="A207" s="60" t="s">
        <v>163</v>
      </c>
    </row>
    <row r="208" spans="1:17" ht="12.75" customHeight="1" x14ac:dyDescent="0.2">
      <c r="A208" s="189" t="s">
        <v>77</v>
      </c>
      <c r="B208" s="189" t="s">
        <v>117</v>
      </c>
      <c r="C208" s="191" t="s">
        <v>118</v>
      </c>
      <c r="D208" s="194" t="s">
        <v>119</v>
      </c>
      <c r="E208" s="194"/>
      <c r="F208" s="194"/>
      <c r="G208" s="194"/>
      <c r="H208" s="194"/>
      <c r="I208" s="194"/>
      <c r="J208" s="195"/>
      <c r="L208" s="189" t="s">
        <v>77</v>
      </c>
      <c r="M208" s="189" t="s">
        <v>117</v>
      </c>
      <c r="N208" s="191" t="s">
        <v>118</v>
      </c>
      <c r="O208" s="193" t="s">
        <v>119</v>
      </c>
      <c r="P208" s="194"/>
      <c r="Q208" s="194"/>
    </row>
    <row r="209" spans="1:17" ht="18" customHeight="1" x14ac:dyDescent="0.2">
      <c r="A209" s="190"/>
      <c r="B209" s="190"/>
      <c r="C209" s="192"/>
      <c r="D209" s="40" t="s">
        <v>120</v>
      </c>
      <c r="E209" s="40" t="s">
        <v>164</v>
      </c>
      <c r="F209" s="41" t="s">
        <v>121</v>
      </c>
      <c r="G209" s="41" t="s">
        <v>165</v>
      </c>
      <c r="H209" s="41" t="s">
        <v>122</v>
      </c>
      <c r="I209" s="42" t="s">
        <v>165</v>
      </c>
      <c r="J209" s="43" t="s">
        <v>123</v>
      </c>
      <c r="L209" s="190"/>
      <c r="M209" s="190"/>
      <c r="N209" s="192"/>
      <c r="O209" s="40" t="s">
        <v>120</v>
      </c>
      <c r="P209" s="41" t="s">
        <v>121</v>
      </c>
      <c r="Q209" s="41" t="s">
        <v>122</v>
      </c>
    </row>
    <row r="210" spans="1:17" x14ac:dyDescent="0.2">
      <c r="A210" s="44"/>
      <c r="B210" s="44"/>
      <c r="C210" s="44"/>
      <c r="D210" s="44"/>
      <c r="E210" s="44"/>
      <c r="F210" s="44"/>
      <c r="G210" s="44"/>
      <c r="H210" s="44"/>
      <c r="I210" s="44"/>
      <c r="J210" s="44"/>
      <c r="L210" s="61" t="s">
        <v>1</v>
      </c>
      <c r="M210" s="61" t="s">
        <v>124</v>
      </c>
      <c r="N210" s="62">
        <v>31924863</v>
      </c>
      <c r="O210" s="63">
        <v>3.5509283156516598</v>
      </c>
      <c r="P210" s="63">
        <v>52.671214282109801</v>
      </c>
      <c r="Q210" s="63">
        <v>43.1747537961243</v>
      </c>
    </row>
    <row r="211" spans="1:17" x14ac:dyDescent="0.2">
      <c r="A211" s="61" t="s">
        <v>53</v>
      </c>
      <c r="B211" s="61" t="s">
        <v>124</v>
      </c>
      <c r="C211" s="62">
        <v>31924863</v>
      </c>
      <c r="D211" s="64">
        <v>3.5509283156516598</v>
      </c>
      <c r="E211" s="64"/>
      <c r="F211" s="64">
        <v>52.671214282109801</v>
      </c>
      <c r="G211" s="64"/>
      <c r="H211" s="64">
        <v>43.1747537961243</v>
      </c>
      <c r="I211" s="64"/>
      <c r="J211" s="64">
        <v>0.60310360611414005</v>
      </c>
      <c r="L211" s="51" t="s">
        <v>166</v>
      </c>
      <c r="M211" s="51" t="s">
        <v>124</v>
      </c>
      <c r="N211" s="52">
        <v>564613</v>
      </c>
      <c r="O211" s="65">
        <v>1.63988431013809</v>
      </c>
      <c r="P211" s="65">
        <v>37.5997364566526</v>
      </c>
      <c r="Q211" s="65">
        <v>60.267121019175903</v>
      </c>
    </row>
    <row r="212" spans="1:17" x14ac:dyDescent="0.2">
      <c r="A212" s="51" t="s">
        <v>130</v>
      </c>
      <c r="B212" s="51" t="s">
        <v>124</v>
      </c>
      <c r="C212" s="52">
        <v>334252</v>
      </c>
      <c r="D212" s="53">
        <v>0.69289039407393005</v>
      </c>
      <c r="E212" s="64">
        <f>RANK(D212,$D$212:$D$243,0)</f>
        <v>31</v>
      </c>
      <c r="F212" s="53">
        <v>35.332623290212098</v>
      </c>
      <c r="G212" s="64">
        <f>RANK(F212,$F$212:$F$243,0)</f>
        <v>30</v>
      </c>
      <c r="H212" s="53">
        <v>63.881442743798097</v>
      </c>
      <c r="I212" s="64">
        <f>+RANK(H212,$H$212:$H$243,0)</f>
        <v>2</v>
      </c>
      <c r="J212" s="53">
        <v>9.3043571915799997E-2</v>
      </c>
    </row>
    <row r="213" spans="1:17" x14ac:dyDescent="0.2">
      <c r="A213" s="45" t="s">
        <v>131</v>
      </c>
      <c r="B213" s="45" t="s">
        <v>124</v>
      </c>
      <c r="C213" s="46">
        <v>961553</v>
      </c>
      <c r="D213" s="47">
        <v>1.233005356959</v>
      </c>
      <c r="E213" s="64">
        <f t="shared" ref="E213:E243" si="0">RANK(D213,$D$212:$D$243,0)</f>
        <v>28</v>
      </c>
      <c r="F213" s="47">
        <v>54.507551845816103</v>
      </c>
      <c r="G213" s="64">
        <f t="shared" ref="G213:G242" si="1">RANK(F213,$F$212:$F$243,0)</f>
        <v>12</v>
      </c>
      <c r="H213" s="47">
        <v>44.075573577327503</v>
      </c>
      <c r="I213" s="64">
        <f t="shared" ref="I213:I243" si="2">+RANK(H213,$H$212:$H$243,0)</f>
        <v>17</v>
      </c>
      <c r="J213" s="47">
        <v>0.18386921989739</v>
      </c>
    </row>
    <row r="214" spans="1:17" x14ac:dyDescent="0.2">
      <c r="A214" s="51" t="s">
        <v>132</v>
      </c>
      <c r="B214" s="51" t="s">
        <v>124</v>
      </c>
      <c r="C214" s="52">
        <v>208972</v>
      </c>
      <c r="D214" s="53">
        <v>3.8445341959688299</v>
      </c>
      <c r="E214" s="64">
        <f t="shared" si="0"/>
        <v>8</v>
      </c>
      <c r="F214" s="53">
        <v>47.5456041957774</v>
      </c>
      <c r="G214" s="64">
        <f t="shared" si="1"/>
        <v>22</v>
      </c>
      <c r="H214" s="53">
        <v>47.985376031238602</v>
      </c>
      <c r="I214" s="64">
        <f t="shared" si="2"/>
        <v>13</v>
      </c>
      <c r="J214" s="53">
        <v>0.62448557701509999</v>
      </c>
    </row>
    <row r="215" spans="1:17" x14ac:dyDescent="0.2">
      <c r="A215" s="45" t="s">
        <v>133</v>
      </c>
      <c r="B215" s="45" t="s">
        <v>124</v>
      </c>
      <c r="C215" s="46">
        <v>244299</v>
      </c>
      <c r="D215" s="47">
        <v>3.0925218686936899</v>
      </c>
      <c r="E215" s="64">
        <f t="shared" si="0"/>
        <v>14</v>
      </c>
      <c r="F215" s="47">
        <v>47.782839880638001</v>
      </c>
      <c r="G215" s="64">
        <f t="shared" si="1"/>
        <v>21</v>
      </c>
      <c r="H215" s="47">
        <v>48.880674910662698</v>
      </c>
      <c r="I215" s="64">
        <f t="shared" si="2"/>
        <v>11</v>
      </c>
      <c r="J215" s="47">
        <v>0.24396334000548001</v>
      </c>
    </row>
    <row r="216" spans="1:17" x14ac:dyDescent="0.2">
      <c r="A216" s="51" t="s">
        <v>134</v>
      </c>
      <c r="B216" s="51" t="s">
        <v>124</v>
      </c>
      <c r="C216" s="52">
        <v>809111</v>
      </c>
      <c r="D216" s="53">
        <v>0.72783585935674999</v>
      </c>
      <c r="E216" s="64">
        <f t="shared" si="0"/>
        <v>30</v>
      </c>
      <c r="F216" s="53">
        <v>39.808876655984101</v>
      </c>
      <c r="G216" s="64">
        <f t="shared" si="1"/>
        <v>26</v>
      </c>
      <c r="H216" s="53">
        <v>59.112037779735999</v>
      </c>
      <c r="I216" s="64">
        <f t="shared" si="2"/>
        <v>7</v>
      </c>
      <c r="J216" s="53">
        <v>0.35124970492305002</v>
      </c>
    </row>
    <row r="217" spans="1:17" x14ac:dyDescent="0.2">
      <c r="A217" s="45" t="s">
        <v>135</v>
      </c>
      <c r="B217" s="45" t="s">
        <v>124</v>
      </c>
      <c r="C217" s="46">
        <v>204949</v>
      </c>
      <c r="D217" s="47">
        <v>2.2981327061854402</v>
      </c>
      <c r="E217" s="64">
        <f t="shared" si="0"/>
        <v>17</v>
      </c>
      <c r="F217" s="47">
        <v>42.503744834080599</v>
      </c>
      <c r="G217" s="64">
        <f t="shared" si="1"/>
        <v>25</v>
      </c>
      <c r="H217" s="47">
        <v>54.937081908182002</v>
      </c>
      <c r="I217" s="64">
        <f t="shared" si="2"/>
        <v>8</v>
      </c>
      <c r="J217" s="47">
        <v>0.26104055155184003</v>
      </c>
    </row>
    <row r="218" spans="1:17" x14ac:dyDescent="0.2">
      <c r="A218" s="51" t="s">
        <v>136</v>
      </c>
      <c r="B218" s="51" t="s">
        <v>124</v>
      </c>
      <c r="C218" s="52">
        <v>1238565</v>
      </c>
      <c r="D218" s="53">
        <v>10.6247956304271</v>
      </c>
      <c r="E218" s="64">
        <f t="shared" si="0"/>
        <v>3</v>
      </c>
      <c r="F218" s="53">
        <v>75.301336627468004</v>
      </c>
      <c r="G218" s="64">
        <f t="shared" si="1"/>
        <v>1</v>
      </c>
      <c r="H218" s="53">
        <v>13.6943155991005</v>
      </c>
      <c r="I218" s="64">
        <f t="shared" si="2"/>
        <v>30</v>
      </c>
      <c r="J218" s="53">
        <v>0.37955214300419998</v>
      </c>
    </row>
    <row r="219" spans="1:17" x14ac:dyDescent="0.2">
      <c r="A219" s="45" t="s">
        <v>137</v>
      </c>
      <c r="B219" s="45" t="s">
        <v>124</v>
      </c>
      <c r="C219" s="46">
        <v>1033216</v>
      </c>
      <c r="D219" s="47">
        <v>1.53249659316154</v>
      </c>
      <c r="E219" s="64">
        <f t="shared" si="0"/>
        <v>24</v>
      </c>
      <c r="F219" s="47">
        <v>48.928781590683798</v>
      </c>
      <c r="G219" s="64">
        <f t="shared" si="1"/>
        <v>20</v>
      </c>
      <c r="H219" s="47">
        <v>47.396188212338899</v>
      </c>
      <c r="I219" s="64">
        <f t="shared" si="2"/>
        <v>15</v>
      </c>
      <c r="J219" s="47">
        <v>2.1425336038156502</v>
      </c>
    </row>
    <row r="220" spans="1:17" x14ac:dyDescent="0.2">
      <c r="A220" s="51" t="s">
        <v>138</v>
      </c>
      <c r="B220" s="51" t="s">
        <v>124</v>
      </c>
      <c r="C220" s="52">
        <v>2599081</v>
      </c>
      <c r="D220" s="53">
        <v>0.41780152292291001</v>
      </c>
      <c r="E220" s="64">
        <f t="shared" si="0"/>
        <v>32</v>
      </c>
      <c r="F220" s="53">
        <v>35.457032697326397</v>
      </c>
      <c r="G220" s="64">
        <f t="shared" si="1"/>
        <v>29</v>
      </c>
      <c r="H220" s="53">
        <v>63.365089429686797</v>
      </c>
      <c r="I220" s="64">
        <f t="shared" si="2"/>
        <v>4</v>
      </c>
      <c r="J220" s="53">
        <v>0.76007635006372998</v>
      </c>
    </row>
    <row r="221" spans="1:17" x14ac:dyDescent="0.2">
      <c r="A221" s="45" t="s">
        <v>139</v>
      </c>
      <c r="B221" s="45" t="s">
        <v>124</v>
      </c>
      <c r="C221" s="46">
        <v>455860</v>
      </c>
      <c r="D221" s="47">
        <v>3.66581845303382</v>
      </c>
      <c r="E221" s="64">
        <f t="shared" si="0"/>
        <v>11</v>
      </c>
      <c r="F221" s="47">
        <v>53.912604747071398</v>
      </c>
      <c r="G221" s="64">
        <f t="shared" si="1"/>
        <v>14</v>
      </c>
      <c r="H221" s="47">
        <v>42.200456280436903</v>
      </c>
      <c r="I221" s="64">
        <f t="shared" si="2"/>
        <v>20</v>
      </c>
      <c r="J221" s="47">
        <v>0.22112051945771999</v>
      </c>
    </row>
    <row r="222" spans="1:17" x14ac:dyDescent="0.2">
      <c r="A222" s="51" t="s">
        <v>140</v>
      </c>
      <c r="B222" s="51" t="s">
        <v>124</v>
      </c>
      <c r="C222" s="52">
        <v>1442381</v>
      </c>
      <c r="D222" s="53">
        <v>1.94303724189378</v>
      </c>
      <c r="E222" s="64">
        <f t="shared" si="0"/>
        <v>20</v>
      </c>
      <c r="F222" s="53">
        <v>50.173844497396999</v>
      </c>
      <c r="G222" s="64">
        <f t="shared" si="1"/>
        <v>17</v>
      </c>
      <c r="H222" s="53">
        <v>47.545274098868397</v>
      </c>
      <c r="I222" s="64">
        <f t="shared" si="2"/>
        <v>14</v>
      </c>
      <c r="J222" s="53">
        <v>0.33784416184073002</v>
      </c>
    </row>
    <row r="223" spans="1:17" x14ac:dyDescent="0.2">
      <c r="A223" s="45" t="s">
        <v>141</v>
      </c>
      <c r="B223" s="45" t="s">
        <v>124</v>
      </c>
      <c r="C223" s="46">
        <v>894621</v>
      </c>
      <c r="D223" s="47">
        <v>13.887221516150399</v>
      </c>
      <c r="E223" s="64">
        <f t="shared" si="0"/>
        <v>1</v>
      </c>
      <c r="F223" s="47">
        <v>72.295977849838096</v>
      </c>
      <c r="G223" s="64">
        <f t="shared" si="1"/>
        <v>3</v>
      </c>
      <c r="H223" s="47">
        <v>13.3750493225622</v>
      </c>
      <c r="I223" s="64">
        <f t="shared" si="2"/>
        <v>31</v>
      </c>
      <c r="J223" s="47">
        <v>0.44175131144919999</v>
      </c>
    </row>
    <row r="224" spans="1:17" x14ac:dyDescent="0.2">
      <c r="A224" s="51" t="s">
        <v>142</v>
      </c>
      <c r="B224" s="51" t="s">
        <v>124</v>
      </c>
      <c r="C224" s="52">
        <v>756798</v>
      </c>
      <c r="D224" s="53">
        <v>3.2819854175090302</v>
      </c>
      <c r="E224" s="64">
        <f t="shared" si="0"/>
        <v>12</v>
      </c>
      <c r="F224" s="53">
        <v>66.877819444554504</v>
      </c>
      <c r="G224" s="64">
        <f t="shared" si="1"/>
        <v>5</v>
      </c>
      <c r="H224" s="53">
        <v>29.484089545691099</v>
      </c>
      <c r="I224" s="64">
        <f t="shared" si="2"/>
        <v>28</v>
      </c>
      <c r="J224" s="53">
        <v>0.35610559224521998</v>
      </c>
    </row>
    <row r="225" spans="1:10" x14ac:dyDescent="0.2">
      <c r="A225" s="45" t="s">
        <v>143</v>
      </c>
      <c r="B225" s="45" t="s">
        <v>124</v>
      </c>
      <c r="C225" s="46">
        <v>2058775</v>
      </c>
      <c r="D225" s="47">
        <v>1.42958798314531</v>
      </c>
      <c r="E225" s="64">
        <f t="shared" si="0"/>
        <v>26</v>
      </c>
      <c r="F225" s="47">
        <v>24.120459982271001</v>
      </c>
      <c r="G225" s="64">
        <f t="shared" si="1"/>
        <v>32</v>
      </c>
      <c r="H225" s="47">
        <v>73.985501086811297</v>
      </c>
      <c r="I225" s="64">
        <f t="shared" si="2"/>
        <v>1</v>
      </c>
      <c r="J225" s="47">
        <v>0.46445094777233997</v>
      </c>
    </row>
    <row r="226" spans="1:10" x14ac:dyDescent="0.2">
      <c r="A226" s="51" t="s">
        <v>144</v>
      </c>
      <c r="B226" s="51" t="s">
        <v>124</v>
      </c>
      <c r="C226" s="52">
        <v>4166570</v>
      </c>
      <c r="D226" s="53">
        <v>1.81437009338616</v>
      </c>
      <c r="E226" s="64">
        <f t="shared" si="0"/>
        <v>21</v>
      </c>
      <c r="F226" s="53">
        <v>62.259868428947499</v>
      </c>
      <c r="G226" s="64">
        <f t="shared" si="1"/>
        <v>8</v>
      </c>
      <c r="H226" s="53">
        <v>35.118934759286397</v>
      </c>
      <c r="I226" s="64">
        <f t="shared" si="2"/>
        <v>24</v>
      </c>
      <c r="J226" s="53">
        <v>0.80682671837985998</v>
      </c>
    </row>
    <row r="227" spans="1:10" x14ac:dyDescent="0.2">
      <c r="A227" s="45" t="s">
        <v>145</v>
      </c>
      <c r="B227" s="45" t="s">
        <v>124</v>
      </c>
      <c r="C227" s="46">
        <v>1191405</v>
      </c>
      <c r="D227" s="47">
        <v>5.5215480881815999</v>
      </c>
      <c r="E227" s="64">
        <f t="shared" si="0"/>
        <v>5</v>
      </c>
      <c r="F227" s="47">
        <v>53.434390488540799</v>
      </c>
      <c r="G227" s="64">
        <f t="shared" si="1"/>
        <v>15</v>
      </c>
      <c r="H227" s="47">
        <v>40.702447950109303</v>
      </c>
      <c r="I227" s="64">
        <f t="shared" si="2"/>
        <v>21</v>
      </c>
      <c r="J227" s="47">
        <v>0.34161347316822999</v>
      </c>
    </row>
    <row r="228" spans="1:10" x14ac:dyDescent="0.2">
      <c r="A228" s="51" t="s">
        <v>146</v>
      </c>
      <c r="B228" s="51" t="s">
        <v>124</v>
      </c>
      <c r="C228" s="52">
        <v>523231</v>
      </c>
      <c r="D228" s="53">
        <v>3.7119360282552001</v>
      </c>
      <c r="E228" s="64">
        <f t="shared" si="0"/>
        <v>10</v>
      </c>
      <c r="F228" s="53">
        <v>64.290724364573194</v>
      </c>
      <c r="G228" s="64">
        <f t="shared" si="1"/>
        <v>6</v>
      </c>
      <c r="H228" s="53">
        <v>31.680271237751501</v>
      </c>
      <c r="I228" s="64">
        <f t="shared" si="2"/>
        <v>25</v>
      </c>
      <c r="J228" s="53">
        <v>0.31706836942</v>
      </c>
    </row>
    <row r="229" spans="1:10" x14ac:dyDescent="0.2">
      <c r="A229" s="45" t="s">
        <v>147</v>
      </c>
      <c r="B229" s="45" t="s">
        <v>124</v>
      </c>
      <c r="C229" s="46">
        <v>332279</v>
      </c>
      <c r="D229" s="47">
        <v>3.2289130519834202</v>
      </c>
      <c r="E229" s="64">
        <f>RANK(D229,$D$212:$D$243,0)</f>
        <v>13</v>
      </c>
      <c r="F229" s="47">
        <v>43.915504741497301</v>
      </c>
      <c r="G229" s="64">
        <f t="shared" si="1"/>
        <v>24</v>
      </c>
      <c r="H229" s="47">
        <v>52.736706201715997</v>
      </c>
      <c r="I229" s="64">
        <f>+RANK(H229,$H$212:$H$243,0)</f>
        <v>9</v>
      </c>
      <c r="J229" s="47">
        <v>0.11887600480318999</v>
      </c>
    </row>
    <row r="230" spans="1:10" x14ac:dyDescent="0.2">
      <c r="A230" s="51" t="s">
        <v>148</v>
      </c>
      <c r="B230" s="51" t="s">
        <v>124</v>
      </c>
      <c r="C230" s="52">
        <v>1393322</v>
      </c>
      <c r="D230" s="53">
        <v>0.80361897680507</v>
      </c>
      <c r="E230" s="64">
        <f t="shared" si="0"/>
        <v>29</v>
      </c>
      <c r="F230" s="53">
        <v>38.666582455455298</v>
      </c>
      <c r="G230" s="64">
        <f t="shared" si="1"/>
        <v>27</v>
      </c>
      <c r="H230" s="53">
        <v>59.977664890097202</v>
      </c>
      <c r="I230" s="64">
        <f t="shared" si="2"/>
        <v>6</v>
      </c>
      <c r="J230" s="53">
        <v>0.55213367764235</v>
      </c>
    </row>
    <row r="231" spans="1:10" x14ac:dyDescent="0.2">
      <c r="A231" s="45" t="s">
        <v>149</v>
      </c>
      <c r="B231" s="45" t="s">
        <v>124</v>
      </c>
      <c r="C231" s="46">
        <v>1042941</v>
      </c>
      <c r="D231" s="47">
        <v>12.831214805056</v>
      </c>
      <c r="E231" s="64">
        <f t="shared" si="0"/>
        <v>2</v>
      </c>
      <c r="F231" s="47">
        <v>75.111535551867206</v>
      </c>
      <c r="G231" s="64">
        <f t="shared" si="1"/>
        <v>2</v>
      </c>
      <c r="H231" s="47">
        <v>9.9349819404932802</v>
      </c>
      <c r="I231" s="64">
        <f t="shared" si="2"/>
        <v>32</v>
      </c>
      <c r="J231" s="47">
        <v>2.1222677025833598</v>
      </c>
    </row>
    <row r="232" spans="1:10" x14ac:dyDescent="0.2">
      <c r="A232" s="51" t="s">
        <v>150</v>
      </c>
      <c r="B232" s="51" t="s">
        <v>124</v>
      </c>
      <c r="C232" s="52">
        <v>1553451</v>
      </c>
      <c r="D232" s="53">
        <v>5.4884898204062997</v>
      </c>
      <c r="E232" s="64">
        <f>RANK(D232,$D$212:$D$243,0)</f>
        <v>7</v>
      </c>
      <c r="F232" s="53">
        <v>62.350148154013198</v>
      </c>
      <c r="G232" s="64">
        <f t="shared" si="1"/>
        <v>7</v>
      </c>
      <c r="H232" s="53">
        <v>31.638526094482501</v>
      </c>
      <c r="I232" s="64">
        <f t="shared" si="2"/>
        <v>26</v>
      </c>
      <c r="J232" s="53">
        <v>0.52283593109792004</v>
      </c>
    </row>
    <row r="233" spans="1:10" x14ac:dyDescent="0.2">
      <c r="A233" s="45" t="s">
        <v>151</v>
      </c>
      <c r="B233" s="45" t="s">
        <v>124</v>
      </c>
      <c r="C233" s="46">
        <v>533457</v>
      </c>
      <c r="D233" s="47">
        <v>1.50958746440669</v>
      </c>
      <c r="E233" s="64">
        <f t="shared" si="0"/>
        <v>25</v>
      </c>
      <c r="F233" s="47">
        <v>49.300880858250999</v>
      </c>
      <c r="G233" s="64">
        <f t="shared" si="1"/>
        <v>19</v>
      </c>
      <c r="H233" s="47">
        <v>48.782750999611899</v>
      </c>
      <c r="I233" s="64">
        <f t="shared" si="2"/>
        <v>12</v>
      </c>
      <c r="J233" s="47">
        <v>0.40678067773034998</v>
      </c>
    </row>
    <row r="234" spans="1:10" x14ac:dyDescent="0.2">
      <c r="A234" s="51" t="s">
        <v>152</v>
      </c>
      <c r="B234" s="51" t="s">
        <v>124</v>
      </c>
      <c r="C234" s="52">
        <v>440663</v>
      </c>
      <c r="D234" s="53">
        <v>2.1399572916264802</v>
      </c>
      <c r="E234" s="64">
        <f t="shared" si="0"/>
        <v>18</v>
      </c>
      <c r="F234" s="53">
        <v>33.952476155247901</v>
      </c>
      <c r="G234" s="64">
        <f t="shared" si="1"/>
        <v>31</v>
      </c>
      <c r="H234" s="53">
        <v>63.5442503681952</v>
      </c>
      <c r="I234" s="64">
        <f t="shared" si="2"/>
        <v>3</v>
      </c>
      <c r="J234" s="53">
        <v>0.36331618493043</v>
      </c>
    </row>
    <row r="235" spans="1:10" x14ac:dyDescent="0.2">
      <c r="A235" s="45" t="s">
        <v>153</v>
      </c>
      <c r="B235" s="45" t="s">
        <v>124</v>
      </c>
      <c r="C235" s="46">
        <v>709959</v>
      </c>
      <c r="D235" s="47">
        <v>5.49130301890672</v>
      </c>
      <c r="E235" s="64">
        <f t="shared" si="0"/>
        <v>6</v>
      </c>
      <c r="F235" s="47">
        <v>51.152813049767602</v>
      </c>
      <c r="G235" s="64">
        <f t="shared" si="1"/>
        <v>16</v>
      </c>
      <c r="H235" s="47">
        <v>43.065162917858601</v>
      </c>
      <c r="I235" s="64">
        <f t="shared" si="2"/>
        <v>19</v>
      </c>
      <c r="J235" s="47">
        <v>0.29072101346696999</v>
      </c>
    </row>
    <row r="236" spans="1:10" x14ac:dyDescent="0.2">
      <c r="A236" s="51" t="s">
        <v>154</v>
      </c>
      <c r="B236" s="51" t="s">
        <v>124</v>
      </c>
      <c r="C236" s="52">
        <v>805854</v>
      </c>
      <c r="D236" s="53">
        <v>2.78822218416735</v>
      </c>
      <c r="E236" s="64">
        <f t="shared" si="0"/>
        <v>15</v>
      </c>
      <c r="F236" s="53">
        <v>49.861017008043603</v>
      </c>
      <c r="G236" s="64">
        <f t="shared" si="1"/>
        <v>18</v>
      </c>
      <c r="H236" s="53">
        <v>46.962849349882198</v>
      </c>
      <c r="I236" s="64">
        <f t="shared" si="2"/>
        <v>16</v>
      </c>
      <c r="J236" s="53">
        <v>0.38791145790676002</v>
      </c>
    </row>
    <row r="237" spans="1:10" x14ac:dyDescent="0.2">
      <c r="A237" s="45" t="s">
        <v>155</v>
      </c>
      <c r="B237" s="45" t="s">
        <v>124</v>
      </c>
      <c r="C237" s="46">
        <v>812567</v>
      </c>
      <c r="D237" s="47">
        <v>2.59338614538862</v>
      </c>
      <c r="E237" s="64">
        <f t="shared" si="0"/>
        <v>16</v>
      </c>
      <c r="F237" s="47">
        <v>46.942344446673303</v>
      </c>
      <c r="G237" s="64">
        <f t="shared" si="1"/>
        <v>23</v>
      </c>
      <c r="H237" s="47">
        <v>49.585818769406103</v>
      </c>
      <c r="I237" s="64">
        <f t="shared" si="2"/>
        <v>10</v>
      </c>
      <c r="J237" s="47">
        <v>0.87845063853196004</v>
      </c>
    </row>
    <row r="238" spans="1:10" x14ac:dyDescent="0.2">
      <c r="A238" s="51" t="s">
        <v>156</v>
      </c>
      <c r="B238" s="51" t="s">
        <v>124</v>
      </c>
      <c r="C238" s="52">
        <v>646059</v>
      </c>
      <c r="D238" s="53">
        <v>3.73835826139717</v>
      </c>
      <c r="E238" s="64">
        <f t="shared" si="0"/>
        <v>9</v>
      </c>
      <c r="F238" s="53">
        <v>58.832397660275603</v>
      </c>
      <c r="G238" s="64">
        <f t="shared" si="1"/>
        <v>11</v>
      </c>
      <c r="H238" s="53">
        <v>36.890903152808001</v>
      </c>
      <c r="I238" s="64">
        <f t="shared" si="2"/>
        <v>23</v>
      </c>
      <c r="J238" s="53">
        <v>0.53834092551918</v>
      </c>
    </row>
    <row r="239" spans="1:10" x14ac:dyDescent="0.2">
      <c r="A239" s="45" t="s">
        <v>157</v>
      </c>
      <c r="B239" s="45" t="s">
        <v>124</v>
      </c>
      <c r="C239" s="46">
        <v>986886</v>
      </c>
      <c r="D239" s="47">
        <v>1.5907612429399101</v>
      </c>
      <c r="E239" s="64">
        <f t="shared" si="0"/>
        <v>23</v>
      </c>
      <c r="F239" s="47">
        <v>59.296919806340298</v>
      </c>
      <c r="G239" s="64">
        <f t="shared" si="1"/>
        <v>10</v>
      </c>
      <c r="H239" s="47">
        <v>38.397545410513402</v>
      </c>
      <c r="I239" s="64">
        <f t="shared" si="2"/>
        <v>22</v>
      </c>
      <c r="J239" s="47">
        <v>0.71477354020626005</v>
      </c>
    </row>
    <row r="240" spans="1:10" x14ac:dyDescent="0.2">
      <c r="A240" s="51" t="s">
        <v>158</v>
      </c>
      <c r="B240" s="51" t="s">
        <v>124</v>
      </c>
      <c r="C240" s="52">
        <v>310416</v>
      </c>
      <c r="D240" s="53">
        <v>2.0575614659038099</v>
      </c>
      <c r="E240" s="64">
        <f t="shared" si="0"/>
        <v>19</v>
      </c>
      <c r="F240" s="53">
        <v>69.580176279573195</v>
      </c>
      <c r="G240" s="64">
        <f t="shared" si="1"/>
        <v>4</v>
      </c>
      <c r="H240" s="53">
        <v>28.018207824338901</v>
      </c>
      <c r="I240" s="64">
        <f t="shared" si="2"/>
        <v>29</v>
      </c>
      <c r="J240" s="53">
        <v>0.34405443018401</v>
      </c>
    </row>
    <row r="241" spans="1:10" x14ac:dyDescent="0.2">
      <c r="A241" s="45" t="s">
        <v>159</v>
      </c>
      <c r="B241" s="45" t="s">
        <v>124</v>
      </c>
      <c r="C241" s="46">
        <v>2250001</v>
      </c>
      <c r="D241" s="47">
        <v>6.61621928168032</v>
      </c>
      <c r="E241" s="64">
        <f t="shared" si="0"/>
        <v>4</v>
      </c>
      <c r="F241" s="47">
        <v>61.531972652456602</v>
      </c>
      <c r="G241" s="64">
        <f t="shared" si="1"/>
        <v>9</v>
      </c>
      <c r="H241" s="47">
        <v>31.530341542070399</v>
      </c>
      <c r="I241" s="64">
        <f t="shared" si="2"/>
        <v>27</v>
      </c>
      <c r="J241" s="47">
        <v>0.32146652379265001</v>
      </c>
    </row>
    <row r="242" spans="1:10" x14ac:dyDescent="0.2">
      <c r="A242" s="51" t="s">
        <v>160</v>
      </c>
      <c r="B242" s="51" t="s">
        <v>124</v>
      </c>
      <c r="C242" s="52">
        <v>564613</v>
      </c>
      <c r="D242" s="53">
        <v>1.63988431013809</v>
      </c>
      <c r="E242" s="64">
        <f t="shared" si="0"/>
        <v>22</v>
      </c>
      <c r="F242" s="53">
        <v>37.5997364566526</v>
      </c>
      <c r="G242" s="64">
        <f t="shared" si="1"/>
        <v>28</v>
      </c>
      <c r="H242" s="53">
        <v>60.267121019175903</v>
      </c>
      <c r="I242" s="64">
        <f t="shared" si="2"/>
        <v>5</v>
      </c>
      <c r="J242" s="53">
        <v>0.49325821403331999</v>
      </c>
    </row>
    <row r="243" spans="1:10" x14ac:dyDescent="0.2">
      <c r="A243" s="45" t="s">
        <v>161</v>
      </c>
      <c r="B243" s="45" t="s">
        <v>124</v>
      </c>
      <c r="C243" s="46">
        <v>418756</v>
      </c>
      <c r="D243" s="47">
        <v>1.3255929467279199</v>
      </c>
      <c r="E243" s="64">
        <f t="shared" si="0"/>
        <v>27</v>
      </c>
      <c r="F243" s="47">
        <v>54.494025160236497</v>
      </c>
      <c r="G243" s="64">
        <f>RANK(F243,$F$212:$F$243,0)</f>
        <v>13</v>
      </c>
      <c r="H243" s="47">
        <v>43.919370707524202</v>
      </c>
      <c r="I243" s="64">
        <f t="shared" si="2"/>
        <v>18</v>
      </c>
      <c r="J243" s="47">
        <v>0.26101118551136998</v>
      </c>
    </row>
    <row r="245" spans="1:10" x14ac:dyDescent="0.2">
      <c r="A245" s="189" t="s">
        <v>77</v>
      </c>
      <c r="B245" s="189" t="s">
        <v>117</v>
      </c>
      <c r="C245" s="191" t="s">
        <v>118</v>
      </c>
      <c r="D245" s="194" t="s">
        <v>119</v>
      </c>
      <c r="E245" s="194"/>
      <c r="F245" s="194"/>
      <c r="G245" s="194"/>
      <c r="H245" s="194"/>
      <c r="I245" s="194"/>
      <c r="J245" s="195"/>
    </row>
    <row r="246" spans="1:10" ht="18" x14ac:dyDescent="0.2">
      <c r="A246" s="190"/>
      <c r="B246" s="190"/>
      <c r="C246" s="192"/>
      <c r="D246" s="40" t="s">
        <v>120</v>
      </c>
      <c r="E246" s="40" t="s">
        <v>164</v>
      </c>
      <c r="F246" s="41" t="s">
        <v>121</v>
      </c>
      <c r="G246" s="41" t="s">
        <v>165</v>
      </c>
      <c r="H246" s="41" t="s">
        <v>122</v>
      </c>
      <c r="I246" s="42" t="s">
        <v>165</v>
      </c>
      <c r="J246" s="43" t="s">
        <v>123</v>
      </c>
    </row>
    <row r="247" spans="1:10" x14ac:dyDescent="0.2">
      <c r="A247" s="61" t="s">
        <v>53</v>
      </c>
      <c r="B247" s="61" t="s">
        <v>124</v>
      </c>
      <c r="C247" s="62">
        <v>31924863</v>
      </c>
      <c r="D247" s="64">
        <v>3.5509283156516598</v>
      </c>
      <c r="E247" s="64"/>
      <c r="F247" s="64">
        <v>52.671214282109801</v>
      </c>
      <c r="G247" s="64"/>
      <c r="H247" s="64">
        <v>43.1747537961243</v>
      </c>
      <c r="I247" s="64"/>
      <c r="J247" s="64">
        <v>0.60310360611414005</v>
      </c>
    </row>
    <row r="248" spans="1:10" x14ac:dyDescent="0.2">
      <c r="A248" s="51" t="s">
        <v>167</v>
      </c>
      <c r="B248" s="51" t="s">
        <v>124</v>
      </c>
      <c r="C248" s="52">
        <v>564613</v>
      </c>
      <c r="D248" s="53">
        <v>1.63988431013809</v>
      </c>
      <c r="E248" s="64">
        <f>RANK(D248,$D$212:$D$243,0)</f>
        <v>22</v>
      </c>
      <c r="F248" s="53">
        <v>37.5997364566526</v>
      </c>
      <c r="G248" s="64">
        <f>RANK(F248,$F$212:$F$243,0)</f>
        <v>28</v>
      </c>
      <c r="H248" s="53">
        <v>60.267121019175903</v>
      </c>
      <c r="I248" s="64">
        <f>+RANK(H248,$H$212:$H$243,0)</f>
        <v>5</v>
      </c>
      <c r="J248" s="53">
        <v>0.49325821403331999</v>
      </c>
    </row>
    <row r="249" spans="1:10" x14ac:dyDescent="0.2">
      <c r="A249" s="35" t="s">
        <v>70</v>
      </c>
      <c r="D249" s="66">
        <f>+D248-E253</f>
        <v>-1.1435048275063584</v>
      </c>
      <c r="E249" s="66"/>
      <c r="F249" s="66">
        <f>+F248-G253</f>
        <v>-3.7285917204154089</v>
      </c>
      <c r="G249" s="66"/>
      <c r="H249" s="66">
        <f>+H248-I253</f>
        <v>5.2258443862039101</v>
      </c>
      <c r="I249" s="66"/>
      <c r="J249" s="66"/>
    </row>
    <row r="250" spans="1:10" x14ac:dyDescent="0.2">
      <c r="A250" s="183" t="s">
        <v>77</v>
      </c>
      <c r="B250" s="183" t="s">
        <v>168</v>
      </c>
      <c r="C250" s="183" t="s">
        <v>169</v>
      </c>
      <c r="D250" s="185" t="s">
        <v>119</v>
      </c>
      <c r="E250" s="186"/>
      <c r="F250" s="186"/>
      <c r="G250" s="187"/>
      <c r="H250" s="186"/>
      <c r="I250" s="187"/>
      <c r="J250" s="188"/>
    </row>
    <row r="251" spans="1:10" ht="18" x14ac:dyDescent="0.2">
      <c r="A251" s="184"/>
      <c r="B251" s="184"/>
      <c r="C251" s="184"/>
      <c r="D251" s="67" t="s">
        <v>120</v>
      </c>
      <c r="E251" s="68" t="s">
        <v>170</v>
      </c>
      <c r="F251" s="69" t="s">
        <v>121</v>
      </c>
      <c r="G251" s="70" t="s">
        <v>170</v>
      </c>
      <c r="H251" s="71" t="s">
        <v>171</v>
      </c>
      <c r="I251" s="70" t="s">
        <v>170</v>
      </c>
      <c r="J251" s="72" t="s">
        <v>123</v>
      </c>
    </row>
    <row r="253" spans="1:10" x14ac:dyDescent="0.2">
      <c r="A253" s="73" t="s">
        <v>172</v>
      </c>
      <c r="B253" s="74" t="s">
        <v>173</v>
      </c>
      <c r="C253" s="75">
        <v>502948</v>
      </c>
      <c r="D253" s="75">
        <v>13999</v>
      </c>
      <c r="E253" s="76">
        <f>+D253/C253*100</f>
        <v>2.7833891376444484</v>
      </c>
      <c r="F253" s="75">
        <v>207860</v>
      </c>
      <c r="G253" s="76">
        <f>+F253/C253*100</f>
        <v>41.328328177068009</v>
      </c>
      <c r="H253" s="75">
        <v>276829</v>
      </c>
      <c r="I253" s="76">
        <f>+H253/C253*100</f>
        <v>55.041276632971993</v>
      </c>
      <c r="J253" s="77">
        <v>4260</v>
      </c>
    </row>
  </sheetData>
  <autoFilter ref="A6:J204">
    <filterColumn colId="1">
      <filters>
        <filter val="Valor"/>
      </filters>
    </filterColumn>
  </autoFilter>
  <mergeCells count="20">
    <mergeCell ref="A4:A5"/>
    <mergeCell ref="B4:B5"/>
    <mergeCell ref="C4:C5"/>
    <mergeCell ref="D4:J4"/>
    <mergeCell ref="A208:A209"/>
    <mergeCell ref="B208:B209"/>
    <mergeCell ref="C208:C209"/>
    <mergeCell ref="D208:J208"/>
    <mergeCell ref="M208:M209"/>
    <mergeCell ref="N208:N209"/>
    <mergeCell ref="O208:Q208"/>
    <mergeCell ref="A245:A246"/>
    <mergeCell ref="B245:B246"/>
    <mergeCell ref="C245:C246"/>
    <mergeCell ref="D245:J245"/>
    <mergeCell ref="A250:A251"/>
    <mergeCell ref="B250:B251"/>
    <mergeCell ref="C250:C251"/>
    <mergeCell ref="D250:J250"/>
    <mergeCell ref="L208:L209"/>
  </mergeCells>
  <hyperlinks>
    <hyperlink ref="J1" location="'Índice'!A1" display="Índice"/>
  </hyperlinks>
  <pageMargins left="0.75" right="0.75" top="1" bottom="1" header="0.5" footer="0.5"/>
  <pageSetup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56"/>
  <sheetViews>
    <sheetView showGridLines="0" topLeftCell="J3" workbookViewId="0">
      <selection activeCell="L206" sqref="L206"/>
    </sheetView>
  </sheetViews>
  <sheetFormatPr baseColWidth="10" defaultRowHeight="12.75" x14ac:dyDescent="0.2"/>
  <cols>
    <col min="1" max="1" width="26" style="35" bestFit="1" customWidth="1"/>
    <col min="2" max="2" width="6.42578125" style="35" customWidth="1"/>
    <col min="3" max="3" width="12.28515625" style="35" customWidth="1"/>
    <col min="4" max="4" width="10" style="35" customWidth="1"/>
    <col min="5" max="5" width="9.5703125" style="35" customWidth="1"/>
    <col min="6" max="6" width="9" style="35" customWidth="1"/>
    <col min="7" max="9" width="10.42578125" style="35" customWidth="1"/>
    <col min="10" max="10" width="6" style="35" customWidth="1"/>
    <col min="11" max="12" width="6.42578125" style="35" customWidth="1"/>
    <col min="13" max="13" width="10.42578125" style="35" customWidth="1"/>
    <col min="14" max="14" width="9.5703125" style="35" customWidth="1"/>
    <col min="15" max="15" width="5.42578125" style="35" customWidth="1"/>
    <col min="16" max="16" width="15.140625" style="35" customWidth="1"/>
    <col min="17" max="17" width="7.85546875" style="35" customWidth="1"/>
    <col min="18" max="18" width="13.140625" style="35" bestFit="1" customWidth="1"/>
    <col min="19" max="19" width="11.42578125" style="35"/>
    <col min="20" max="20" width="20.85546875" style="35" customWidth="1"/>
    <col min="21" max="256" width="11.42578125" style="35"/>
    <col min="257" max="257" width="26" style="35" bestFit="1" customWidth="1"/>
    <col min="258" max="258" width="6.42578125" style="35" customWidth="1"/>
    <col min="259" max="259" width="12.28515625" style="35" customWidth="1"/>
    <col min="260" max="260" width="10" style="35" customWidth="1"/>
    <col min="261" max="261" width="9.5703125" style="35" customWidth="1"/>
    <col min="262" max="262" width="9" style="35" customWidth="1"/>
    <col min="263" max="265" width="10.42578125" style="35" customWidth="1"/>
    <col min="266" max="266" width="6" style="35" customWidth="1"/>
    <col min="267" max="268" width="6.42578125" style="35" customWidth="1"/>
    <col min="269" max="269" width="10.42578125" style="35" customWidth="1"/>
    <col min="270" max="270" width="9.5703125" style="35" customWidth="1"/>
    <col min="271" max="271" width="5.42578125" style="35" customWidth="1"/>
    <col min="272" max="272" width="15.140625" style="35" customWidth="1"/>
    <col min="273" max="273" width="7.85546875" style="35" customWidth="1"/>
    <col min="274" max="274" width="13.140625" style="35" bestFit="1" customWidth="1"/>
    <col min="275" max="275" width="11.42578125" style="35"/>
    <col min="276" max="276" width="20.85546875" style="35" customWidth="1"/>
    <col min="277" max="512" width="11.42578125" style="35"/>
    <col min="513" max="513" width="26" style="35" bestFit="1" customWidth="1"/>
    <col min="514" max="514" width="6.42578125" style="35" customWidth="1"/>
    <col min="515" max="515" width="12.28515625" style="35" customWidth="1"/>
    <col min="516" max="516" width="10" style="35" customWidth="1"/>
    <col min="517" max="517" width="9.5703125" style="35" customWidth="1"/>
    <col min="518" max="518" width="9" style="35" customWidth="1"/>
    <col min="519" max="521" width="10.42578125" style="35" customWidth="1"/>
    <col min="522" max="522" width="6" style="35" customWidth="1"/>
    <col min="523" max="524" width="6.42578125" style="35" customWidth="1"/>
    <col min="525" max="525" width="10.42578125" style="35" customWidth="1"/>
    <col min="526" max="526" width="9.5703125" style="35" customWidth="1"/>
    <col min="527" max="527" width="5.42578125" style="35" customWidth="1"/>
    <col min="528" max="528" width="15.140625" style="35" customWidth="1"/>
    <col min="529" max="529" width="7.85546875" style="35" customWidth="1"/>
    <col min="530" max="530" width="13.140625" style="35" bestFit="1" customWidth="1"/>
    <col min="531" max="531" width="11.42578125" style="35"/>
    <col min="532" max="532" width="20.85546875" style="35" customWidth="1"/>
    <col min="533" max="768" width="11.42578125" style="35"/>
    <col min="769" max="769" width="26" style="35" bestFit="1" customWidth="1"/>
    <col min="770" max="770" width="6.42578125" style="35" customWidth="1"/>
    <col min="771" max="771" width="12.28515625" style="35" customWidth="1"/>
    <col min="772" max="772" width="10" style="35" customWidth="1"/>
    <col min="773" max="773" width="9.5703125" style="35" customWidth="1"/>
    <col min="774" max="774" width="9" style="35" customWidth="1"/>
    <col min="775" max="777" width="10.42578125" style="35" customWidth="1"/>
    <col min="778" max="778" width="6" style="35" customWidth="1"/>
    <col min="779" max="780" width="6.42578125" style="35" customWidth="1"/>
    <col min="781" max="781" width="10.42578125" style="35" customWidth="1"/>
    <col min="782" max="782" width="9.5703125" style="35" customWidth="1"/>
    <col min="783" max="783" width="5.42578125" style="35" customWidth="1"/>
    <col min="784" max="784" width="15.140625" style="35" customWidth="1"/>
    <col min="785" max="785" width="7.85546875" style="35" customWidth="1"/>
    <col min="786" max="786" width="13.140625" style="35" bestFit="1" customWidth="1"/>
    <col min="787" max="787" width="11.42578125" style="35"/>
    <col min="788" max="788" width="20.85546875" style="35" customWidth="1"/>
    <col min="789" max="1024" width="11.42578125" style="35"/>
    <col min="1025" max="1025" width="26" style="35" bestFit="1" customWidth="1"/>
    <col min="1026" max="1026" width="6.42578125" style="35" customWidth="1"/>
    <col min="1027" max="1027" width="12.28515625" style="35" customWidth="1"/>
    <col min="1028" max="1028" width="10" style="35" customWidth="1"/>
    <col min="1029" max="1029" width="9.5703125" style="35" customWidth="1"/>
    <col min="1030" max="1030" width="9" style="35" customWidth="1"/>
    <col min="1031" max="1033" width="10.42578125" style="35" customWidth="1"/>
    <col min="1034" max="1034" width="6" style="35" customWidth="1"/>
    <col min="1035" max="1036" width="6.42578125" style="35" customWidth="1"/>
    <col min="1037" max="1037" width="10.42578125" style="35" customWidth="1"/>
    <col min="1038" max="1038" width="9.5703125" style="35" customWidth="1"/>
    <col min="1039" max="1039" width="5.42578125" style="35" customWidth="1"/>
    <col min="1040" max="1040" width="15.140625" style="35" customWidth="1"/>
    <col min="1041" max="1041" width="7.85546875" style="35" customWidth="1"/>
    <col min="1042" max="1042" width="13.140625" style="35" bestFit="1" customWidth="1"/>
    <col min="1043" max="1043" width="11.42578125" style="35"/>
    <col min="1044" max="1044" width="20.85546875" style="35" customWidth="1"/>
    <col min="1045" max="1280" width="11.42578125" style="35"/>
    <col min="1281" max="1281" width="26" style="35" bestFit="1" customWidth="1"/>
    <col min="1282" max="1282" width="6.42578125" style="35" customWidth="1"/>
    <col min="1283" max="1283" width="12.28515625" style="35" customWidth="1"/>
    <col min="1284" max="1284" width="10" style="35" customWidth="1"/>
    <col min="1285" max="1285" width="9.5703125" style="35" customWidth="1"/>
    <col min="1286" max="1286" width="9" style="35" customWidth="1"/>
    <col min="1287" max="1289" width="10.42578125" style="35" customWidth="1"/>
    <col min="1290" max="1290" width="6" style="35" customWidth="1"/>
    <col min="1291" max="1292" width="6.42578125" style="35" customWidth="1"/>
    <col min="1293" max="1293" width="10.42578125" style="35" customWidth="1"/>
    <col min="1294" max="1294" width="9.5703125" style="35" customWidth="1"/>
    <col min="1295" max="1295" width="5.42578125" style="35" customWidth="1"/>
    <col min="1296" max="1296" width="15.140625" style="35" customWidth="1"/>
    <col min="1297" max="1297" width="7.85546875" style="35" customWidth="1"/>
    <col min="1298" max="1298" width="13.140625" style="35" bestFit="1" customWidth="1"/>
    <col min="1299" max="1299" width="11.42578125" style="35"/>
    <col min="1300" max="1300" width="20.85546875" style="35" customWidth="1"/>
    <col min="1301" max="1536" width="11.42578125" style="35"/>
    <col min="1537" max="1537" width="26" style="35" bestFit="1" customWidth="1"/>
    <col min="1538" max="1538" width="6.42578125" style="35" customWidth="1"/>
    <col min="1539" max="1539" width="12.28515625" style="35" customWidth="1"/>
    <col min="1540" max="1540" width="10" style="35" customWidth="1"/>
    <col min="1541" max="1541" width="9.5703125" style="35" customWidth="1"/>
    <col min="1542" max="1542" width="9" style="35" customWidth="1"/>
    <col min="1543" max="1545" width="10.42578125" style="35" customWidth="1"/>
    <col min="1546" max="1546" width="6" style="35" customWidth="1"/>
    <col min="1547" max="1548" width="6.42578125" style="35" customWidth="1"/>
    <col min="1549" max="1549" width="10.42578125" style="35" customWidth="1"/>
    <col min="1550" max="1550" width="9.5703125" style="35" customWidth="1"/>
    <col min="1551" max="1551" width="5.42578125" style="35" customWidth="1"/>
    <col min="1552" max="1552" width="15.140625" style="35" customWidth="1"/>
    <col min="1553" max="1553" width="7.85546875" style="35" customWidth="1"/>
    <col min="1554" max="1554" width="13.140625" style="35" bestFit="1" customWidth="1"/>
    <col min="1555" max="1555" width="11.42578125" style="35"/>
    <col min="1556" max="1556" width="20.85546875" style="35" customWidth="1"/>
    <col min="1557" max="1792" width="11.42578125" style="35"/>
    <col min="1793" max="1793" width="26" style="35" bestFit="1" customWidth="1"/>
    <col min="1794" max="1794" width="6.42578125" style="35" customWidth="1"/>
    <col min="1795" max="1795" width="12.28515625" style="35" customWidth="1"/>
    <col min="1796" max="1796" width="10" style="35" customWidth="1"/>
    <col min="1797" max="1797" width="9.5703125" style="35" customWidth="1"/>
    <col min="1798" max="1798" width="9" style="35" customWidth="1"/>
    <col min="1799" max="1801" width="10.42578125" style="35" customWidth="1"/>
    <col min="1802" max="1802" width="6" style="35" customWidth="1"/>
    <col min="1803" max="1804" width="6.42578125" style="35" customWidth="1"/>
    <col min="1805" max="1805" width="10.42578125" style="35" customWidth="1"/>
    <col min="1806" max="1806" width="9.5703125" style="35" customWidth="1"/>
    <col min="1807" max="1807" width="5.42578125" style="35" customWidth="1"/>
    <col min="1808" max="1808" width="15.140625" style="35" customWidth="1"/>
    <col min="1809" max="1809" width="7.85546875" style="35" customWidth="1"/>
    <col min="1810" max="1810" width="13.140625" style="35" bestFit="1" customWidth="1"/>
    <col min="1811" max="1811" width="11.42578125" style="35"/>
    <col min="1812" max="1812" width="20.85546875" style="35" customWidth="1"/>
    <col min="1813" max="2048" width="11.42578125" style="35"/>
    <col min="2049" max="2049" width="26" style="35" bestFit="1" customWidth="1"/>
    <col min="2050" max="2050" width="6.42578125" style="35" customWidth="1"/>
    <col min="2051" max="2051" width="12.28515625" style="35" customWidth="1"/>
    <col min="2052" max="2052" width="10" style="35" customWidth="1"/>
    <col min="2053" max="2053" width="9.5703125" style="35" customWidth="1"/>
    <col min="2054" max="2054" width="9" style="35" customWidth="1"/>
    <col min="2055" max="2057" width="10.42578125" style="35" customWidth="1"/>
    <col min="2058" max="2058" width="6" style="35" customWidth="1"/>
    <col min="2059" max="2060" width="6.42578125" style="35" customWidth="1"/>
    <col min="2061" max="2061" width="10.42578125" style="35" customWidth="1"/>
    <col min="2062" max="2062" width="9.5703125" style="35" customWidth="1"/>
    <col min="2063" max="2063" width="5.42578125" style="35" customWidth="1"/>
    <col min="2064" max="2064" width="15.140625" style="35" customWidth="1"/>
    <col min="2065" max="2065" width="7.85546875" style="35" customWidth="1"/>
    <col min="2066" max="2066" width="13.140625" style="35" bestFit="1" customWidth="1"/>
    <col min="2067" max="2067" width="11.42578125" style="35"/>
    <col min="2068" max="2068" width="20.85546875" style="35" customWidth="1"/>
    <col min="2069" max="2304" width="11.42578125" style="35"/>
    <col min="2305" max="2305" width="26" style="35" bestFit="1" customWidth="1"/>
    <col min="2306" max="2306" width="6.42578125" style="35" customWidth="1"/>
    <col min="2307" max="2307" width="12.28515625" style="35" customWidth="1"/>
    <col min="2308" max="2308" width="10" style="35" customWidth="1"/>
    <col min="2309" max="2309" width="9.5703125" style="35" customWidth="1"/>
    <col min="2310" max="2310" width="9" style="35" customWidth="1"/>
    <col min="2311" max="2313" width="10.42578125" style="35" customWidth="1"/>
    <col min="2314" max="2314" width="6" style="35" customWidth="1"/>
    <col min="2315" max="2316" width="6.42578125" style="35" customWidth="1"/>
    <col min="2317" max="2317" width="10.42578125" style="35" customWidth="1"/>
    <col min="2318" max="2318" width="9.5703125" style="35" customWidth="1"/>
    <col min="2319" max="2319" width="5.42578125" style="35" customWidth="1"/>
    <col min="2320" max="2320" width="15.140625" style="35" customWidth="1"/>
    <col min="2321" max="2321" width="7.85546875" style="35" customWidth="1"/>
    <col min="2322" max="2322" width="13.140625" style="35" bestFit="1" customWidth="1"/>
    <col min="2323" max="2323" width="11.42578125" style="35"/>
    <col min="2324" max="2324" width="20.85546875" style="35" customWidth="1"/>
    <col min="2325" max="2560" width="11.42578125" style="35"/>
    <col min="2561" max="2561" width="26" style="35" bestFit="1" customWidth="1"/>
    <col min="2562" max="2562" width="6.42578125" style="35" customWidth="1"/>
    <col min="2563" max="2563" width="12.28515625" style="35" customWidth="1"/>
    <col min="2564" max="2564" width="10" style="35" customWidth="1"/>
    <col min="2565" max="2565" width="9.5703125" style="35" customWidth="1"/>
    <col min="2566" max="2566" width="9" style="35" customWidth="1"/>
    <col min="2567" max="2569" width="10.42578125" style="35" customWidth="1"/>
    <col min="2570" max="2570" width="6" style="35" customWidth="1"/>
    <col min="2571" max="2572" width="6.42578125" style="35" customWidth="1"/>
    <col min="2573" max="2573" width="10.42578125" style="35" customWidth="1"/>
    <col min="2574" max="2574" width="9.5703125" style="35" customWidth="1"/>
    <col min="2575" max="2575" width="5.42578125" style="35" customWidth="1"/>
    <col min="2576" max="2576" width="15.140625" style="35" customWidth="1"/>
    <col min="2577" max="2577" width="7.85546875" style="35" customWidth="1"/>
    <col min="2578" max="2578" width="13.140625" style="35" bestFit="1" customWidth="1"/>
    <col min="2579" max="2579" width="11.42578125" style="35"/>
    <col min="2580" max="2580" width="20.85546875" style="35" customWidth="1"/>
    <col min="2581" max="2816" width="11.42578125" style="35"/>
    <col min="2817" max="2817" width="26" style="35" bestFit="1" customWidth="1"/>
    <col min="2818" max="2818" width="6.42578125" style="35" customWidth="1"/>
    <col min="2819" max="2819" width="12.28515625" style="35" customWidth="1"/>
    <col min="2820" max="2820" width="10" style="35" customWidth="1"/>
    <col min="2821" max="2821" width="9.5703125" style="35" customWidth="1"/>
    <col min="2822" max="2822" width="9" style="35" customWidth="1"/>
    <col min="2823" max="2825" width="10.42578125" style="35" customWidth="1"/>
    <col min="2826" max="2826" width="6" style="35" customWidth="1"/>
    <col min="2827" max="2828" width="6.42578125" style="35" customWidth="1"/>
    <col min="2829" max="2829" width="10.42578125" style="35" customWidth="1"/>
    <col min="2830" max="2830" width="9.5703125" style="35" customWidth="1"/>
    <col min="2831" max="2831" width="5.42578125" style="35" customWidth="1"/>
    <col min="2832" max="2832" width="15.140625" style="35" customWidth="1"/>
    <col min="2833" max="2833" width="7.85546875" style="35" customWidth="1"/>
    <col min="2834" max="2834" width="13.140625" style="35" bestFit="1" customWidth="1"/>
    <col min="2835" max="2835" width="11.42578125" style="35"/>
    <col min="2836" max="2836" width="20.85546875" style="35" customWidth="1"/>
    <col min="2837" max="3072" width="11.42578125" style="35"/>
    <col min="3073" max="3073" width="26" style="35" bestFit="1" customWidth="1"/>
    <col min="3074" max="3074" width="6.42578125" style="35" customWidth="1"/>
    <col min="3075" max="3075" width="12.28515625" style="35" customWidth="1"/>
    <col min="3076" max="3076" width="10" style="35" customWidth="1"/>
    <col min="3077" max="3077" width="9.5703125" style="35" customWidth="1"/>
    <col min="3078" max="3078" width="9" style="35" customWidth="1"/>
    <col min="3079" max="3081" width="10.42578125" style="35" customWidth="1"/>
    <col min="3082" max="3082" width="6" style="35" customWidth="1"/>
    <col min="3083" max="3084" width="6.42578125" style="35" customWidth="1"/>
    <col min="3085" max="3085" width="10.42578125" style="35" customWidth="1"/>
    <col min="3086" max="3086" width="9.5703125" style="35" customWidth="1"/>
    <col min="3087" max="3087" width="5.42578125" style="35" customWidth="1"/>
    <col min="3088" max="3088" width="15.140625" style="35" customWidth="1"/>
    <col min="3089" max="3089" width="7.85546875" style="35" customWidth="1"/>
    <col min="3090" max="3090" width="13.140625" style="35" bestFit="1" customWidth="1"/>
    <col min="3091" max="3091" width="11.42578125" style="35"/>
    <col min="3092" max="3092" width="20.85546875" style="35" customWidth="1"/>
    <col min="3093" max="3328" width="11.42578125" style="35"/>
    <col min="3329" max="3329" width="26" style="35" bestFit="1" customWidth="1"/>
    <col min="3330" max="3330" width="6.42578125" style="35" customWidth="1"/>
    <col min="3331" max="3331" width="12.28515625" style="35" customWidth="1"/>
    <col min="3332" max="3332" width="10" style="35" customWidth="1"/>
    <col min="3333" max="3333" width="9.5703125" style="35" customWidth="1"/>
    <col min="3334" max="3334" width="9" style="35" customWidth="1"/>
    <col min="3335" max="3337" width="10.42578125" style="35" customWidth="1"/>
    <col min="3338" max="3338" width="6" style="35" customWidth="1"/>
    <col min="3339" max="3340" width="6.42578125" style="35" customWidth="1"/>
    <col min="3341" max="3341" width="10.42578125" style="35" customWidth="1"/>
    <col min="3342" max="3342" width="9.5703125" style="35" customWidth="1"/>
    <col min="3343" max="3343" width="5.42578125" style="35" customWidth="1"/>
    <col min="3344" max="3344" width="15.140625" style="35" customWidth="1"/>
    <col min="3345" max="3345" width="7.85546875" style="35" customWidth="1"/>
    <col min="3346" max="3346" width="13.140625" style="35" bestFit="1" customWidth="1"/>
    <col min="3347" max="3347" width="11.42578125" style="35"/>
    <col min="3348" max="3348" width="20.85546875" style="35" customWidth="1"/>
    <col min="3349" max="3584" width="11.42578125" style="35"/>
    <col min="3585" max="3585" width="26" style="35" bestFit="1" customWidth="1"/>
    <col min="3586" max="3586" width="6.42578125" style="35" customWidth="1"/>
    <col min="3587" max="3587" width="12.28515625" style="35" customWidth="1"/>
    <col min="3588" max="3588" width="10" style="35" customWidth="1"/>
    <col min="3589" max="3589" width="9.5703125" style="35" customWidth="1"/>
    <col min="3590" max="3590" width="9" style="35" customWidth="1"/>
    <col min="3591" max="3593" width="10.42578125" style="35" customWidth="1"/>
    <col min="3594" max="3594" width="6" style="35" customWidth="1"/>
    <col min="3595" max="3596" width="6.42578125" style="35" customWidth="1"/>
    <col min="3597" max="3597" width="10.42578125" style="35" customWidth="1"/>
    <col min="3598" max="3598" width="9.5703125" style="35" customWidth="1"/>
    <col min="3599" max="3599" width="5.42578125" style="35" customWidth="1"/>
    <col min="3600" max="3600" width="15.140625" style="35" customWidth="1"/>
    <col min="3601" max="3601" width="7.85546875" style="35" customWidth="1"/>
    <col min="3602" max="3602" width="13.140625" style="35" bestFit="1" customWidth="1"/>
    <col min="3603" max="3603" width="11.42578125" style="35"/>
    <col min="3604" max="3604" width="20.85546875" style="35" customWidth="1"/>
    <col min="3605" max="3840" width="11.42578125" style="35"/>
    <col min="3841" max="3841" width="26" style="35" bestFit="1" customWidth="1"/>
    <col min="3842" max="3842" width="6.42578125" style="35" customWidth="1"/>
    <col min="3843" max="3843" width="12.28515625" style="35" customWidth="1"/>
    <col min="3844" max="3844" width="10" style="35" customWidth="1"/>
    <col min="3845" max="3845" width="9.5703125" style="35" customWidth="1"/>
    <col min="3846" max="3846" width="9" style="35" customWidth="1"/>
    <col min="3847" max="3849" width="10.42578125" style="35" customWidth="1"/>
    <col min="3850" max="3850" width="6" style="35" customWidth="1"/>
    <col min="3851" max="3852" width="6.42578125" style="35" customWidth="1"/>
    <col min="3853" max="3853" width="10.42578125" style="35" customWidth="1"/>
    <col min="3854" max="3854" width="9.5703125" style="35" customWidth="1"/>
    <col min="3855" max="3855" width="5.42578125" style="35" customWidth="1"/>
    <col min="3856" max="3856" width="15.140625" style="35" customWidth="1"/>
    <col min="3857" max="3857" width="7.85546875" style="35" customWidth="1"/>
    <col min="3858" max="3858" width="13.140625" style="35" bestFit="1" customWidth="1"/>
    <col min="3859" max="3859" width="11.42578125" style="35"/>
    <col min="3860" max="3860" width="20.85546875" style="35" customWidth="1"/>
    <col min="3861" max="4096" width="11.42578125" style="35"/>
    <col min="4097" max="4097" width="26" style="35" bestFit="1" customWidth="1"/>
    <col min="4098" max="4098" width="6.42578125" style="35" customWidth="1"/>
    <col min="4099" max="4099" width="12.28515625" style="35" customWidth="1"/>
    <col min="4100" max="4100" width="10" style="35" customWidth="1"/>
    <col min="4101" max="4101" width="9.5703125" style="35" customWidth="1"/>
    <col min="4102" max="4102" width="9" style="35" customWidth="1"/>
    <col min="4103" max="4105" width="10.42578125" style="35" customWidth="1"/>
    <col min="4106" max="4106" width="6" style="35" customWidth="1"/>
    <col min="4107" max="4108" width="6.42578125" style="35" customWidth="1"/>
    <col min="4109" max="4109" width="10.42578125" style="35" customWidth="1"/>
    <col min="4110" max="4110" width="9.5703125" style="35" customWidth="1"/>
    <col min="4111" max="4111" width="5.42578125" style="35" customWidth="1"/>
    <col min="4112" max="4112" width="15.140625" style="35" customWidth="1"/>
    <col min="4113" max="4113" width="7.85546875" style="35" customWidth="1"/>
    <col min="4114" max="4114" width="13.140625" style="35" bestFit="1" customWidth="1"/>
    <col min="4115" max="4115" width="11.42578125" style="35"/>
    <col min="4116" max="4116" width="20.85546875" style="35" customWidth="1"/>
    <col min="4117" max="4352" width="11.42578125" style="35"/>
    <col min="4353" max="4353" width="26" style="35" bestFit="1" customWidth="1"/>
    <col min="4354" max="4354" width="6.42578125" style="35" customWidth="1"/>
    <col min="4355" max="4355" width="12.28515625" style="35" customWidth="1"/>
    <col min="4356" max="4356" width="10" style="35" customWidth="1"/>
    <col min="4357" max="4357" width="9.5703125" style="35" customWidth="1"/>
    <col min="4358" max="4358" width="9" style="35" customWidth="1"/>
    <col min="4359" max="4361" width="10.42578125" style="35" customWidth="1"/>
    <col min="4362" max="4362" width="6" style="35" customWidth="1"/>
    <col min="4363" max="4364" width="6.42578125" style="35" customWidth="1"/>
    <col min="4365" max="4365" width="10.42578125" style="35" customWidth="1"/>
    <col min="4366" max="4366" width="9.5703125" style="35" customWidth="1"/>
    <col min="4367" max="4367" width="5.42578125" style="35" customWidth="1"/>
    <col min="4368" max="4368" width="15.140625" style="35" customWidth="1"/>
    <col min="4369" max="4369" width="7.85546875" style="35" customWidth="1"/>
    <col min="4370" max="4370" width="13.140625" style="35" bestFit="1" customWidth="1"/>
    <col min="4371" max="4371" width="11.42578125" style="35"/>
    <col min="4372" max="4372" width="20.85546875" style="35" customWidth="1"/>
    <col min="4373" max="4608" width="11.42578125" style="35"/>
    <col min="4609" max="4609" width="26" style="35" bestFit="1" customWidth="1"/>
    <col min="4610" max="4610" width="6.42578125" style="35" customWidth="1"/>
    <col min="4611" max="4611" width="12.28515625" style="35" customWidth="1"/>
    <col min="4612" max="4612" width="10" style="35" customWidth="1"/>
    <col min="4613" max="4613" width="9.5703125" style="35" customWidth="1"/>
    <col min="4614" max="4614" width="9" style="35" customWidth="1"/>
    <col min="4615" max="4617" width="10.42578125" style="35" customWidth="1"/>
    <col min="4618" max="4618" width="6" style="35" customWidth="1"/>
    <col min="4619" max="4620" width="6.42578125" style="35" customWidth="1"/>
    <col min="4621" max="4621" width="10.42578125" style="35" customWidth="1"/>
    <col min="4622" max="4622" width="9.5703125" style="35" customWidth="1"/>
    <col min="4623" max="4623" width="5.42578125" style="35" customWidth="1"/>
    <col min="4624" max="4624" width="15.140625" style="35" customWidth="1"/>
    <col min="4625" max="4625" width="7.85546875" style="35" customWidth="1"/>
    <col min="4626" max="4626" width="13.140625" style="35" bestFit="1" customWidth="1"/>
    <col min="4627" max="4627" width="11.42578125" style="35"/>
    <col min="4628" max="4628" width="20.85546875" style="35" customWidth="1"/>
    <col min="4629" max="4864" width="11.42578125" style="35"/>
    <col min="4865" max="4865" width="26" style="35" bestFit="1" customWidth="1"/>
    <col min="4866" max="4866" width="6.42578125" style="35" customWidth="1"/>
    <col min="4867" max="4867" width="12.28515625" style="35" customWidth="1"/>
    <col min="4868" max="4868" width="10" style="35" customWidth="1"/>
    <col min="4869" max="4869" width="9.5703125" style="35" customWidth="1"/>
    <col min="4870" max="4870" width="9" style="35" customWidth="1"/>
    <col min="4871" max="4873" width="10.42578125" style="35" customWidth="1"/>
    <col min="4874" max="4874" width="6" style="35" customWidth="1"/>
    <col min="4875" max="4876" width="6.42578125" style="35" customWidth="1"/>
    <col min="4877" max="4877" width="10.42578125" style="35" customWidth="1"/>
    <col min="4878" max="4878" width="9.5703125" style="35" customWidth="1"/>
    <col min="4879" max="4879" width="5.42578125" style="35" customWidth="1"/>
    <col min="4880" max="4880" width="15.140625" style="35" customWidth="1"/>
    <col min="4881" max="4881" width="7.85546875" style="35" customWidth="1"/>
    <col min="4882" max="4882" width="13.140625" style="35" bestFit="1" customWidth="1"/>
    <col min="4883" max="4883" width="11.42578125" style="35"/>
    <col min="4884" max="4884" width="20.85546875" style="35" customWidth="1"/>
    <col min="4885" max="5120" width="11.42578125" style="35"/>
    <col min="5121" max="5121" width="26" style="35" bestFit="1" customWidth="1"/>
    <col min="5122" max="5122" width="6.42578125" style="35" customWidth="1"/>
    <col min="5123" max="5123" width="12.28515625" style="35" customWidth="1"/>
    <col min="5124" max="5124" width="10" style="35" customWidth="1"/>
    <col min="5125" max="5125" width="9.5703125" style="35" customWidth="1"/>
    <col min="5126" max="5126" width="9" style="35" customWidth="1"/>
    <col min="5127" max="5129" width="10.42578125" style="35" customWidth="1"/>
    <col min="5130" max="5130" width="6" style="35" customWidth="1"/>
    <col min="5131" max="5132" width="6.42578125" style="35" customWidth="1"/>
    <col min="5133" max="5133" width="10.42578125" style="35" customWidth="1"/>
    <col min="5134" max="5134" width="9.5703125" style="35" customWidth="1"/>
    <col min="5135" max="5135" width="5.42578125" style="35" customWidth="1"/>
    <col min="5136" max="5136" width="15.140625" style="35" customWidth="1"/>
    <col min="5137" max="5137" width="7.85546875" style="35" customWidth="1"/>
    <col min="5138" max="5138" width="13.140625" style="35" bestFit="1" customWidth="1"/>
    <col min="5139" max="5139" width="11.42578125" style="35"/>
    <col min="5140" max="5140" width="20.85546875" style="35" customWidth="1"/>
    <col min="5141" max="5376" width="11.42578125" style="35"/>
    <col min="5377" max="5377" width="26" style="35" bestFit="1" customWidth="1"/>
    <col min="5378" max="5378" width="6.42578125" style="35" customWidth="1"/>
    <col min="5379" max="5379" width="12.28515625" style="35" customWidth="1"/>
    <col min="5380" max="5380" width="10" style="35" customWidth="1"/>
    <col min="5381" max="5381" width="9.5703125" style="35" customWidth="1"/>
    <col min="5382" max="5382" width="9" style="35" customWidth="1"/>
    <col min="5383" max="5385" width="10.42578125" style="35" customWidth="1"/>
    <col min="5386" max="5386" width="6" style="35" customWidth="1"/>
    <col min="5387" max="5388" width="6.42578125" style="35" customWidth="1"/>
    <col min="5389" max="5389" width="10.42578125" style="35" customWidth="1"/>
    <col min="5390" max="5390" width="9.5703125" style="35" customWidth="1"/>
    <col min="5391" max="5391" width="5.42578125" style="35" customWidth="1"/>
    <col min="5392" max="5392" width="15.140625" style="35" customWidth="1"/>
    <col min="5393" max="5393" width="7.85546875" style="35" customWidth="1"/>
    <col min="5394" max="5394" width="13.140625" style="35" bestFit="1" customWidth="1"/>
    <col min="5395" max="5395" width="11.42578125" style="35"/>
    <col min="5396" max="5396" width="20.85546875" style="35" customWidth="1"/>
    <col min="5397" max="5632" width="11.42578125" style="35"/>
    <col min="5633" max="5633" width="26" style="35" bestFit="1" customWidth="1"/>
    <col min="5634" max="5634" width="6.42578125" style="35" customWidth="1"/>
    <col min="5635" max="5635" width="12.28515625" style="35" customWidth="1"/>
    <col min="5636" max="5636" width="10" style="35" customWidth="1"/>
    <col min="5637" max="5637" width="9.5703125" style="35" customWidth="1"/>
    <col min="5638" max="5638" width="9" style="35" customWidth="1"/>
    <col min="5639" max="5641" width="10.42578125" style="35" customWidth="1"/>
    <col min="5642" max="5642" width="6" style="35" customWidth="1"/>
    <col min="5643" max="5644" width="6.42578125" style="35" customWidth="1"/>
    <col min="5645" max="5645" width="10.42578125" style="35" customWidth="1"/>
    <col min="5646" max="5646" width="9.5703125" style="35" customWidth="1"/>
    <col min="5647" max="5647" width="5.42578125" style="35" customWidth="1"/>
    <col min="5648" max="5648" width="15.140625" style="35" customWidth="1"/>
    <col min="5649" max="5649" width="7.85546875" style="35" customWidth="1"/>
    <col min="5650" max="5650" width="13.140625" style="35" bestFit="1" customWidth="1"/>
    <col min="5651" max="5651" width="11.42578125" style="35"/>
    <col min="5652" max="5652" width="20.85546875" style="35" customWidth="1"/>
    <col min="5653" max="5888" width="11.42578125" style="35"/>
    <col min="5889" max="5889" width="26" style="35" bestFit="1" customWidth="1"/>
    <col min="5890" max="5890" width="6.42578125" style="35" customWidth="1"/>
    <col min="5891" max="5891" width="12.28515625" style="35" customWidth="1"/>
    <col min="5892" max="5892" width="10" style="35" customWidth="1"/>
    <col min="5893" max="5893" width="9.5703125" style="35" customWidth="1"/>
    <col min="5894" max="5894" width="9" style="35" customWidth="1"/>
    <col min="5895" max="5897" width="10.42578125" style="35" customWidth="1"/>
    <col min="5898" max="5898" width="6" style="35" customWidth="1"/>
    <col min="5899" max="5900" width="6.42578125" style="35" customWidth="1"/>
    <col min="5901" max="5901" width="10.42578125" style="35" customWidth="1"/>
    <col min="5902" max="5902" width="9.5703125" style="35" customWidth="1"/>
    <col min="5903" max="5903" width="5.42578125" style="35" customWidth="1"/>
    <col min="5904" max="5904" width="15.140625" style="35" customWidth="1"/>
    <col min="5905" max="5905" width="7.85546875" style="35" customWidth="1"/>
    <col min="5906" max="5906" width="13.140625" style="35" bestFit="1" customWidth="1"/>
    <col min="5907" max="5907" width="11.42578125" style="35"/>
    <col min="5908" max="5908" width="20.85546875" style="35" customWidth="1"/>
    <col min="5909" max="6144" width="11.42578125" style="35"/>
    <col min="6145" max="6145" width="26" style="35" bestFit="1" customWidth="1"/>
    <col min="6146" max="6146" width="6.42578125" style="35" customWidth="1"/>
    <col min="6147" max="6147" width="12.28515625" style="35" customWidth="1"/>
    <col min="6148" max="6148" width="10" style="35" customWidth="1"/>
    <col min="6149" max="6149" width="9.5703125" style="35" customWidth="1"/>
    <col min="6150" max="6150" width="9" style="35" customWidth="1"/>
    <col min="6151" max="6153" width="10.42578125" style="35" customWidth="1"/>
    <col min="6154" max="6154" width="6" style="35" customWidth="1"/>
    <col min="6155" max="6156" width="6.42578125" style="35" customWidth="1"/>
    <col min="6157" max="6157" width="10.42578125" style="35" customWidth="1"/>
    <col min="6158" max="6158" width="9.5703125" style="35" customWidth="1"/>
    <col min="6159" max="6159" width="5.42578125" style="35" customWidth="1"/>
    <col min="6160" max="6160" width="15.140625" style="35" customWidth="1"/>
    <col min="6161" max="6161" width="7.85546875" style="35" customWidth="1"/>
    <col min="6162" max="6162" width="13.140625" style="35" bestFit="1" customWidth="1"/>
    <col min="6163" max="6163" width="11.42578125" style="35"/>
    <col min="6164" max="6164" width="20.85546875" style="35" customWidth="1"/>
    <col min="6165" max="6400" width="11.42578125" style="35"/>
    <col min="6401" max="6401" width="26" style="35" bestFit="1" customWidth="1"/>
    <col min="6402" max="6402" width="6.42578125" style="35" customWidth="1"/>
    <col min="6403" max="6403" width="12.28515625" style="35" customWidth="1"/>
    <col min="6404" max="6404" width="10" style="35" customWidth="1"/>
    <col min="6405" max="6405" width="9.5703125" style="35" customWidth="1"/>
    <col min="6406" max="6406" width="9" style="35" customWidth="1"/>
    <col min="6407" max="6409" width="10.42578125" style="35" customWidth="1"/>
    <col min="6410" max="6410" width="6" style="35" customWidth="1"/>
    <col min="6411" max="6412" width="6.42578125" style="35" customWidth="1"/>
    <col min="6413" max="6413" width="10.42578125" style="35" customWidth="1"/>
    <col min="6414" max="6414" width="9.5703125" style="35" customWidth="1"/>
    <col min="6415" max="6415" width="5.42578125" style="35" customWidth="1"/>
    <col min="6416" max="6416" width="15.140625" style="35" customWidth="1"/>
    <col min="6417" max="6417" width="7.85546875" style="35" customWidth="1"/>
    <col min="6418" max="6418" width="13.140625" style="35" bestFit="1" customWidth="1"/>
    <col min="6419" max="6419" width="11.42578125" style="35"/>
    <col min="6420" max="6420" width="20.85546875" style="35" customWidth="1"/>
    <col min="6421" max="6656" width="11.42578125" style="35"/>
    <col min="6657" max="6657" width="26" style="35" bestFit="1" customWidth="1"/>
    <col min="6658" max="6658" width="6.42578125" style="35" customWidth="1"/>
    <col min="6659" max="6659" width="12.28515625" style="35" customWidth="1"/>
    <col min="6660" max="6660" width="10" style="35" customWidth="1"/>
    <col min="6661" max="6661" width="9.5703125" style="35" customWidth="1"/>
    <col min="6662" max="6662" width="9" style="35" customWidth="1"/>
    <col min="6663" max="6665" width="10.42578125" style="35" customWidth="1"/>
    <col min="6666" max="6666" width="6" style="35" customWidth="1"/>
    <col min="6667" max="6668" width="6.42578125" style="35" customWidth="1"/>
    <col min="6669" max="6669" width="10.42578125" style="35" customWidth="1"/>
    <col min="6670" max="6670" width="9.5703125" style="35" customWidth="1"/>
    <col min="6671" max="6671" width="5.42578125" style="35" customWidth="1"/>
    <col min="6672" max="6672" width="15.140625" style="35" customWidth="1"/>
    <col min="6673" max="6673" width="7.85546875" style="35" customWidth="1"/>
    <col min="6674" max="6674" width="13.140625" style="35" bestFit="1" customWidth="1"/>
    <col min="6675" max="6675" width="11.42578125" style="35"/>
    <col min="6676" max="6676" width="20.85546875" style="35" customWidth="1"/>
    <col min="6677" max="6912" width="11.42578125" style="35"/>
    <col min="6913" max="6913" width="26" style="35" bestFit="1" customWidth="1"/>
    <col min="6914" max="6914" width="6.42578125" style="35" customWidth="1"/>
    <col min="6915" max="6915" width="12.28515625" style="35" customWidth="1"/>
    <col min="6916" max="6916" width="10" style="35" customWidth="1"/>
    <col min="6917" max="6917" width="9.5703125" style="35" customWidth="1"/>
    <col min="6918" max="6918" width="9" style="35" customWidth="1"/>
    <col min="6919" max="6921" width="10.42578125" style="35" customWidth="1"/>
    <col min="6922" max="6922" width="6" style="35" customWidth="1"/>
    <col min="6923" max="6924" width="6.42578125" style="35" customWidth="1"/>
    <col min="6925" max="6925" width="10.42578125" style="35" customWidth="1"/>
    <col min="6926" max="6926" width="9.5703125" style="35" customWidth="1"/>
    <col min="6927" max="6927" width="5.42578125" style="35" customWidth="1"/>
    <col min="6928" max="6928" width="15.140625" style="35" customWidth="1"/>
    <col min="6929" max="6929" width="7.85546875" style="35" customWidth="1"/>
    <col min="6930" max="6930" width="13.140625" style="35" bestFit="1" customWidth="1"/>
    <col min="6931" max="6931" width="11.42578125" style="35"/>
    <col min="6932" max="6932" width="20.85546875" style="35" customWidth="1"/>
    <col min="6933" max="7168" width="11.42578125" style="35"/>
    <col min="7169" max="7169" width="26" style="35" bestFit="1" customWidth="1"/>
    <col min="7170" max="7170" width="6.42578125" style="35" customWidth="1"/>
    <col min="7171" max="7171" width="12.28515625" style="35" customWidth="1"/>
    <col min="7172" max="7172" width="10" style="35" customWidth="1"/>
    <col min="7173" max="7173" width="9.5703125" style="35" customWidth="1"/>
    <col min="7174" max="7174" width="9" style="35" customWidth="1"/>
    <col min="7175" max="7177" width="10.42578125" style="35" customWidth="1"/>
    <col min="7178" max="7178" width="6" style="35" customWidth="1"/>
    <col min="7179" max="7180" width="6.42578125" style="35" customWidth="1"/>
    <col min="7181" max="7181" width="10.42578125" style="35" customWidth="1"/>
    <col min="7182" max="7182" width="9.5703125" style="35" customWidth="1"/>
    <col min="7183" max="7183" width="5.42578125" style="35" customWidth="1"/>
    <col min="7184" max="7184" width="15.140625" style="35" customWidth="1"/>
    <col min="7185" max="7185" width="7.85546875" style="35" customWidth="1"/>
    <col min="7186" max="7186" width="13.140625" style="35" bestFit="1" customWidth="1"/>
    <col min="7187" max="7187" width="11.42578125" style="35"/>
    <col min="7188" max="7188" width="20.85546875" style="35" customWidth="1"/>
    <col min="7189" max="7424" width="11.42578125" style="35"/>
    <col min="7425" max="7425" width="26" style="35" bestFit="1" customWidth="1"/>
    <col min="7426" max="7426" width="6.42578125" style="35" customWidth="1"/>
    <col min="7427" max="7427" width="12.28515625" style="35" customWidth="1"/>
    <col min="7428" max="7428" width="10" style="35" customWidth="1"/>
    <col min="7429" max="7429" width="9.5703125" style="35" customWidth="1"/>
    <col min="7430" max="7430" width="9" style="35" customWidth="1"/>
    <col min="7431" max="7433" width="10.42578125" style="35" customWidth="1"/>
    <col min="7434" max="7434" width="6" style="35" customWidth="1"/>
    <col min="7435" max="7436" width="6.42578125" style="35" customWidth="1"/>
    <col min="7437" max="7437" width="10.42578125" style="35" customWidth="1"/>
    <col min="7438" max="7438" width="9.5703125" style="35" customWidth="1"/>
    <col min="7439" max="7439" width="5.42578125" style="35" customWidth="1"/>
    <col min="7440" max="7440" width="15.140625" style="35" customWidth="1"/>
    <col min="7441" max="7441" width="7.85546875" style="35" customWidth="1"/>
    <col min="7442" max="7442" width="13.140625" style="35" bestFit="1" customWidth="1"/>
    <col min="7443" max="7443" width="11.42578125" style="35"/>
    <col min="7444" max="7444" width="20.85546875" style="35" customWidth="1"/>
    <col min="7445" max="7680" width="11.42578125" style="35"/>
    <col min="7681" max="7681" width="26" style="35" bestFit="1" customWidth="1"/>
    <col min="7682" max="7682" width="6.42578125" style="35" customWidth="1"/>
    <col min="7683" max="7683" width="12.28515625" style="35" customWidth="1"/>
    <col min="7684" max="7684" width="10" style="35" customWidth="1"/>
    <col min="7685" max="7685" width="9.5703125" style="35" customWidth="1"/>
    <col min="7686" max="7686" width="9" style="35" customWidth="1"/>
    <col min="7687" max="7689" width="10.42578125" style="35" customWidth="1"/>
    <col min="7690" max="7690" width="6" style="35" customWidth="1"/>
    <col min="7691" max="7692" width="6.42578125" style="35" customWidth="1"/>
    <col min="7693" max="7693" width="10.42578125" style="35" customWidth="1"/>
    <col min="7694" max="7694" width="9.5703125" style="35" customWidth="1"/>
    <col min="7695" max="7695" width="5.42578125" style="35" customWidth="1"/>
    <col min="7696" max="7696" width="15.140625" style="35" customWidth="1"/>
    <col min="7697" max="7697" width="7.85546875" style="35" customWidth="1"/>
    <col min="7698" max="7698" width="13.140625" style="35" bestFit="1" customWidth="1"/>
    <col min="7699" max="7699" width="11.42578125" style="35"/>
    <col min="7700" max="7700" width="20.85546875" style="35" customWidth="1"/>
    <col min="7701" max="7936" width="11.42578125" style="35"/>
    <col min="7937" max="7937" width="26" style="35" bestFit="1" customWidth="1"/>
    <col min="7938" max="7938" width="6.42578125" style="35" customWidth="1"/>
    <col min="7939" max="7939" width="12.28515625" style="35" customWidth="1"/>
    <col min="7940" max="7940" width="10" style="35" customWidth="1"/>
    <col min="7941" max="7941" width="9.5703125" style="35" customWidth="1"/>
    <col min="7942" max="7942" width="9" style="35" customWidth="1"/>
    <col min="7943" max="7945" width="10.42578125" style="35" customWidth="1"/>
    <col min="7946" max="7946" width="6" style="35" customWidth="1"/>
    <col min="7947" max="7948" width="6.42578125" style="35" customWidth="1"/>
    <col min="7949" max="7949" width="10.42578125" style="35" customWidth="1"/>
    <col min="7950" max="7950" width="9.5703125" style="35" customWidth="1"/>
    <col min="7951" max="7951" width="5.42578125" style="35" customWidth="1"/>
    <col min="7952" max="7952" width="15.140625" style="35" customWidth="1"/>
    <col min="7953" max="7953" width="7.85546875" style="35" customWidth="1"/>
    <col min="7954" max="7954" width="13.140625" style="35" bestFit="1" customWidth="1"/>
    <col min="7955" max="7955" width="11.42578125" style="35"/>
    <col min="7956" max="7956" width="20.85546875" style="35" customWidth="1"/>
    <col min="7957" max="8192" width="11.42578125" style="35"/>
    <col min="8193" max="8193" width="26" style="35" bestFit="1" customWidth="1"/>
    <col min="8194" max="8194" width="6.42578125" style="35" customWidth="1"/>
    <col min="8195" max="8195" width="12.28515625" style="35" customWidth="1"/>
    <col min="8196" max="8196" width="10" style="35" customWidth="1"/>
    <col min="8197" max="8197" width="9.5703125" style="35" customWidth="1"/>
    <col min="8198" max="8198" width="9" style="35" customWidth="1"/>
    <col min="8199" max="8201" width="10.42578125" style="35" customWidth="1"/>
    <col min="8202" max="8202" width="6" style="35" customWidth="1"/>
    <col min="8203" max="8204" width="6.42578125" style="35" customWidth="1"/>
    <col min="8205" max="8205" width="10.42578125" style="35" customWidth="1"/>
    <col min="8206" max="8206" width="9.5703125" style="35" customWidth="1"/>
    <col min="8207" max="8207" width="5.42578125" style="35" customWidth="1"/>
    <col min="8208" max="8208" width="15.140625" style="35" customWidth="1"/>
    <col min="8209" max="8209" width="7.85546875" style="35" customWidth="1"/>
    <col min="8210" max="8210" width="13.140625" style="35" bestFit="1" customWidth="1"/>
    <col min="8211" max="8211" width="11.42578125" style="35"/>
    <col min="8212" max="8212" width="20.85546875" style="35" customWidth="1"/>
    <col min="8213" max="8448" width="11.42578125" style="35"/>
    <col min="8449" max="8449" width="26" style="35" bestFit="1" customWidth="1"/>
    <col min="8450" max="8450" width="6.42578125" style="35" customWidth="1"/>
    <col min="8451" max="8451" width="12.28515625" style="35" customWidth="1"/>
    <col min="8452" max="8452" width="10" style="35" customWidth="1"/>
    <col min="8453" max="8453" width="9.5703125" style="35" customWidth="1"/>
    <col min="8454" max="8454" width="9" style="35" customWidth="1"/>
    <col min="8455" max="8457" width="10.42578125" style="35" customWidth="1"/>
    <col min="8458" max="8458" width="6" style="35" customWidth="1"/>
    <col min="8459" max="8460" width="6.42578125" style="35" customWidth="1"/>
    <col min="8461" max="8461" width="10.42578125" style="35" customWidth="1"/>
    <col min="8462" max="8462" width="9.5703125" style="35" customWidth="1"/>
    <col min="8463" max="8463" width="5.42578125" style="35" customWidth="1"/>
    <col min="8464" max="8464" width="15.140625" style="35" customWidth="1"/>
    <col min="8465" max="8465" width="7.85546875" style="35" customWidth="1"/>
    <col min="8466" max="8466" width="13.140625" style="35" bestFit="1" customWidth="1"/>
    <col min="8467" max="8467" width="11.42578125" style="35"/>
    <col min="8468" max="8468" width="20.85546875" style="35" customWidth="1"/>
    <col min="8469" max="8704" width="11.42578125" style="35"/>
    <col min="8705" max="8705" width="26" style="35" bestFit="1" customWidth="1"/>
    <col min="8706" max="8706" width="6.42578125" style="35" customWidth="1"/>
    <col min="8707" max="8707" width="12.28515625" style="35" customWidth="1"/>
    <col min="8708" max="8708" width="10" style="35" customWidth="1"/>
    <col min="8709" max="8709" width="9.5703125" style="35" customWidth="1"/>
    <col min="8710" max="8710" width="9" style="35" customWidth="1"/>
    <col min="8711" max="8713" width="10.42578125" style="35" customWidth="1"/>
    <col min="8714" max="8714" width="6" style="35" customWidth="1"/>
    <col min="8715" max="8716" width="6.42578125" style="35" customWidth="1"/>
    <col min="8717" max="8717" width="10.42578125" style="35" customWidth="1"/>
    <col min="8718" max="8718" width="9.5703125" style="35" customWidth="1"/>
    <col min="8719" max="8719" width="5.42578125" style="35" customWidth="1"/>
    <col min="8720" max="8720" width="15.140625" style="35" customWidth="1"/>
    <col min="8721" max="8721" width="7.85546875" style="35" customWidth="1"/>
    <col min="8722" max="8722" width="13.140625" style="35" bestFit="1" customWidth="1"/>
    <col min="8723" max="8723" width="11.42578125" style="35"/>
    <col min="8724" max="8724" width="20.85546875" style="35" customWidth="1"/>
    <col min="8725" max="8960" width="11.42578125" style="35"/>
    <col min="8961" max="8961" width="26" style="35" bestFit="1" customWidth="1"/>
    <col min="8962" max="8962" width="6.42578125" style="35" customWidth="1"/>
    <col min="8963" max="8963" width="12.28515625" style="35" customWidth="1"/>
    <col min="8964" max="8964" width="10" style="35" customWidth="1"/>
    <col min="8965" max="8965" width="9.5703125" style="35" customWidth="1"/>
    <col min="8966" max="8966" width="9" style="35" customWidth="1"/>
    <col min="8967" max="8969" width="10.42578125" style="35" customWidth="1"/>
    <col min="8970" max="8970" width="6" style="35" customWidth="1"/>
    <col min="8971" max="8972" width="6.42578125" style="35" customWidth="1"/>
    <col min="8973" max="8973" width="10.42578125" style="35" customWidth="1"/>
    <col min="8974" max="8974" width="9.5703125" style="35" customWidth="1"/>
    <col min="8975" max="8975" width="5.42578125" style="35" customWidth="1"/>
    <col min="8976" max="8976" width="15.140625" style="35" customWidth="1"/>
    <col min="8977" max="8977" width="7.85546875" style="35" customWidth="1"/>
    <col min="8978" max="8978" width="13.140625" style="35" bestFit="1" customWidth="1"/>
    <col min="8979" max="8979" width="11.42578125" style="35"/>
    <col min="8980" max="8980" width="20.85546875" style="35" customWidth="1"/>
    <col min="8981" max="9216" width="11.42578125" style="35"/>
    <col min="9217" max="9217" width="26" style="35" bestFit="1" customWidth="1"/>
    <col min="9218" max="9218" width="6.42578125" style="35" customWidth="1"/>
    <col min="9219" max="9219" width="12.28515625" style="35" customWidth="1"/>
    <col min="9220" max="9220" width="10" style="35" customWidth="1"/>
    <col min="9221" max="9221" width="9.5703125" style="35" customWidth="1"/>
    <col min="9222" max="9222" width="9" style="35" customWidth="1"/>
    <col min="9223" max="9225" width="10.42578125" style="35" customWidth="1"/>
    <col min="9226" max="9226" width="6" style="35" customWidth="1"/>
    <col min="9227" max="9228" width="6.42578125" style="35" customWidth="1"/>
    <col min="9229" max="9229" width="10.42578125" style="35" customWidth="1"/>
    <col min="9230" max="9230" width="9.5703125" style="35" customWidth="1"/>
    <col min="9231" max="9231" width="5.42578125" style="35" customWidth="1"/>
    <col min="9232" max="9232" width="15.140625" style="35" customWidth="1"/>
    <col min="9233" max="9233" width="7.85546875" style="35" customWidth="1"/>
    <col min="9234" max="9234" width="13.140625" style="35" bestFit="1" customWidth="1"/>
    <col min="9235" max="9235" width="11.42578125" style="35"/>
    <col min="9236" max="9236" width="20.85546875" style="35" customWidth="1"/>
    <col min="9237" max="9472" width="11.42578125" style="35"/>
    <col min="9473" max="9473" width="26" style="35" bestFit="1" customWidth="1"/>
    <col min="9474" max="9474" width="6.42578125" style="35" customWidth="1"/>
    <col min="9475" max="9475" width="12.28515625" style="35" customWidth="1"/>
    <col min="9476" max="9476" width="10" style="35" customWidth="1"/>
    <col min="9477" max="9477" width="9.5703125" style="35" customWidth="1"/>
    <col min="9478" max="9478" width="9" style="35" customWidth="1"/>
    <col min="9479" max="9481" width="10.42578125" style="35" customWidth="1"/>
    <col min="9482" max="9482" width="6" style="35" customWidth="1"/>
    <col min="9483" max="9484" width="6.42578125" style="35" customWidth="1"/>
    <col min="9485" max="9485" width="10.42578125" style="35" customWidth="1"/>
    <col min="9486" max="9486" width="9.5703125" style="35" customWidth="1"/>
    <col min="9487" max="9487" width="5.42578125" style="35" customWidth="1"/>
    <col min="9488" max="9488" width="15.140625" style="35" customWidth="1"/>
    <col min="9489" max="9489" width="7.85546875" style="35" customWidth="1"/>
    <col min="9490" max="9490" width="13.140625" style="35" bestFit="1" customWidth="1"/>
    <col min="9491" max="9491" width="11.42578125" style="35"/>
    <col min="9492" max="9492" width="20.85546875" style="35" customWidth="1"/>
    <col min="9493" max="9728" width="11.42578125" style="35"/>
    <col min="9729" max="9729" width="26" style="35" bestFit="1" customWidth="1"/>
    <col min="9730" max="9730" width="6.42578125" style="35" customWidth="1"/>
    <col min="9731" max="9731" width="12.28515625" style="35" customWidth="1"/>
    <col min="9732" max="9732" width="10" style="35" customWidth="1"/>
    <col min="9733" max="9733" width="9.5703125" style="35" customWidth="1"/>
    <col min="9734" max="9734" width="9" style="35" customWidth="1"/>
    <col min="9735" max="9737" width="10.42578125" style="35" customWidth="1"/>
    <col min="9738" max="9738" width="6" style="35" customWidth="1"/>
    <col min="9739" max="9740" width="6.42578125" style="35" customWidth="1"/>
    <col min="9741" max="9741" width="10.42578125" style="35" customWidth="1"/>
    <col min="9742" max="9742" width="9.5703125" style="35" customWidth="1"/>
    <col min="9743" max="9743" width="5.42578125" style="35" customWidth="1"/>
    <col min="9744" max="9744" width="15.140625" style="35" customWidth="1"/>
    <col min="9745" max="9745" width="7.85546875" style="35" customWidth="1"/>
    <col min="9746" max="9746" width="13.140625" style="35" bestFit="1" customWidth="1"/>
    <col min="9747" max="9747" width="11.42578125" style="35"/>
    <col min="9748" max="9748" width="20.85546875" style="35" customWidth="1"/>
    <col min="9749" max="9984" width="11.42578125" style="35"/>
    <col min="9985" max="9985" width="26" style="35" bestFit="1" customWidth="1"/>
    <col min="9986" max="9986" width="6.42578125" style="35" customWidth="1"/>
    <col min="9987" max="9987" width="12.28515625" style="35" customWidth="1"/>
    <col min="9988" max="9988" width="10" style="35" customWidth="1"/>
    <col min="9989" max="9989" width="9.5703125" style="35" customWidth="1"/>
    <col min="9990" max="9990" width="9" style="35" customWidth="1"/>
    <col min="9991" max="9993" width="10.42578125" style="35" customWidth="1"/>
    <col min="9994" max="9994" width="6" style="35" customWidth="1"/>
    <col min="9995" max="9996" width="6.42578125" style="35" customWidth="1"/>
    <col min="9997" max="9997" width="10.42578125" style="35" customWidth="1"/>
    <col min="9998" max="9998" width="9.5703125" style="35" customWidth="1"/>
    <col min="9999" max="9999" width="5.42578125" style="35" customWidth="1"/>
    <col min="10000" max="10000" width="15.140625" style="35" customWidth="1"/>
    <col min="10001" max="10001" width="7.85546875" style="35" customWidth="1"/>
    <col min="10002" max="10002" width="13.140625" style="35" bestFit="1" customWidth="1"/>
    <col min="10003" max="10003" width="11.42578125" style="35"/>
    <col min="10004" max="10004" width="20.85546875" style="35" customWidth="1"/>
    <col min="10005" max="10240" width="11.42578125" style="35"/>
    <col min="10241" max="10241" width="26" style="35" bestFit="1" customWidth="1"/>
    <col min="10242" max="10242" width="6.42578125" style="35" customWidth="1"/>
    <col min="10243" max="10243" width="12.28515625" style="35" customWidth="1"/>
    <col min="10244" max="10244" width="10" style="35" customWidth="1"/>
    <col min="10245" max="10245" width="9.5703125" style="35" customWidth="1"/>
    <col min="10246" max="10246" width="9" style="35" customWidth="1"/>
    <col min="10247" max="10249" width="10.42578125" style="35" customWidth="1"/>
    <col min="10250" max="10250" width="6" style="35" customWidth="1"/>
    <col min="10251" max="10252" width="6.42578125" style="35" customWidth="1"/>
    <col min="10253" max="10253" width="10.42578125" style="35" customWidth="1"/>
    <col min="10254" max="10254" width="9.5703125" style="35" customWidth="1"/>
    <col min="10255" max="10255" width="5.42578125" style="35" customWidth="1"/>
    <col min="10256" max="10256" width="15.140625" style="35" customWidth="1"/>
    <col min="10257" max="10257" width="7.85546875" style="35" customWidth="1"/>
    <col min="10258" max="10258" width="13.140625" style="35" bestFit="1" customWidth="1"/>
    <col min="10259" max="10259" width="11.42578125" style="35"/>
    <col min="10260" max="10260" width="20.85546875" style="35" customWidth="1"/>
    <col min="10261" max="10496" width="11.42578125" style="35"/>
    <col min="10497" max="10497" width="26" style="35" bestFit="1" customWidth="1"/>
    <col min="10498" max="10498" width="6.42578125" style="35" customWidth="1"/>
    <col min="10499" max="10499" width="12.28515625" style="35" customWidth="1"/>
    <col min="10500" max="10500" width="10" style="35" customWidth="1"/>
    <col min="10501" max="10501" width="9.5703125" style="35" customWidth="1"/>
    <col min="10502" max="10502" width="9" style="35" customWidth="1"/>
    <col min="10503" max="10505" width="10.42578125" style="35" customWidth="1"/>
    <col min="10506" max="10506" width="6" style="35" customWidth="1"/>
    <col min="10507" max="10508" width="6.42578125" style="35" customWidth="1"/>
    <col min="10509" max="10509" width="10.42578125" style="35" customWidth="1"/>
    <col min="10510" max="10510" width="9.5703125" style="35" customWidth="1"/>
    <col min="10511" max="10511" width="5.42578125" style="35" customWidth="1"/>
    <col min="10512" max="10512" width="15.140625" style="35" customWidth="1"/>
    <col min="10513" max="10513" width="7.85546875" style="35" customWidth="1"/>
    <col min="10514" max="10514" width="13.140625" style="35" bestFit="1" customWidth="1"/>
    <col min="10515" max="10515" width="11.42578125" style="35"/>
    <col min="10516" max="10516" width="20.85546875" style="35" customWidth="1"/>
    <col min="10517" max="10752" width="11.42578125" style="35"/>
    <col min="10753" max="10753" width="26" style="35" bestFit="1" customWidth="1"/>
    <col min="10754" max="10754" width="6.42578125" style="35" customWidth="1"/>
    <col min="10755" max="10755" width="12.28515625" style="35" customWidth="1"/>
    <col min="10756" max="10756" width="10" style="35" customWidth="1"/>
    <col min="10757" max="10757" width="9.5703125" style="35" customWidth="1"/>
    <col min="10758" max="10758" width="9" style="35" customWidth="1"/>
    <col min="10759" max="10761" width="10.42578125" style="35" customWidth="1"/>
    <col min="10762" max="10762" width="6" style="35" customWidth="1"/>
    <col min="10763" max="10764" width="6.42578125" style="35" customWidth="1"/>
    <col min="10765" max="10765" width="10.42578125" style="35" customWidth="1"/>
    <col min="10766" max="10766" width="9.5703125" style="35" customWidth="1"/>
    <col min="10767" max="10767" width="5.42578125" style="35" customWidth="1"/>
    <col min="10768" max="10768" width="15.140625" style="35" customWidth="1"/>
    <col min="10769" max="10769" width="7.85546875" style="35" customWidth="1"/>
    <col min="10770" max="10770" width="13.140625" style="35" bestFit="1" customWidth="1"/>
    <col min="10771" max="10771" width="11.42578125" style="35"/>
    <col min="10772" max="10772" width="20.85546875" style="35" customWidth="1"/>
    <col min="10773" max="11008" width="11.42578125" style="35"/>
    <col min="11009" max="11009" width="26" style="35" bestFit="1" customWidth="1"/>
    <col min="11010" max="11010" width="6.42578125" style="35" customWidth="1"/>
    <col min="11011" max="11011" width="12.28515625" style="35" customWidth="1"/>
    <col min="11012" max="11012" width="10" style="35" customWidth="1"/>
    <col min="11013" max="11013" width="9.5703125" style="35" customWidth="1"/>
    <col min="11014" max="11014" width="9" style="35" customWidth="1"/>
    <col min="11015" max="11017" width="10.42578125" style="35" customWidth="1"/>
    <col min="11018" max="11018" width="6" style="35" customWidth="1"/>
    <col min="11019" max="11020" width="6.42578125" style="35" customWidth="1"/>
    <col min="11021" max="11021" width="10.42578125" style="35" customWidth="1"/>
    <col min="11022" max="11022" width="9.5703125" style="35" customWidth="1"/>
    <col min="11023" max="11023" width="5.42578125" style="35" customWidth="1"/>
    <col min="11024" max="11024" width="15.140625" style="35" customWidth="1"/>
    <col min="11025" max="11025" width="7.85546875" style="35" customWidth="1"/>
    <col min="11026" max="11026" width="13.140625" style="35" bestFit="1" customWidth="1"/>
    <col min="11027" max="11027" width="11.42578125" style="35"/>
    <col min="11028" max="11028" width="20.85546875" style="35" customWidth="1"/>
    <col min="11029" max="11264" width="11.42578125" style="35"/>
    <col min="11265" max="11265" width="26" style="35" bestFit="1" customWidth="1"/>
    <col min="11266" max="11266" width="6.42578125" style="35" customWidth="1"/>
    <col min="11267" max="11267" width="12.28515625" style="35" customWidth="1"/>
    <col min="11268" max="11268" width="10" style="35" customWidth="1"/>
    <col min="11269" max="11269" width="9.5703125" style="35" customWidth="1"/>
    <col min="11270" max="11270" width="9" style="35" customWidth="1"/>
    <col min="11271" max="11273" width="10.42578125" style="35" customWidth="1"/>
    <col min="11274" max="11274" width="6" style="35" customWidth="1"/>
    <col min="11275" max="11276" width="6.42578125" style="35" customWidth="1"/>
    <col min="11277" max="11277" width="10.42578125" style="35" customWidth="1"/>
    <col min="11278" max="11278" width="9.5703125" style="35" customWidth="1"/>
    <col min="11279" max="11279" width="5.42578125" style="35" customWidth="1"/>
    <col min="11280" max="11280" width="15.140625" style="35" customWidth="1"/>
    <col min="11281" max="11281" width="7.85546875" style="35" customWidth="1"/>
    <col min="11282" max="11282" width="13.140625" style="35" bestFit="1" customWidth="1"/>
    <col min="11283" max="11283" width="11.42578125" style="35"/>
    <col min="11284" max="11284" width="20.85546875" style="35" customWidth="1"/>
    <col min="11285" max="11520" width="11.42578125" style="35"/>
    <col min="11521" max="11521" width="26" style="35" bestFit="1" customWidth="1"/>
    <col min="11522" max="11522" width="6.42578125" style="35" customWidth="1"/>
    <col min="11523" max="11523" width="12.28515625" style="35" customWidth="1"/>
    <col min="11524" max="11524" width="10" style="35" customWidth="1"/>
    <col min="11525" max="11525" width="9.5703125" style="35" customWidth="1"/>
    <col min="11526" max="11526" width="9" style="35" customWidth="1"/>
    <col min="11527" max="11529" width="10.42578125" style="35" customWidth="1"/>
    <col min="11530" max="11530" width="6" style="35" customWidth="1"/>
    <col min="11531" max="11532" width="6.42578125" style="35" customWidth="1"/>
    <col min="11533" max="11533" width="10.42578125" style="35" customWidth="1"/>
    <col min="11534" max="11534" width="9.5703125" style="35" customWidth="1"/>
    <col min="11535" max="11535" width="5.42578125" style="35" customWidth="1"/>
    <col min="11536" max="11536" width="15.140625" style="35" customWidth="1"/>
    <col min="11537" max="11537" width="7.85546875" style="35" customWidth="1"/>
    <col min="11538" max="11538" width="13.140625" style="35" bestFit="1" customWidth="1"/>
    <col min="11539" max="11539" width="11.42578125" style="35"/>
    <col min="11540" max="11540" width="20.85546875" style="35" customWidth="1"/>
    <col min="11541" max="11776" width="11.42578125" style="35"/>
    <col min="11777" max="11777" width="26" style="35" bestFit="1" customWidth="1"/>
    <col min="11778" max="11778" width="6.42578125" style="35" customWidth="1"/>
    <col min="11779" max="11779" width="12.28515625" style="35" customWidth="1"/>
    <col min="11780" max="11780" width="10" style="35" customWidth="1"/>
    <col min="11781" max="11781" width="9.5703125" style="35" customWidth="1"/>
    <col min="11782" max="11782" width="9" style="35" customWidth="1"/>
    <col min="11783" max="11785" width="10.42578125" style="35" customWidth="1"/>
    <col min="11786" max="11786" width="6" style="35" customWidth="1"/>
    <col min="11787" max="11788" width="6.42578125" style="35" customWidth="1"/>
    <col min="11789" max="11789" width="10.42578125" style="35" customWidth="1"/>
    <col min="11790" max="11790" width="9.5703125" style="35" customWidth="1"/>
    <col min="11791" max="11791" width="5.42578125" style="35" customWidth="1"/>
    <col min="11792" max="11792" width="15.140625" style="35" customWidth="1"/>
    <col min="11793" max="11793" width="7.85546875" style="35" customWidth="1"/>
    <col min="11794" max="11794" width="13.140625" style="35" bestFit="1" customWidth="1"/>
    <col min="11795" max="11795" width="11.42578125" style="35"/>
    <col min="11796" max="11796" width="20.85546875" style="35" customWidth="1"/>
    <col min="11797" max="12032" width="11.42578125" style="35"/>
    <col min="12033" max="12033" width="26" style="35" bestFit="1" customWidth="1"/>
    <col min="12034" max="12034" width="6.42578125" style="35" customWidth="1"/>
    <col min="12035" max="12035" width="12.28515625" style="35" customWidth="1"/>
    <col min="12036" max="12036" width="10" style="35" customWidth="1"/>
    <col min="12037" max="12037" width="9.5703125" style="35" customWidth="1"/>
    <col min="12038" max="12038" width="9" style="35" customWidth="1"/>
    <col min="12039" max="12041" width="10.42578125" style="35" customWidth="1"/>
    <col min="12042" max="12042" width="6" style="35" customWidth="1"/>
    <col min="12043" max="12044" width="6.42578125" style="35" customWidth="1"/>
    <col min="12045" max="12045" width="10.42578125" style="35" customWidth="1"/>
    <col min="12046" max="12046" width="9.5703125" style="35" customWidth="1"/>
    <col min="12047" max="12047" width="5.42578125" style="35" customWidth="1"/>
    <col min="12048" max="12048" width="15.140625" style="35" customWidth="1"/>
    <col min="12049" max="12049" width="7.85546875" style="35" customWidth="1"/>
    <col min="12050" max="12050" width="13.140625" style="35" bestFit="1" customWidth="1"/>
    <col min="12051" max="12051" width="11.42578125" style="35"/>
    <col min="12052" max="12052" width="20.85546875" style="35" customWidth="1"/>
    <col min="12053" max="12288" width="11.42578125" style="35"/>
    <col min="12289" max="12289" width="26" style="35" bestFit="1" customWidth="1"/>
    <col min="12290" max="12290" width="6.42578125" style="35" customWidth="1"/>
    <col min="12291" max="12291" width="12.28515625" style="35" customWidth="1"/>
    <col min="12292" max="12292" width="10" style="35" customWidth="1"/>
    <col min="12293" max="12293" width="9.5703125" style="35" customWidth="1"/>
    <col min="12294" max="12294" width="9" style="35" customWidth="1"/>
    <col min="12295" max="12297" width="10.42578125" style="35" customWidth="1"/>
    <col min="12298" max="12298" width="6" style="35" customWidth="1"/>
    <col min="12299" max="12300" width="6.42578125" style="35" customWidth="1"/>
    <col min="12301" max="12301" width="10.42578125" style="35" customWidth="1"/>
    <col min="12302" max="12302" width="9.5703125" style="35" customWidth="1"/>
    <col min="12303" max="12303" width="5.42578125" style="35" customWidth="1"/>
    <col min="12304" max="12304" width="15.140625" style="35" customWidth="1"/>
    <col min="12305" max="12305" width="7.85546875" style="35" customWidth="1"/>
    <col min="12306" max="12306" width="13.140625" style="35" bestFit="1" customWidth="1"/>
    <col min="12307" max="12307" width="11.42578125" style="35"/>
    <col min="12308" max="12308" width="20.85546875" style="35" customWidth="1"/>
    <col min="12309" max="12544" width="11.42578125" style="35"/>
    <col min="12545" max="12545" width="26" style="35" bestFit="1" customWidth="1"/>
    <col min="12546" max="12546" width="6.42578125" style="35" customWidth="1"/>
    <col min="12547" max="12547" width="12.28515625" style="35" customWidth="1"/>
    <col min="12548" max="12548" width="10" style="35" customWidth="1"/>
    <col min="12549" max="12549" width="9.5703125" style="35" customWidth="1"/>
    <col min="12550" max="12550" width="9" style="35" customWidth="1"/>
    <col min="12551" max="12553" width="10.42578125" style="35" customWidth="1"/>
    <col min="12554" max="12554" width="6" style="35" customWidth="1"/>
    <col min="12555" max="12556" width="6.42578125" style="35" customWidth="1"/>
    <col min="12557" max="12557" width="10.42578125" style="35" customWidth="1"/>
    <col min="12558" max="12558" width="9.5703125" style="35" customWidth="1"/>
    <col min="12559" max="12559" width="5.42578125" style="35" customWidth="1"/>
    <col min="12560" max="12560" width="15.140625" style="35" customWidth="1"/>
    <col min="12561" max="12561" width="7.85546875" style="35" customWidth="1"/>
    <col min="12562" max="12562" width="13.140625" style="35" bestFit="1" customWidth="1"/>
    <col min="12563" max="12563" width="11.42578125" style="35"/>
    <col min="12564" max="12564" width="20.85546875" style="35" customWidth="1"/>
    <col min="12565" max="12800" width="11.42578125" style="35"/>
    <col min="12801" max="12801" width="26" style="35" bestFit="1" customWidth="1"/>
    <col min="12802" max="12802" width="6.42578125" style="35" customWidth="1"/>
    <col min="12803" max="12803" width="12.28515625" style="35" customWidth="1"/>
    <col min="12804" max="12804" width="10" style="35" customWidth="1"/>
    <col min="12805" max="12805" width="9.5703125" style="35" customWidth="1"/>
    <col min="12806" max="12806" width="9" style="35" customWidth="1"/>
    <col min="12807" max="12809" width="10.42578125" style="35" customWidth="1"/>
    <col min="12810" max="12810" width="6" style="35" customWidth="1"/>
    <col min="12811" max="12812" width="6.42578125" style="35" customWidth="1"/>
    <col min="12813" max="12813" width="10.42578125" style="35" customWidth="1"/>
    <col min="12814" max="12814" width="9.5703125" style="35" customWidth="1"/>
    <col min="12815" max="12815" width="5.42578125" style="35" customWidth="1"/>
    <col min="12816" max="12816" width="15.140625" style="35" customWidth="1"/>
    <col min="12817" max="12817" width="7.85546875" style="35" customWidth="1"/>
    <col min="12818" max="12818" width="13.140625" style="35" bestFit="1" customWidth="1"/>
    <col min="12819" max="12819" width="11.42578125" style="35"/>
    <col min="12820" max="12820" width="20.85546875" style="35" customWidth="1"/>
    <col min="12821" max="13056" width="11.42578125" style="35"/>
    <col min="13057" max="13057" width="26" style="35" bestFit="1" customWidth="1"/>
    <col min="13058" max="13058" width="6.42578125" style="35" customWidth="1"/>
    <col min="13059" max="13059" width="12.28515625" style="35" customWidth="1"/>
    <col min="13060" max="13060" width="10" style="35" customWidth="1"/>
    <col min="13061" max="13061" width="9.5703125" style="35" customWidth="1"/>
    <col min="13062" max="13062" width="9" style="35" customWidth="1"/>
    <col min="13063" max="13065" width="10.42578125" style="35" customWidth="1"/>
    <col min="13066" max="13066" width="6" style="35" customWidth="1"/>
    <col min="13067" max="13068" width="6.42578125" style="35" customWidth="1"/>
    <col min="13069" max="13069" width="10.42578125" style="35" customWidth="1"/>
    <col min="13070" max="13070" width="9.5703125" style="35" customWidth="1"/>
    <col min="13071" max="13071" width="5.42578125" style="35" customWidth="1"/>
    <col min="13072" max="13072" width="15.140625" style="35" customWidth="1"/>
    <col min="13073" max="13073" width="7.85546875" style="35" customWidth="1"/>
    <col min="13074" max="13074" width="13.140625" style="35" bestFit="1" customWidth="1"/>
    <col min="13075" max="13075" width="11.42578125" style="35"/>
    <col min="13076" max="13076" width="20.85546875" style="35" customWidth="1"/>
    <col min="13077" max="13312" width="11.42578125" style="35"/>
    <col min="13313" max="13313" width="26" style="35" bestFit="1" customWidth="1"/>
    <col min="13314" max="13314" width="6.42578125" style="35" customWidth="1"/>
    <col min="13315" max="13315" width="12.28515625" style="35" customWidth="1"/>
    <col min="13316" max="13316" width="10" style="35" customWidth="1"/>
    <col min="13317" max="13317" width="9.5703125" style="35" customWidth="1"/>
    <col min="13318" max="13318" width="9" style="35" customWidth="1"/>
    <col min="13319" max="13321" width="10.42578125" style="35" customWidth="1"/>
    <col min="13322" max="13322" width="6" style="35" customWidth="1"/>
    <col min="13323" max="13324" width="6.42578125" style="35" customWidth="1"/>
    <col min="13325" max="13325" width="10.42578125" style="35" customWidth="1"/>
    <col min="13326" max="13326" width="9.5703125" style="35" customWidth="1"/>
    <col min="13327" max="13327" width="5.42578125" style="35" customWidth="1"/>
    <col min="13328" max="13328" width="15.140625" style="35" customWidth="1"/>
    <col min="13329" max="13329" width="7.85546875" style="35" customWidth="1"/>
    <col min="13330" max="13330" width="13.140625" style="35" bestFit="1" customWidth="1"/>
    <col min="13331" max="13331" width="11.42578125" style="35"/>
    <col min="13332" max="13332" width="20.85546875" style="35" customWidth="1"/>
    <col min="13333" max="13568" width="11.42578125" style="35"/>
    <col min="13569" max="13569" width="26" style="35" bestFit="1" customWidth="1"/>
    <col min="13570" max="13570" width="6.42578125" style="35" customWidth="1"/>
    <col min="13571" max="13571" width="12.28515625" style="35" customWidth="1"/>
    <col min="13572" max="13572" width="10" style="35" customWidth="1"/>
    <col min="13573" max="13573" width="9.5703125" style="35" customWidth="1"/>
    <col min="13574" max="13574" width="9" style="35" customWidth="1"/>
    <col min="13575" max="13577" width="10.42578125" style="35" customWidth="1"/>
    <col min="13578" max="13578" width="6" style="35" customWidth="1"/>
    <col min="13579" max="13580" width="6.42578125" style="35" customWidth="1"/>
    <col min="13581" max="13581" width="10.42578125" style="35" customWidth="1"/>
    <col min="13582" max="13582" width="9.5703125" style="35" customWidth="1"/>
    <col min="13583" max="13583" width="5.42578125" style="35" customWidth="1"/>
    <col min="13584" max="13584" width="15.140625" style="35" customWidth="1"/>
    <col min="13585" max="13585" width="7.85546875" style="35" customWidth="1"/>
    <col min="13586" max="13586" width="13.140625" style="35" bestFit="1" customWidth="1"/>
    <col min="13587" max="13587" width="11.42578125" style="35"/>
    <col min="13588" max="13588" width="20.85546875" style="35" customWidth="1"/>
    <col min="13589" max="13824" width="11.42578125" style="35"/>
    <col min="13825" max="13825" width="26" style="35" bestFit="1" customWidth="1"/>
    <col min="13826" max="13826" width="6.42578125" style="35" customWidth="1"/>
    <col min="13827" max="13827" width="12.28515625" style="35" customWidth="1"/>
    <col min="13828" max="13828" width="10" style="35" customWidth="1"/>
    <col min="13829" max="13829" width="9.5703125" style="35" customWidth="1"/>
    <col min="13830" max="13830" width="9" style="35" customWidth="1"/>
    <col min="13831" max="13833" width="10.42578125" style="35" customWidth="1"/>
    <col min="13834" max="13834" width="6" style="35" customWidth="1"/>
    <col min="13835" max="13836" width="6.42578125" style="35" customWidth="1"/>
    <col min="13837" max="13837" width="10.42578125" style="35" customWidth="1"/>
    <col min="13838" max="13838" width="9.5703125" style="35" customWidth="1"/>
    <col min="13839" max="13839" width="5.42578125" style="35" customWidth="1"/>
    <col min="13840" max="13840" width="15.140625" style="35" customWidth="1"/>
    <col min="13841" max="13841" width="7.85546875" style="35" customWidth="1"/>
    <col min="13842" max="13842" width="13.140625" style="35" bestFit="1" customWidth="1"/>
    <col min="13843" max="13843" width="11.42578125" style="35"/>
    <col min="13844" max="13844" width="20.85546875" style="35" customWidth="1"/>
    <col min="13845" max="14080" width="11.42578125" style="35"/>
    <col min="14081" max="14081" width="26" style="35" bestFit="1" customWidth="1"/>
    <col min="14082" max="14082" width="6.42578125" style="35" customWidth="1"/>
    <col min="14083" max="14083" width="12.28515625" style="35" customWidth="1"/>
    <col min="14084" max="14084" width="10" style="35" customWidth="1"/>
    <col min="14085" max="14085" width="9.5703125" style="35" customWidth="1"/>
    <col min="14086" max="14086" width="9" style="35" customWidth="1"/>
    <col min="14087" max="14089" width="10.42578125" style="35" customWidth="1"/>
    <col min="14090" max="14090" width="6" style="35" customWidth="1"/>
    <col min="14091" max="14092" width="6.42578125" style="35" customWidth="1"/>
    <col min="14093" max="14093" width="10.42578125" style="35" customWidth="1"/>
    <col min="14094" max="14094" width="9.5703125" style="35" customWidth="1"/>
    <col min="14095" max="14095" width="5.42578125" style="35" customWidth="1"/>
    <col min="14096" max="14096" width="15.140625" style="35" customWidth="1"/>
    <col min="14097" max="14097" width="7.85546875" style="35" customWidth="1"/>
    <col min="14098" max="14098" width="13.140625" style="35" bestFit="1" customWidth="1"/>
    <col min="14099" max="14099" width="11.42578125" style="35"/>
    <col min="14100" max="14100" width="20.85546875" style="35" customWidth="1"/>
    <col min="14101" max="14336" width="11.42578125" style="35"/>
    <col min="14337" max="14337" width="26" style="35" bestFit="1" customWidth="1"/>
    <col min="14338" max="14338" width="6.42578125" style="35" customWidth="1"/>
    <col min="14339" max="14339" width="12.28515625" style="35" customWidth="1"/>
    <col min="14340" max="14340" width="10" style="35" customWidth="1"/>
    <col min="14341" max="14341" width="9.5703125" style="35" customWidth="1"/>
    <col min="14342" max="14342" width="9" style="35" customWidth="1"/>
    <col min="14343" max="14345" width="10.42578125" style="35" customWidth="1"/>
    <col min="14346" max="14346" width="6" style="35" customWidth="1"/>
    <col min="14347" max="14348" width="6.42578125" style="35" customWidth="1"/>
    <col min="14349" max="14349" width="10.42578125" style="35" customWidth="1"/>
    <col min="14350" max="14350" width="9.5703125" style="35" customWidth="1"/>
    <col min="14351" max="14351" width="5.42578125" style="35" customWidth="1"/>
    <col min="14352" max="14352" width="15.140625" style="35" customWidth="1"/>
    <col min="14353" max="14353" width="7.85546875" style="35" customWidth="1"/>
    <col min="14354" max="14354" width="13.140625" style="35" bestFit="1" customWidth="1"/>
    <col min="14355" max="14355" width="11.42578125" style="35"/>
    <col min="14356" max="14356" width="20.85546875" style="35" customWidth="1"/>
    <col min="14357" max="14592" width="11.42578125" style="35"/>
    <col min="14593" max="14593" width="26" style="35" bestFit="1" customWidth="1"/>
    <col min="14594" max="14594" width="6.42578125" style="35" customWidth="1"/>
    <col min="14595" max="14595" width="12.28515625" style="35" customWidth="1"/>
    <col min="14596" max="14596" width="10" style="35" customWidth="1"/>
    <col min="14597" max="14597" width="9.5703125" style="35" customWidth="1"/>
    <col min="14598" max="14598" width="9" style="35" customWidth="1"/>
    <col min="14599" max="14601" width="10.42578125" style="35" customWidth="1"/>
    <col min="14602" max="14602" width="6" style="35" customWidth="1"/>
    <col min="14603" max="14604" width="6.42578125" style="35" customWidth="1"/>
    <col min="14605" max="14605" width="10.42578125" style="35" customWidth="1"/>
    <col min="14606" max="14606" width="9.5703125" style="35" customWidth="1"/>
    <col min="14607" max="14607" width="5.42578125" style="35" customWidth="1"/>
    <col min="14608" max="14608" width="15.140625" style="35" customWidth="1"/>
    <col min="14609" max="14609" width="7.85546875" style="35" customWidth="1"/>
    <col min="14610" max="14610" width="13.140625" style="35" bestFit="1" customWidth="1"/>
    <col min="14611" max="14611" width="11.42578125" style="35"/>
    <col min="14612" max="14612" width="20.85546875" style="35" customWidth="1"/>
    <col min="14613" max="14848" width="11.42578125" style="35"/>
    <col min="14849" max="14849" width="26" style="35" bestFit="1" customWidth="1"/>
    <col min="14850" max="14850" width="6.42578125" style="35" customWidth="1"/>
    <col min="14851" max="14851" width="12.28515625" style="35" customWidth="1"/>
    <col min="14852" max="14852" width="10" style="35" customWidth="1"/>
    <col min="14853" max="14853" width="9.5703125" style="35" customWidth="1"/>
    <col min="14854" max="14854" width="9" style="35" customWidth="1"/>
    <col min="14855" max="14857" width="10.42578125" style="35" customWidth="1"/>
    <col min="14858" max="14858" width="6" style="35" customWidth="1"/>
    <col min="14859" max="14860" width="6.42578125" style="35" customWidth="1"/>
    <col min="14861" max="14861" width="10.42578125" style="35" customWidth="1"/>
    <col min="14862" max="14862" width="9.5703125" style="35" customWidth="1"/>
    <col min="14863" max="14863" width="5.42578125" style="35" customWidth="1"/>
    <col min="14864" max="14864" width="15.140625" style="35" customWidth="1"/>
    <col min="14865" max="14865" width="7.85546875" style="35" customWidth="1"/>
    <col min="14866" max="14866" width="13.140625" style="35" bestFit="1" customWidth="1"/>
    <col min="14867" max="14867" width="11.42578125" style="35"/>
    <col min="14868" max="14868" width="20.85546875" style="35" customWidth="1"/>
    <col min="14869" max="15104" width="11.42578125" style="35"/>
    <col min="15105" max="15105" width="26" style="35" bestFit="1" customWidth="1"/>
    <col min="15106" max="15106" width="6.42578125" style="35" customWidth="1"/>
    <col min="15107" max="15107" width="12.28515625" style="35" customWidth="1"/>
    <col min="15108" max="15108" width="10" style="35" customWidth="1"/>
    <col min="15109" max="15109" width="9.5703125" style="35" customWidth="1"/>
    <col min="15110" max="15110" width="9" style="35" customWidth="1"/>
    <col min="15111" max="15113" width="10.42578125" style="35" customWidth="1"/>
    <col min="15114" max="15114" width="6" style="35" customWidth="1"/>
    <col min="15115" max="15116" width="6.42578125" style="35" customWidth="1"/>
    <col min="15117" max="15117" width="10.42578125" style="35" customWidth="1"/>
    <col min="15118" max="15118" width="9.5703125" style="35" customWidth="1"/>
    <col min="15119" max="15119" width="5.42578125" style="35" customWidth="1"/>
    <col min="15120" max="15120" width="15.140625" style="35" customWidth="1"/>
    <col min="15121" max="15121" width="7.85546875" style="35" customWidth="1"/>
    <col min="15122" max="15122" width="13.140625" style="35" bestFit="1" customWidth="1"/>
    <col min="15123" max="15123" width="11.42578125" style="35"/>
    <col min="15124" max="15124" width="20.85546875" style="35" customWidth="1"/>
    <col min="15125" max="15360" width="11.42578125" style="35"/>
    <col min="15361" max="15361" width="26" style="35" bestFit="1" customWidth="1"/>
    <col min="15362" max="15362" width="6.42578125" style="35" customWidth="1"/>
    <col min="15363" max="15363" width="12.28515625" style="35" customWidth="1"/>
    <col min="15364" max="15364" width="10" style="35" customWidth="1"/>
    <col min="15365" max="15365" width="9.5703125" style="35" customWidth="1"/>
    <col min="15366" max="15366" width="9" style="35" customWidth="1"/>
    <col min="15367" max="15369" width="10.42578125" style="35" customWidth="1"/>
    <col min="15370" max="15370" width="6" style="35" customWidth="1"/>
    <col min="15371" max="15372" width="6.42578125" style="35" customWidth="1"/>
    <col min="15373" max="15373" width="10.42578125" style="35" customWidth="1"/>
    <col min="15374" max="15374" width="9.5703125" style="35" customWidth="1"/>
    <col min="15375" max="15375" width="5.42578125" style="35" customWidth="1"/>
    <col min="15376" max="15376" width="15.140625" style="35" customWidth="1"/>
    <col min="15377" max="15377" width="7.85546875" style="35" customWidth="1"/>
    <col min="15378" max="15378" width="13.140625" style="35" bestFit="1" customWidth="1"/>
    <col min="15379" max="15379" width="11.42578125" style="35"/>
    <col min="15380" max="15380" width="20.85546875" style="35" customWidth="1"/>
    <col min="15381" max="15616" width="11.42578125" style="35"/>
    <col min="15617" max="15617" width="26" style="35" bestFit="1" customWidth="1"/>
    <col min="15618" max="15618" width="6.42578125" style="35" customWidth="1"/>
    <col min="15619" max="15619" width="12.28515625" style="35" customWidth="1"/>
    <col min="15620" max="15620" width="10" style="35" customWidth="1"/>
    <col min="15621" max="15621" width="9.5703125" style="35" customWidth="1"/>
    <col min="15622" max="15622" width="9" style="35" customWidth="1"/>
    <col min="15623" max="15625" width="10.42578125" style="35" customWidth="1"/>
    <col min="15626" max="15626" width="6" style="35" customWidth="1"/>
    <col min="15627" max="15628" width="6.42578125" style="35" customWidth="1"/>
    <col min="15629" max="15629" width="10.42578125" style="35" customWidth="1"/>
    <col min="15630" max="15630" width="9.5703125" style="35" customWidth="1"/>
    <col min="15631" max="15631" width="5.42578125" style="35" customWidth="1"/>
    <col min="15632" max="15632" width="15.140625" style="35" customWidth="1"/>
    <col min="15633" max="15633" width="7.85546875" style="35" customWidth="1"/>
    <col min="15634" max="15634" width="13.140625" style="35" bestFit="1" customWidth="1"/>
    <col min="15635" max="15635" width="11.42578125" style="35"/>
    <col min="15636" max="15636" width="20.85546875" style="35" customWidth="1"/>
    <col min="15637" max="15872" width="11.42578125" style="35"/>
    <col min="15873" max="15873" width="26" style="35" bestFit="1" customWidth="1"/>
    <col min="15874" max="15874" width="6.42578125" style="35" customWidth="1"/>
    <col min="15875" max="15875" width="12.28515625" style="35" customWidth="1"/>
    <col min="15876" max="15876" width="10" style="35" customWidth="1"/>
    <col min="15877" max="15877" width="9.5703125" style="35" customWidth="1"/>
    <col min="15878" max="15878" width="9" style="35" customWidth="1"/>
    <col min="15879" max="15881" width="10.42578125" style="35" customWidth="1"/>
    <col min="15882" max="15882" width="6" style="35" customWidth="1"/>
    <col min="15883" max="15884" width="6.42578125" style="35" customWidth="1"/>
    <col min="15885" max="15885" width="10.42578125" style="35" customWidth="1"/>
    <col min="15886" max="15886" width="9.5703125" style="35" customWidth="1"/>
    <col min="15887" max="15887" width="5.42578125" style="35" customWidth="1"/>
    <col min="15888" max="15888" width="15.140625" style="35" customWidth="1"/>
    <col min="15889" max="15889" width="7.85546875" style="35" customWidth="1"/>
    <col min="15890" max="15890" width="13.140625" style="35" bestFit="1" customWidth="1"/>
    <col min="15891" max="15891" width="11.42578125" style="35"/>
    <col min="15892" max="15892" width="20.85546875" style="35" customWidth="1"/>
    <col min="15893" max="16128" width="11.42578125" style="35"/>
    <col min="16129" max="16129" width="26" style="35" bestFit="1" customWidth="1"/>
    <col min="16130" max="16130" width="6.42578125" style="35" customWidth="1"/>
    <col min="16131" max="16131" width="12.28515625" style="35" customWidth="1"/>
    <col min="16132" max="16132" width="10" style="35" customWidth="1"/>
    <col min="16133" max="16133" width="9.5703125" style="35" customWidth="1"/>
    <col min="16134" max="16134" width="9" style="35" customWidth="1"/>
    <col min="16135" max="16137" width="10.42578125" style="35" customWidth="1"/>
    <col min="16138" max="16138" width="6" style="35" customWidth="1"/>
    <col min="16139" max="16140" width="6.42578125" style="35" customWidth="1"/>
    <col min="16141" max="16141" width="10.42578125" style="35" customWidth="1"/>
    <col min="16142" max="16142" width="9.5703125" style="35" customWidth="1"/>
    <col min="16143" max="16143" width="5.42578125" style="35" customWidth="1"/>
    <col min="16144" max="16144" width="15.140625" style="35" customWidth="1"/>
    <col min="16145" max="16145" width="7.85546875" style="35" customWidth="1"/>
    <col min="16146" max="16146" width="13.140625" style="35" bestFit="1" customWidth="1"/>
    <col min="16147" max="16147" width="11.42578125" style="35"/>
    <col min="16148" max="16148" width="20.85546875" style="35" customWidth="1"/>
    <col min="16149" max="16384" width="11.42578125" style="35"/>
  </cols>
  <sheetData>
    <row r="1" spans="1:18" ht="14.25" x14ac:dyDescent="0.2">
      <c r="A1" s="34" t="s">
        <v>113</v>
      </c>
      <c r="R1" s="36" t="s">
        <v>50</v>
      </c>
    </row>
    <row r="2" spans="1:18" x14ac:dyDescent="0.2">
      <c r="A2" s="37" t="s">
        <v>114</v>
      </c>
    </row>
    <row r="3" spans="1:18" ht="13.5" x14ac:dyDescent="0.25">
      <c r="A3" s="38" t="s">
        <v>174</v>
      </c>
      <c r="R3" s="39" t="s">
        <v>175</v>
      </c>
    </row>
    <row r="4" spans="1:18" ht="18" hidden="1" customHeight="1" x14ac:dyDescent="0.2">
      <c r="A4" s="189" t="s">
        <v>77</v>
      </c>
      <c r="B4" s="189" t="s">
        <v>117</v>
      </c>
      <c r="C4" s="191" t="s">
        <v>118</v>
      </c>
      <c r="D4" s="194" t="s">
        <v>176</v>
      </c>
      <c r="E4" s="194"/>
      <c r="F4" s="194"/>
      <c r="G4" s="194"/>
      <c r="H4" s="194"/>
      <c r="I4" s="194"/>
      <c r="J4" s="194"/>
      <c r="K4" s="194"/>
      <c r="L4" s="194"/>
      <c r="M4" s="194"/>
      <c r="N4" s="194"/>
      <c r="O4" s="194"/>
      <c r="P4" s="194"/>
      <c r="Q4" s="194"/>
      <c r="R4" s="195"/>
    </row>
    <row r="5" spans="1:18" ht="45" hidden="1" x14ac:dyDescent="0.2">
      <c r="A5" s="190"/>
      <c r="B5" s="190"/>
      <c r="C5" s="192"/>
      <c r="D5" s="40" t="s">
        <v>177</v>
      </c>
      <c r="E5" s="41" t="s">
        <v>178</v>
      </c>
      <c r="F5" s="41" t="s">
        <v>179</v>
      </c>
      <c r="G5" s="41" t="s">
        <v>180</v>
      </c>
      <c r="H5" s="41"/>
      <c r="I5" s="41"/>
      <c r="J5" s="41" t="s">
        <v>181</v>
      </c>
      <c r="K5" s="41" t="s">
        <v>182</v>
      </c>
      <c r="L5" s="41"/>
      <c r="M5" s="41" t="s">
        <v>183</v>
      </c>
      <c r="N5" s="41" t="s">
        <v>184</v>
      </c>
      <c r="O5" s="41" t="s">
        <v>185</v>
      </c>
      <c r="P5" s="41" t="s">
        <v>186</v>
      </c>
      <c r="Q5" s="42"/>
      <c r="R5" s="43" t="s">
        <v>123</v>
      </c>
    </row>
    <row r="6" spans="1:18" hidden="1" x14ac:dyDescent="0.2">
      <c r="A6" s="44"/>
      <c r="B6" s="44"/>
      <c r="C6" s="44"/>
      <c r="D6" s="44"/>
      <c r="E6" s="44"/>
      <c r="F6" s="44"/>
      <c r="G6" s="44"/>
      <c r="H6" s="44"/>
      <c r="I6" s="44"/>
      <c r="J6" s="44"/>
      <c r="K6" s="44"/>
      <c r="L6" s="44"/>
      <c r="M6" s="44"/>
      <c r="N6" s="44"/>
      <c r="O6" s="44"/>
      <c r="P6" s="44"/>
      <c r="Q6" s="44"/>
      <c r="R6" s="44"/>
    </row>
    <row r="7" spans="1:18" hidden="1" x14ac:dyDescent="0.2">
      <c r="A7" s="45" t="s">
        <v>53</v>
      </c>
      <c r="B7" s="45" t="s">
        <v>124</v>
      </c>
      <c r="C7" s="46">
        <v>31924863</v>
      </c>
      <c r="D7" s="47">
        <v>0.12314853160057999</v>
      </c>
      <c r="E7" s="47">
        <v>1.36262448487249</v>
      </c>
      <c r="F7" s="47">
        <v>12.783989080861501</v>
      </c>
      <c r="G7" s="47">
        <v>4.6283894781318198</v>
      </c>
      <c r="H7" s="47"/>
      <c r="I7" s="47"/>
      <c r="J7" s="47">
        <v>0.17206025285057</v>
      </c>
      <c r="K7" s="47">
        <v>0.44160878623034</v>
      </c>
      <c r="L7" s="47"/>
      <c r="M7" s="47">
        <v>2.18088641445383</v>
      </c>
      <c r="N7" s="47">
        <v>0.50531148716284002</v>
      </c>
      <c r="O7" s="47">
        <v>2.0696157725093398</v>
      </c>
      <c r="P7" s="47">
        <v>75.125459426403793</v>
      </c>
      <c r="Q7" s="47"/>
      <c r="R7" s="47">
        <v>0.60690628492281995</v>
      </c>
    </row>
    <row r="8" spans="1:18" ht="18" hidden="1" x14ac:dyDescent="0.2">
      <c r="A8" s="48" t="s">
        <v>53</v>
      </c>
      <c r="B8" s="48" t="s">
        <v>125</v>
      </c>
      <c r="C8" s="49">
        <v>100808.13692973</v>
      </c>
      <c r="D8" s="50">
        <v>4.9818361573783004E-3</v>
      </c>
      <c r="E8" s="50">
        <v>1.37308568249296E-2</v>
      </c>
      <c r="F8" s="50">
        <v>6.0794754823680297E-2</v>
      </c>
      <c r="G8" s="50">
        <v>3.07379237691691E-2</v>
      </c>
      <c r="H8" s="50"/>
      <c r="I8" s="50"/>
      <c r="J8" s="50">
        <v>4.0441238553342003E-3</v>
      </c>
      <c r="K8" s="50">
        <v>6.8706895182045003E-3</v>
      </c>
      <c r="L8" s="50"/>
      <c r="M8" s="50">
        <v>3.84207301119074E-2</v>
      </c>
      <c r="N8" s="50">
        <v>7.3617690104264E-3</v>
      </c>
      <c r="O8" s="50">
        <v>1.53969046312099E-2</v>
      </c>
      <c r="P8" s="50">
        <v>9.2466800898370005E-2</v>
      </c>
      <c r="Q8" s="50"/>
      <c r="R8" s="50">
        <v>9.5577048043244007E-3</v>
      </c>
    </row>
    <row r="9" spans="1:18" ht="45" hidden="1" x14ac:dyDescent="0.2">
      <c r="A9" s="48" t="s">
        <v>53</v>
      </c>
      <c r="B9" s="48" t="s">
        <v>126</v>
      </c>
      <c r="C9" s="49">
        <v>31759047.7709327</v>
      </c>
      <c r="D9" s="50">
        <v>0.11522048753859</v>
      </c>
      <c r="E9" s="50">
        <v>1.3402227688355099</v>
      </c>
      <c r="F9" s="50">
        <v>12.684323579398001</v>
      </c>
      <c r="G9" s="50">
        <v>4.5780918481019297</v>
      </c>
      <c r="H9" s="50"/>
      <c r="I9" s="50"/>
      <c r="J9" s="50">
        <v>0.16553497198854</v>
      </c>
      <c r="K9" s="50">
        <v>0.43045022857261001</v>
      </c>
      <c r="L9" s="50"/>
      <c r="M9" s="50">
        <v>2.1185769252096698</v>
      </c>
      <c r="N9" s="50">
        <v>0.49334563361173001</v>
      </c>
      <c r="O9" s="50">
        <v>2.0444411290794702</v>
      </c>
      <c r="P9" s="50">
        <v>74.973053700292297</v>
      </c>
      <c r="Q9" s="50"/>
      <c r="R9" s="50">
        <v>0.59138587131770004</v>
      </c>
    </row>
    <row r="10" spans="1:18" ht="45" hidden="1" x14ac:dyDescent="0.2">
      <c r="A10" s="48" t="s">
        <v>53</v>
      </c>
      <c r="B10" s="48" t="s">
        <v>127</v>
      </c>
      <c r="C10" s="49">
        <v>32090678.229067199</v>
      </c>
      <c r="D10" s="50">
        <v>0.13162136643217001</v>
      </c>
      <c r="E10" s="50">
        <v>1.38539538581229</v>
      </c>
      <c r="F10" s="50">
        <v>12.884322135857399</v>
      </c>
      <c r="G10" s="50">
        <v>4.6792126098573599</v>
      </c>
      <c r="H10" s="50"/>
      <c r="I10" s="50"/>
      <c r="J10" s="50">
        <v>0.17884229525232001</v>
      </c>
      <c r="K10" s="50">
        <v>0.45305529089669999</v>
      </c>
      <c r="L10" s="50"/>
      <c r="M10" s="50">
        <v>2.24498645700942</v>
      </c>
      <c r="N10" s="50">
        <v>0.51756605699673996</v>
      </c>
      <c r="O10" s="50">
        <v>2.0950937788562101</v>
      </c>
      <c r="P10" s="50">
        <v>75.277243098442298</v>
      </c>
      <c r="Q10" s="50"/>
      <c r="R10" s="50">
        <v>0.62283146642677001</v>
      </c>
    </row>
    <row r="11" spans="1:18" ht="27" hidden="1" x14ac:dyDescent="0.2">
      <c r="A11" s="48" t="s">
        <v>53</v>
      </c>
      <c r="B11" s="48" t="s">
        <v>128</v>
      </c>
      <c r="C11" s="50">
        <v>0.31576685835654</v>
      </c>
      <c r="D11" s="50">
        <v>4.0453881931259597</v>
      </c>
      <c r="E11" s="50">
        <v>1.0076772417761399</v>
      </c>
      <c r="F11" s="50">
        <v>0.47555387007248001</v>
      </c>
      <c r="G11" s="50">
        <v>0.66411705225758</v>
      </c>
      <c r="H11" s="50"/>
      <c r="I11" s="50"/>
      <c r="J11" s="50">
        <v>2.35041143339846</v>
      </c>
      <c r="K11" s="50">
        <v>1.55583170725699</v>
      </c>
      <c r="L11" s="50"/>
      <c r="M11" s="50">
        <v>1.76170248286539</v>
      </c>
      <c r="N11" s="50">
        <v>1.4568774305449299</v>
      </c>
      <c r="O11" s="50">
        <v>0.74394990779092995</v>
      </c>
      <c r="P11" s="50">
        <v>0.12308317527024</v>
      </c>
      <c r="Q11" s="50"/>
      <c r="R11" s="50">
        <v>1.57482383059188</v>
      </c>
    </row>
    <row r="12" spans="1:18" hidden="1" x14ac:dyDescent="0.2">
      <c r="A12" s="48" t="s">
        <v>53</v>
      </c>
      <c r="B12" s="48" t="s">
        <v>129</v>
      </c>
      <c r="C12" s="50">
        <v>3.2311223054276001</v>
      </c>
      <c r="D12" s="50">
        <v>11.8047696691954</v>
      </c>
      <c r="E12" s="50">
        <v>8.2063549660076394</v>
      </c>
      <c r="F12" s="50">
        <v>19.392880909614401</v>
      </c>
      <c r="G12" s="50">
        <v>12.521972973582301</v>
      </c>
      <c r="H12" s="50"/>
      <c r="I12" s="50"/>
      <c r="J12" s="50">
        <v>5.5704329168983797</v>
      </c>
      <c r="K12" s="50">
        <v>6.2814193674147498</v>
      </c>
      <c r="L12" s="50"/>
      <c r="M12" s="50">
        <v>40.480621795571203</v>
      </c>
      <c r="N12" s="50">
        <v>6.3063493147398502</v>
      </c>
      <c r="O12" s="50">
        <v>6.8427767870810703</v>
      </c>
      <c r="P12" s="50">
        <v>26.7671525289377</v>
      </c>
      <c r="Q12" s="50"/>
      <c r="R12" s="50">
        <v>8.8593549109709908</v>
      </c>
    </row>
    <row r="13" spans="1:18" hidden="1" x14ac:dyDescent="0.2">
      <c r="A13" s="51" t="s">
        <v>130</v>
      </c>
      <c r="B13" s="51" t="s">
        <v>124</v>
      </c>
      <c r="C13" s="52">
        <v>334252</v>
      </c>
      <c r="D13" s="53">
        <v>4.33804434977203E-2</v>
      </c>
      <c r="E13" s="53">
        <v>5.1458181252468198E-2</v>
      </c>
      <c r="F13" s="53">
        <v>3.0270574297236799</v>
      </c>
      <c r="G13" s="53">
        <v>0.10949822289769</v>
      </c>
      <c r="H13" s="53"/>
      <c r="I13" s="53"/>
      <c r="J13" s="53">
        <v>4.6970549166497101E-2</v>
      </c>
      <c r="K13" s="53">
        <v>2.9917547239807002E-3</v>
      </c>
      <c r="L13" s="53"/>
      <c r="M13" s="53">
        <v>7.1502937903130004E-2</v>
      </c>
      <c r="N13" s="53">
        <v>8.2572430381860004E-2</v>
      </c>
      <c r="O13" s="53">
        <v>8.4666658688650004E-2</v>
      </c>
      <c r="P13" s="53">
        <v>96.384763591541699</v>
      </c>
      <c r="Q13" s="53"/>
      <c r="R13" s="53">
        <v>9.5137800222580005E-2</v>
      </c>
    </row>
    <row r="14" spans="1:18" ht="18" hidden="1" x14ac:dyDescent="0.2">
      <c r="A14" s="54" t="s">
        <v>130</v>
      </c>
      <c r="B14" s="54" t="s">
        <v>125</v>
      </c>
      <c r="C14" s="55">
        <v>7060.61954129276</v>
      </c>
      <c r="D14" s="56">
        <v>8.6737924490363997E-3</v>
      </c>
      <c r="E14" s="56">
        <v>2.2749440422532598E-2</v>
      </c>
      <c r="F14" s="56">
        <v>0.20611480779461999</v>
      </c>
      <c r="G14" s="56">
        <v>2.4722921050663899E-2</v>
      </c>
      <c r="H14" s="56"/>
      <c r="I14" s="56"/>
      <c r="J14" s="56">
        <v>1.0618915768319401E-2</v>
      </c>
      <c r="K14" s="56">
        <v>1.7956665785643E-3</v>
      </c>
      <c r="L14" s="56"/>
      <c r="M14" s="56">
        <v>2.6011030029951501E-2</v>
      </c>
      <c r="N14" s="56">
        <v>1.31497089339957E-2</v>
      </c>
      <c r="O14" s="56">
        <v>1.8071180528358901E-2</v>
      </c>
      <c r="P14" s="56">
        <v>0.21653343977855999</v>
      </c>
      <c r="Q14" s="56"/>
      <c r="R14" s="56">
        <v>2.1183875176379499E-2</v>
      </c>
    </row>
    <row r="15" spans="1:18" ht="45" hidden="1" x14ac:dyDescent="0.2">
      <c r="A15" s="54" t="s">
        <v>130</v>
      </c>
      <c r="B15" s="54" t="s">
        <v>126</v>
      </c>
      <c r="C15" s="55">
        <v>322632.113571272</v>
      </c>
      <c r="D15" s="56">
        <v>3.12159241591753E-2</v>
      </c>
      <c r="E15" s="56">
        <v>2.4855772932876101E-2</v>
      </c>
      <c r="F15" s="56">
        <v>2.70565142155391</v>
      </c>
      <c r="G15" s="56">
        <v>7.5509740998040004E-2</v>
      </c>
      <c r="H15" s="56"/>
      <c r="I15" s="56"/>
      <c r="J15" s="56">
        <v>3.2376453364904301E-2</v>
      </c>
      <c r="K15" s="56">
        <v>1.1141286081539001E-3</v>
      </c>
      <c r="L15" s="56"/>
      <c r="M15" s="56">
        <v>3.9289419112963297E-2</v>
      </c>
      <c r="N15" s="56">
        <v>6.3533416579799995E-2</v>
      </c>
      <c r="O15" s="56">
        <v>5.95854608531423E-2</v>
      </c>
      <c r="P15" s="56">
        <v>96.011003366238299</v>
      </c>
      <c r="Q15" s="56"/>
      <c r="R15" s="56">
        <v>6.5945088042E-2</v>
      </c>
    </row>
    <row r="16" spans="1:18" ht="45" hidden="1" x14ac:dyDescent="0.2">
      <c r="A16" s="54" t="s">
        <v>130</v>
      </c>
      <c r="B16" s="54" t="s">
        <v>127</v>
      </c>
      <c r="C16" s="55">
        <v>345871.88642872701</v>
      </c>
      <c r="D16" s="56">
        <v>6.02824903492859E-2</v>
      </c>
      <c r="E16" s="56">
        <v>0.1065020402013</v>
      </c>
      <c r="F16" s="56">
        <v>3.3853149993465701</v>
      </c>
      <c r="G16" s="56">
        <v>0.15876130994349999</v>
      </c>
      <c r="H16" s="56"/>
      <c r="I16" s="56"/>
      <c r="J16" s="56">
        <v>6.8138634280659999E-2</v>
      </c>
      <c r="K16" s="56">
        <v>8.0334649353900993E-3</v>
      </c>
      <c r="L16" s="56"/>
      <c r="M16" s="56">
        <v>0.13009404856522999</v>
      </c>
      <c r="N16" s="56">
        <v>0.10731072551484</v>
      </c>
      <c r="O16" s="56">
        <v>0.12029253142816</v>
      </c>
      <c r="P16" s="56">
        <v>96.724697987888007</v>
      </c>
      <c r="Q16" s="56"/>
      <c r="R16" s="56">
        <v>0.13723585765568999</v>
      </c>
    </row>
    <row r="17" spans="1:18" ht="27" hidden="1" x14ac:dyDescent="0.2">
      <c r="A17" s="54" t="s">
        <v>130</v>
      </c>
      <c r="B17" s="54" t="s">
        <v>128</v>
      </c>
      <c r="C17" s="56">
        <v>2.1123641866893101</v>
      </c>
      <c r="D17" s="56">
        <v>19.994706715002099</v>
      </c>
      <c r="E17" s="56">
        <v>44.2095695355369</v>
      </c>
      <c r="F17" s="56">
        <v>6.8090815116594703</v>
      </c>
      <c r="G17" s="56">
        <v>22.578376521930299</v>
      </c>
      <c r="H17" s="56"/>
      <c r="I17" s="56"/>
      <c r="J17" s="56">
        <v>22.607604034345801</v>
      </c>
      <c r="K17" s="56">
        <v>60.020514521825902</v>
      </c>
      <c r="L17" s="56"/>
      <c r="M17" s="56">
        <v>36.377568240884202</v>
      </c>
      <c r="N17" s="56">
        <v>15.9250598210359</v>
      </c>
      <c r="O17" s="56">
        <v>21.343916021077799</v>
      </c>
      <c r="P17" s="56">
        <v>0.22465525847651999</v>
      </c>
      <c r="Q17" s="56"/>
      <c r="R17" s="56">
        <v>22.266517753003701</v>
      </c>
    </row>
    <row r="18" spans="1:18" hidden="1" x14ac:dyDescent="0.2">
      <c r="A18" s="54" t="s">
        <v>130</v>
      </c>
      <c r="B18" s="54" t="s">
        <v>129</v>
      </c>
      <c r="C18" s="56">
        <v>2.1767162876152901</v>
      </c>
      <c r="D18" s="56">
        <v>0.75613567664394998</v>
      </c>
      <c r="E18" s="56">
        <v>4.3852844432704003</v>
      </c>
      <c r="F18" s="56">
        <v>6.3071677013206502</v>
      </c>
      <c r="G18" s="56">
        <v>2.4353171342322799</v>
      </c>
      <c r="H18" s="56"/>
      <c r="I18" s="56"/>
      <c r="J18" s="56">
        <v>1.0467090478260801</v>
      </c>
      <c r="K18" s="56">
        <v>0.46970548609627</v>
      </c>
      <c r="L18" s="56"/>
      <c r="M18" s="56">
        <v>4.1265687487459699</v>
      </c>
      <c r="N18" s="56">
        <v>0.91336253595881001</v>
      </c>
      <c r="O18" s="56">
        <v>1.6823475197650799</v>
      </c>
      <c r="P18" s="56">
        <v>5.8639746932983696</v>
      </c>
      <c r="Q18" s="56"/>
      <c r="R18" s="56">
        <v>2.0575874997578301</v>
      </c>
    </row>
    <row r="19" spans="1:18" hidden="1" x14ac:dyDescent="0.2">
      <c r="A19" s="45" t="s">
        <v>131</v>
      </c>
      <c r="B19" s="45" t="s">
        <v>124</v>
      </c>
      <c r="C19" s="46">
        <v>961553</v>
      </c>
      <c r="D19" s="47">
        <v>0.29410755309379</v>
      </c>
      <c r="E19" s="47">
        <v>0.35047470082252002</v>
      </c>
      <c r="F19" s="47">
        <v>2.29295733048516</v>
      </c>
      <c r="G19" s="47">
        <v>0.20706086923965</v>
      </c>
      <c r="H19" s="47"/>
      <c r="I19" s="47"/>
      <c r="J19" s="47">
        <v>0.18719716957879001</v>
      </c>
      <c r="K19" s="47">
        <v>5.0231240503643602E-2</v>
      </c>
      <c r="L19" s="47"/>
      <c r="M19" s="47">
        <v>41.287479733306398</v>
      </c>
      <c r="N19" s="47">
        <v>0.19146110510809</v>
      </c>
      <c r="O19" s="47">
        <v>8.9022653977470001E-2</v>
      </c>
      <c r="P19" s="47">
        <v>54.862810474305597</v>
      </c>
      <c r="Q19" s="47"/>
      <c r="R19" s="47">
        <v>0.18719716957879001</v>
      </c>
    </row>
    <row r="20" spans="1:18" ht="18" hidden="1" x14ac:dyDescent="0.2">
      <c r="A20" s="48" t="s">
        <v>131</v>
      </c>
      <c r="B20" s="48" t="s">
        <v>125</v>
      </c>
      <c r="C20" s="49">
        <v>20059.846099922299</v>
      </c>
      <c r="D20" s="50">
        <v>5.8218314649238399E-2</v>
      </c>
      <c r="E20" s="50">
        <v>4.5340838198901903E-2</v>
      </c>
      <c r="F20" s="50">
        <v>0.17033212980483001</v>
      </c>
      <c r="G20" s="50">
        <v>2.9089946149467201E-2</v>
      </c>
      <c r="H20" s="50"/>
      <c r="I20" s="50"/>
      <c r="J20" s="50">
        <v>2.5361126262342E-2</v>
      </c>
      <c r="K20" s="50">
        <v>1.22407641533579E-2</v>
      </c>
      <c r="L20" s="50"/>
      <c r="M20" s="50">
        <v>0.94551728647642996</v>
      </c>
      <c r="N20" s="50">
        <v>2.7868611038839801E-2</v>
      </c>
      <c r="O20" s="50">
        <v>1.70807068734645E-2</v>
      </c>
      <c r="P20" s="50">
        <v>0.99516880398125995</v>
      </c>
      <c r="Q20" s="50"/>
      <c r="R20" s="50">
        <v>2.4454076165488999E-2</v>
      </c>
    </row>
    <row r="21" spans="1:18" ht="45" hidden="1" x14ac:dyDescent="0.2">
      <c r="A21" s="48" t="s">
        <v>131</v>
      </c>
      <c r="B21" s="48" t="s">
        <v>126</v>
      </c>
      <c r="C21" s="49">
        <v>928543.76435710397</v>
      </c>
      <c r="D21" s="50">
        <v>0.21231521306771001</v>
      </c>
      <c r="E21" s="50">
        <v>0.28325039553873999</v>
      </c>
      <c r="F21" s="50">
        <v>2.0287811963403501</v>
      </c>
      <c r="G21" s="50">
        <v>0.16431413595663999</v>
      </c>
      <c r="H21" s="50"/>
      <c r="I21" s="50"/>
      <c r="J21" s="50">
        <v>0.14978256721061001</v>
      </c>
      <c r="K21" s="50">
        <v>3.3636217124389203E-2</v>
      </c>
      <c r="L21" s="50"/>
      <c r="M21" s="50">
        <v>39.740775484844498</v>
      </c>
      <c r="N21" s="50">
        <v>0.15067321035514</v>
      </c>
      <c r="O21" s="50">
        <v>6.4917857223660003E-2</v>
      </c>
      <c r="P21" s="50">
        <v>53.220539895971498</v>
      </c>
      <c r="Q21" s="50"/>
      <c r="R21" s="50">
        <v>0.15098205124846001</v>
      </c>
    </row>
    <row r="22" spans="1:18" ht="45" hidden="1" x14ac:dyDescent="0.2">
      <c r="A22" s="48" t="s">
        <v>131</v>
      </c>
      <c r="B22" s="48" t="s">
        <v>127</v>
      </c>
      <c r="C22" s="49">
        <v>994562.23564289603</v>
      </c>
      <c r="D22" s="50">
        <v>0.40728097869495</v>
      </c>
      <c r="E22" s="50">
        <v>0.43358409401280001</v>
      </c>
      <c r="F22" s="50">
        <v>2.5906233351718599</v>
      </c>
      <c r="G22" s="50">
        <v>0.26089921056933002</v>
      </c>
      <c r="H22" s="50"/>
      <c r="I22" s="50"/>
      <c r="J22" s="50">
        <v>0.23393577291925</v>
      </c>
      <c r="K22" s="50">
        <v>7.5007569274329999E-2</v>
      </c>
      <c r="L22" s="50"/>
      <c r="M22" s="50">
        <v>42.8515737920982</v>
      </c>
      <c r="N22" s="50">
        <v>0.24326356036232999</v>
      </c>
      <c r="O22" s="50">
        <v>0.12206692488321</v>
      </c>
      <c r="P22" s="50">
        <v>56.494556538409</v>
      </c>
      <c r="Q22" s="50"/>
      <c r="R22" s="50">
        <v>0.23207879090224001</v>
      </c>
    </row>
    <row r="23" spans="1:18" ht="27" hidden="1" x14ac:dyDescent="0.2">
      <c r="A23" s="48" t="s">
        <v>131</v>
      </c>
      <c r="B23" s="48" t="s">
        <v>128</v>
      </c>
      <c r="C23" s="50">
        <v>2.0861924511620602</v>
      </c>
      <c r="D23" s="50">
        <v>19.794906331654499</v>
      </c>
      <c r="E23" s="50">
        <v>12.936978929575201</v>
      </c>
      <c r="F23" s="50">
        <v>7.42849103819968</v>
      </c>
      <c r="G23" s="50">
        <v>14.048982918060499</v>
      </c>
      <c r="H23" s="50"/>
      <c r="I23" s="50"/>
      <c r="J23" s="50">
        <v>13.547815022740901</v>
      </c>
      <c r="K23" s="50">
        <v>24.368827109634999</v>
      </c>
      <c r="L23" s="50"/>
      <c r="M23" s="50">
        <v>2.2900823508335502</v>
      </c>
      <c r="N23" s="50">
        <v>14.555755866501601</v>
      </c>
      <c r="O23" s="50">
        <v>19.1869216545565</v>
      </c>
      <c r="P23" s="50">
        <v>1.8139223918310501</v>
      </c>
      <c r="Q23" s="50"/>
      <c r="R23" s="50">
        <v>13.063272388419101</v>
      </c>
    </row>
    <row r="24" spans="1:18" hidden="1" x14ac:dyDescent="0.2">
      <c r="A24" s="48" t="s">
        <v>131</v>
      </c>
      <c r="B24" s="48" t="s">
        <v>129</v>
      </c>
      <c r="C24" s="50">
        <v>1.8669915491785101</v>
      </c>
      <c r="D24" s="50">
        <v>6.3703319965160601</v>
      </c>
      <c r="E24" s="50">
        <v>3.2442700168790699</v>
      </c>
      <c r="F24" s="50">
        <v>7.1374178680089102</v>
      </c>
      <c r="G24" s="50">
        <v>2.2571363749745799</v>
      </c>
      <c r="H24" s="50"/>
      <c r="I24" s="50"/>
      <c r="J24" s="50">
        <v>1.8972359928618501</v>
      </c>
      <c r="K24" s="50">
        <v>1.6448684674737899</v>
      </c>
      <c r="L24" s="50"/>
      <c r="M24" s="50">
        <v>20.326362273140699</v>
      </c>
      <c r="N24" s="50">
        <v>2.2400215725006301</v>
      </c>
      <c r="O24" s="50">
        <v>1.8078722822297499</v>
      </c>
      <c r="P24" s="50">
        <v>22.041987565791</v>
      </c>
      <c r="Q24" s="50"/>
      <c r="R24" s="50">
        <v>1.76395216525571</v>
      </c>
    </row>
    <row r="25" spans="1:18" hidden="1" x14ac:dyDescent="0.2">
      <c r="A25" s="51" t="s">
        <v>132</v>
      </c>
      <c r="B25" s="51" t="s">
        <v>124</v>
      </c>
      <c r="C25" s="52">
        <v>208972</v>
      </c>
      <c r="D25" s="53">
        <v>0.32396684723312003</v>
      </c>
      <c r="E25" s="53">
        <v>1.1030185862220701</v>
      </c>
      <c r="F25" s="53">
        <v>12.327010317171601</v>
      </c>
      <c r="G25" s="53">
        <v>4.5613766437608803</v>
      </c>
      <c r="H25" s="53"/>
      <c r="I25" s="53"/>
      <c r="J25" s="53">
        <v>0.23448117451141001</v>
      </c>
      <c r="K25" s="53">
        <v>0.66037555270561998</v>
      </c>
      <c r="L25" s="53"/>
      <c r="M25" s="53">
        <v>4.7513542484160496</v>
      </c>
      <c r="N25" s="53">
        <v>2.24910514327278E-2</v>
      </c>
      <c r="O25" s="53">
        <v>5.3117164021974202E-2</v>
      </c>
      <c r="P25" s="53">
        <v>75.368948950098499</v>
      </c>
      <c r="Q25" s="53"/>
      <c r="R25" s="53">
        <v>0.59385946442585003</v>
      </c>
    </row>
    <row r="26" spans="1:18" ht="18" hidden="1" x14ac:dyDescent="0.2">
      <c r="A26" s="54" t="s">
        <v>132</v>
      </c>
      <c r="B26" s="54" t="s">
        <v>125</v>
      </c>
      <c r="C26" s="55">
        <v>6183.2161696923604</v>
      </c>
      <c r="D26" s="56">
        <v>8.4021018343750004E-2</v>
      </c>
      <c r="E26" s="56">
        <v>0.28155388472033999</v>
      </c>
      <c r="F26" s="56">
        <v>0.96603779925532995</v>
      </c>
      <c r="G26" s="56">
        <v>0.26389979364935001</v>
      </c>
      <c r="H26" s="56"/>
      <c r="I26" s="56"/>
      <c r="J26" s="56">
        <v>6.7548229276439997E-2</v>
      </c>
      <c r="K26" s="56">
        <v>7.9947338347920005E-2</v>
      </c>
      <c r="L26" s="56"/>
      <c r="M26" s="56">
        <v>0.42378129298596001</v>
      </c>
      <c r="N26" s="56">
        <v>8.6246218185663005E-3</v>
      </c>
      <c r="O26" s="56">
        <v>1.6051071222363201E-2</v>
      </c>
      <c r="P26" s="56">
        <v>1.3931597000133999</v>
      </c>
      <c r="Q26" s="56"/>
      <c r="R26" s="56">
        <v>9.69603080072E-2</v>
      </c>
    </row>
    <row r="27" spans="1:18" ht="45" hidden="1" x14ac:dyDescent="0.2">
      <c r="A27" s="54" t="s">
        <v>132</v>
      </c>
      <c r="B27" s="54" t="s">
        <v>126</v>
      </c>
      <c r="C27" s="55">
        <v>198793.804744605</v>
      </c>
      <c r="D27" s="56">
        <v>0.21133945922812</v>
      </c>
      <c r="E27" s="56">
        <v>0.72398101355511002</v>
      </c>
      <c r="F27" s="56">
        <v>10.822902674687301</v>
      </c>
      <c r="G27" s="56">
        <v>4.14614307228066</v>
      </c>
      <c r="H27" s="56"/>
      <c r="I27" s="56"/>
      <c r="J27" s="56">
        <v>0.14590378295119</v>
      </c>
      <c r="K27" s="56">
        <v>0.54099086691348997</v>
      </c>
      <c r="L27" s="56"/>
      <c r="M27" s="56">
        <v>4.1004544270852401</v>
      </c>
      <c r="N27" s="56">
        <v>1.1963402938640001E-2</v>
      </c>
      <c r="O27" s="56">
        <v>3.2298521659760202E-2</v>
      </c>
      <c r="P27" s="56">
        <v>73.004577147783294</v>
      </c>
      <c r="Q27" s="56"/>
      <c r="R27" s="56">
        <v>0.45381230937674999</v>
      </c>
    </row>
    <row r="28" spans="1:18" ht="45" hidden="1" x14ac:dyDescent="0.2">
      <c r="A28" s="54" t="s">
        <v>132</v>
      </c>
      <c r="B28" s="54" t="s">
        <v>127</v>
      </c>
      <c r="C28" s="55">
        <v>219150.19525539401</v>
      </c>
      <c r="D28" s="56">
        <v>0.49631728812108</v>
      </c>
      <c r="E28" s="56">
        <v>1.6771474084781799</v>
      </c>
      <c r="F28" s="56">
        <v>14.007317199562101</v>
      </c>
      <c r="G28" s="56">
        <v>5.0160194341736197</v>
      </c>
      <c r="H28" s="56"/>
      <c r="I28" s="56"/>
      <c r="J28" s="56">
        <v>0.37663058933011001</v>
      </c>
      <c r="K28" s="56">
        <v>0.80589231919647997</v>
      </c>
      <c r="L28" s="56"/>
      <c r="M28" s="56">
        <v>5.4996515423406596</v>
      </c>
      <c r="N28" s="56">
        <v>4.2278984763270397E-2</v>
      </c>
      <c r="O28" s="56">
        <v>8.7343144125870006E-2</v>
      </c>
      <c r="P28" s="56">
        <v>77.589806963065001</v>
      </c>
      <c r="Q28" s="56"/>
      <c r="R28" s="56">
        <v>0.77678813157321003</v>
      </c>
    </row>
    <row r="29" spans="1:18" ht="27" hidden="1" x14ac:dyDescent="0.2">
      <c r="A29" s="54" t="s">
        <v>132</v>
      </c>
      <c r="B29" s="54" t="s">
        <v>128</v>
      </c>
      <c r="C29" s="56">
        <v>2.95887304026011</v>
      </c>
      <c r="D29" s="56">
        <v>25.935066832099</v>
      </c>
      <c r="E29" s="56">
        <v>25.525760693179901</v>
      </c>
      <c r="F29" s="56">
        <v>7.8367566376547604</v>
      </c>
      <c r="G29" s="56">
        <v>5.7855295508279703</v>
      </c>
      <c r="H29" s="56"/>
      <c r="I29" s="56"/>
      <c r="J29" s="56">
        <v>28.807527690525401</v>
      </c>
      <c r="K29" s="56">
        <v>12.1063443400302</v>
      </c>
      <c r="L29" s="56"/>
      <c r="M29" s="56">
        <v>8.9191685323660703</v>
      </c>
      <c r="N29" s="56">
        <v>38.346903631264503</v>
      </c>
      <c r="O29" s="56">
        <v>30.2182383376547</v>
      </c>
      <c r="P29" s="56">
        <v>1.8484531354361899</v>
      </c>
      <c r="Q29" s="56"/>
      <c r="R29" s="56">
        <v>16.327147046641599</v>
      </c>
    </row>
    <row r="30" spans="1:18" hidden="1" x14ac:dyDescent="0.2">
      <c r="A30" s="54" t="s">
        <v>132</v>
      </c>
      <c r="B30" s="54" t="s">
        <v>129</v>
      </c>
      <c r="C30" s="56">
        <v>3.2935001509550701</v>
      </c>
      <c r="D30" s="56">
        <v>5.1396931989489403</v>
      </c>
      <c r="E30" s="56">
        <v>17.084796504421298</v>
      </c>
      <c r="F30" s="56">
        <v>20.300993539792302</v>
      </c>
      <c r="G30" s="56">
        <v>3.7610631861308299</v>
      </c>
      <c r="H30" s="56"/>
      <c r="I30" s="56"/>
      <c r="J30" s="56">
        <v>4.5855572565171601</v>
      </c>
      <c r="K30" s="56">
        <v>2.2905888756607098</v>
      </c>
      <c r="L30" s="56"/>
      <c r="M30" s="56">
        <v>9.3295344235263205</v>
      </c>
      <c r="N30" s="56">
        <v>0.77771536697666999</v>
      </c>
      <c r="O30" s="56">
        <v>1.14092353638625</v>
      </c>
      <c r="P30" s="56">
        <v>24.5798388990174</v>
      </c>
      <c r="Q30" s="56"/>
      <c r="R30" s="56">
        <v>3.7440678216450598</v>
      </c>
    </row>
    <row r="31" spans="1:18" hidden="1" x14ac:dyDescent="0.2">
      <c r="A31" s="45" t="s">
        <v>133</v>
      </c>
      <c r="B31" s="45" t="s">
        <v>124</v>
      </c>
      <c r="C31" s="46">
        <v>244299</v>
      </c>
      <c r="D31" s="47">
        <v>7.9001551377610002E-2</v>
      </c>
      <c r="E31" s="47">
        <v>0.65780048219598997</v>
      </c>
      <c r="F31" s="47">
        <v>32.114335302232099</v>
      </c>
      <c r="G31" s="47">
        <v>7.3078481696609501</v>
      </c>
      <c r="H31" s="47"/>
      <c r="I31" s="47"/>
      <c r="J31" s="47">
        <v>0.10888296718365</v>
      </c>
      <c r="K31" s="47">
        <v>2.3176517300520998</v>
      </c>
      <c r="L31" s="47"/>
      <c r="M31" s="47">
        <v>0.55505753195878005</v>
      </c>
      <c r="N31" s="47">
        <v>0.13794571406350001</v>
      </c>
      <c r="O31" s="47">
        <v>0.20057388691726</v>
      </c>
      <c r="P31" s="47">
        <v>56.247876577472702</v>
      </c>
      <c r="Q31" s="47"/>
      <c r="R31" s="47">
        <v>0.27302608688532998</v>
      </c>
    </row>
    <row r="32" spans="1:18" ht="18" hidden="1" x14ac:dyDescent="0.2">
      <c r="A32" s="48" t="s">
        <v>133</v>
      </c>
      <c r="B32" s="48" t="s">
        <v>125</v>
      </c>
      <c r="C32" s="49">
        <v>6110.5981310302896</v>
      </c>
      <c r="D32" s="50">
        <v>1.9955235183375001E-2</v>
      </c>
      <c r="E32" s="50">
        <v>5.4662707080991399E-2</v>
      </c>
      <c r="F32" s="50">
        <v>0.80668845602110995</v>
      </c>
      <c r="G32" s="50">
        <v>0.32499901682636001</v>
      </c>
      <c r="H32" s="50"/>
      <c r="I32" s="50"/>
      <c r="J32" s="50">
        <v>3.5332008741578498E-2</v>
      </c>
      <c r="K32" s="50">
        <v>0.15261390601968</v>
      </c>
      <c r="L32" s="50"/>
      <c r="M32" s="50">
        <v>0.47156989669471</v>
      </c>
      <c r="N32" s="50">
        <v>2.82637981669717E-2</v>
      </c>
      <c r="O32" s="50">
        <v>4.0239400184749002E-2</v>
      </c>
      <c r="P32" s="50">
        <v>0.98857461108681</v>
      </c>
      <c r="Q32" s="50"/>
      <c r="R32" s="50">
        <v>8.9928909845120003E-2</v>
      </c>
    </row>
    <row r="33" spans="1:18" ht="45" hidden="1" x14ac:dyDescent="0.2">
      <c r="A33" s="48" t="s">
        <v>133</v>
      </c>
      <c r="B33" s="48" t="s">
        <v>126</v>
      </c>
      <c r="C33" s="49">
        <v>234243.219758892</v>
      </c>
      <c r="D33" s="50">
        <v>5.2129621277876001E-2</v>
      </c>
      <c r="E33" s="50">
        <v>0.57369158350987004</v>
      </c>
      <c r="F33" s="50">
        <v>30.8015283590039</v>
      </c>
      <c r="G33" s="50">
        <v>6.7907200554592002</v>
      </c>
      <c r="H33" s="50"/>
      <c r="I33" s="50"/>
      <c r="J33" s="50">
        <v>6.3824908261310001E-2</v>
      </c>
      <c r="K33" s="50">
        <v>2.07935496850514</v>
      </c>
      <c r="L33" s="50"/>
      <c r="M33" s="50">
        <v>0.13664150855661999</v>
      </c>
      <c r="N33" s="50">
        <v>9.8456577122600003E-2</v>
      </c>
      <c r="O33" s="50">
        <v>0.14416174444959001</v>
      </c>
      <c r="P33" s="50">
        <v>54.614899218627798</v>
      </c>
      <c r="Q33" s="50"/>
      <c r="R33" s="50">
        <v>0.15872830527816001</v>
      </c>
    </row>
    <row r="34" spans="1:18" ht="45" hidden="1" x14ac:dyDescent="0.2">
      <c r="A34" s="48" t="s">
        <v>133</v>
      </c>
      <c r="B34" s="48" t="s">
        <v>127</v>
      </c>
      <c r="C34" s="49">
        <v>254354.78024110699</v>
      </c>
      <c r="D34" s="50">
        <v>0.11970891208181</v>
      </c>
      <c r="E34" s="50">
        <v>0.75414705096345003</v>
      </c>
      <c r="F34" s="50">
        <v>33.456043521191098</v>
      </c>
      <c r="G34" s="50">
        <v>7.8610354692111697</v>
      </c>
      <c r="H34" s="50"/>
      <c r="I34" s="50"/>
      <c r="J34" s="50">
        <v>0.18569126851081</v>
      </c>
      <c r="K34" s="50">
        <v>2.5825373632788402</v>
      </c>
      <c r="L34" s="50"/>
      <c r="M34" s="50">
        <v>2.2261620826691999</v>
      </c>
      <c r="N34" s="50">
        <v>0.19324258678684</v>
      </c>
      <c r="O34" s="50">
        <v>0.27899906995395002</v>
      </c>
      <c r="P34" s="50">
        <v>57.867425317204599</v>
      </c>
      <c r="Q34" s="50"/>
      <c r="R34" s="50">
        <v>0.4692411032446</v>
      </c>
    </row>
    <row r="35" spans="1:18" ht="27" hidden="1" x14ac:dyDescent="0.2">
      <c r="A35" s="48" t="s">
        <v>133</v>
      </c>
      <c r="B35" s="48" t="s">
        <v>128</v>
      </c>
      <c r="C35" s="50">
        <v>2.5012784051634598</v>
      </c>
      <c r="D35" s="50">
        <v>25.259295337115699</v>
      </c>
      <c r="E35" s="50">
        <v>8.3099220144238295</v>
      </c>
      <c r="F35" s="50">
        <v>2.5119263669301199</v>
      </c>
      <c r="G35" s="50">
        <v>4.4472601137995804</v>
      </c>
      <c r="H35" s="50"/>
      <c r="I35" s="50"/>
      <c r="J35" s="50">
        <v>32.449527832928098</v>
      </c>
      <c r="K35" s="50">
        <v>6.5848506935187796</v>
      </c>
      <c r="L35" s="50"/>
      <c r="M35" s="50">
        <v>84.958742029957307</v>
      </c>
      <c r="N35" s="50">
        <v>20.4890730812849</v>
      </c>
      <c r="O35" s="50">
        <v>20.062133113742799</v>
      </c>
      <c r="P35" s="50">
        <v>1.7575323216427601</v>
      </c>
      <c r="Q35" s="50"/>
      <c r="R35" s="50">
        <v>32.937845196782703</v>
      </c>
    </row>
    <row r="36" spans="1:18" hidden="1" x14ac:dyDescent="0.2">
      <c r="A36" s="48" t="s">
        <v>133</v>
      </c>
      <c r="B36" s="48" t="s">
        <v>129</v>
      </c>
      <c r="C36" s="50">
        <v>2.5931143960445699</v>
      </c>
      <c r="D36" s="50">
        <v>2.0921712972435098</v>
      </c>
      <c r="E36" s="50">
        <v>1.89640126198242</v>
      </c>
      <c r="F36" s="50">
        <v>12.3797135358485</v>
      </c>
      <c r="G36" s="50">
        <v>6.46706963978085</v>
      </c>
      <c r="H36" s="50"/>
      <c r="I36" s="50"/>
      <c r="J36" s="50">
        <v>4.7602061899113099</v>
      </c>
      <c r="K36" s="50">
        <v>4.26677627809757</v>
      </c>
      <c r="L36" s="50"/>
      <c r="M36" s="50">
        <v>167.08881126031099</v>
      </c>
      <c r="N36" s="50">
        <v>2.4050729963712301</v>
      </c>
      <c r="O36" s="50">
        <v>3.3548760981967498</v>
      </c>
      <c r="P36" s="50">
        <v>16.469846859115702</v>
      </c>
      <c r="Q36" s="50"/>
      <c r="R36" s="50">
        <v>12.3184990696996</v>
      </c>
    </row>
    <row r="37" spans="1:18" hidden="1" x14ac:dyDescent="0.2">
      <c r="A37" s="51" t="s">
        <v>134</v>
      </c>
      <c r="B37" s="51" t="s">
        <v>124</v>
      </c>
      <c r="C37" s="52">
        <v>809111</v>
      </c>
      <c r="D37" s="53">
        <v>8.8121407322350007E-2</v>
      </c>
      <c r="E37" s="53">
        <v>0.24755565058439999</v>
      </c>
      <c r="F37" s="53">
        <v>4.9671800284509704</v>
      </c>
      <c r="G37" s="53">
        <v>0.25299371779643998</v>
      </c>
      <c r="H37" s="53"/>
      <c r="I37" s="53"/>
      <c r="J37" s="53">
        <v>5.1043676331183202E-2</v>
      </c>
      <c r="K37" s="53">
        <v>6.3773697304810001E-2</v>
      </c>
      <c r="L37" s="53"/>
      <c r="M37" s="53">
        <v>6.3968973354706602</v>
      </c>
      <c r="N37" s="53">
        <v>4.7712860163809401</v>
      </c>
      <c r="O37" s="53">
        <v>0.38363092332200999</v>
      </c>
      <c r="P37" s="53">
        <v>82.365460363287596</v>
      </c>
      <c r="Q37" s="53"/>
      <c r="R37" s="53">
        <v>0.41205718374858002</v>
      </c>
    </row>
    <row r="38" spans="1:18" ht="18" hidden="1" x14ac:dyDescent="0.2">
      <c r="A38" s="54" t="s">
        <v>134</v>
      </c>
      <c r="B38" s="54" t="s">
        <v>125</v>
      </c>
      <c r="C38" s="55">
        <v>12756.562915021999</v>
      </c>
      <c r="D38" s="56">
        <v>1.2418524992446601E-2</v>
      </c>
      <c r="E38" s="56">
        <v>2.6249320654355701E-2</v>
      </c>
      <c r="F38" s="56">
        <v>0.14329162080843999</v>
      </c>
      <c r="G38" s="56">
        <v>3.3449082576653702E-2</v>
      </c>
      <c r="H38" s="56"/>
      <c r="I38" s="56"/>
      <c r="J38" s="56">
        <v>7.5075286342475003E-3</v>
      </c>
      <c r="K38" s="56">
        <v>8.7317111133191003E-3</v>
      </c>
      <c r="L38" s="56"/>
      <c r="M38" s="56">
        <v>0.20735831578396999</v>
      </c>
      <c r="N38" s="56">
        <v>0.18587477638250999</v>
      </c>
      <c r="O38" s="56">
        <v>5.0956432664530399E-2</v>
      </c>
      <c r="P38" s="56">
        <v>0.36357878161763002</v>
      </c>
      <c r="Q38" s="56"/>
      <c r="R38" s="56">
        <v>3.2405569353520701E-2</v>
      </c>
    </row>
    <row r="39" spans="1:18" ht="45" hidden="1" x14ac:dyDescent="0.2">
      <c r="A39" s="54" t="s">
        <v>134</v>
      </c>
      <c r="B39" s="54" t="s">
        <v>126</v>
      </c>
      <c r="C39" s="55">
        <v>788124.95711167995</v>
      </c>
      <c r="D39" s="56">
        <v>6.9885281659450002E-2</v>
      </c>
      <c r="E39" s="56">
        <v>0.20792165377096999</v>
      </c>
      <c r="F39" s="56">
        <v>4.7366800312133099</v>
      </c>
      <c r="G39" s="56">
        <v>0.20352782331915001</v>
      </c>
      <c r="H39" s="56"/>
      <c r="I39" s="56"/>
      <c r="J39" s="56">
        <v>4.0073016206343501E-2</v>
      </c>
      <c r="K39" s="56">
        <v>5.0911104667432101E-2</v>
      </c>
      <c r="L39" s="56"/>
      <c r="M39" s="56">
        <v>6.0641251063102999</v>
      </c>
      <c r="N39" s="56">
        <v>4.4746416669949101</v>
      </c>
      <c r="O39" s="56">
        <v>0.30830199787118001</v>
      </c>
      <c r="P39" s="56">
        <v>81.759337799890005</v>
      </c>
      <c r="Q39" s="56"/>
      <c r="R39" s="56">
        <v>0.36203878977854997</v>
      </c>
    </row>
    <row r="40" spans="1:18" ht="45" hidden="1" x14ac:dyDescent="0.2">
      <c r="A40" s="54" t="s">
        <v>134</v>
      </c>
      <c r="B40" s="54" t="s">
        <v>127</v>
      </c>
      <c r="C40" s="55">
        <v>830097.04288832005</v>
      </c>
      <c r="D40" s="56">
        <v>0.11111084450958</v>
      </c>
      <c r="E40" s="56">
        <v>0.29472236162818999</v>
      </c>
      <c r="F40" s="56">
        <v>5.2082835465191497</v>
      </c>
      <c r="G40" s="56">
        <v>0.31444404237973</v>
      </c>
      <c r="H40" s="56"/>
      <c r="I40" s="56"/>
      <c r="J40" s="56">
        <v>6.5015785151270003E-2</v>
      </c>
      <c r="K40" s="56">
        <v>7.9883401922790004E-2</v>
      </c>
      <c r="L40" s="56"/>
      <c r="M40" s="56">
        <v>6.7466190878263097</v>
      </c>
      <c r="N40" s="56">
        <v>5.0865490959339503</v>
      </c>
      <c r="O40" s="56">
        <v>0.47727721437796999</v>
      </c>
      <c r="P40" s="56">
        <v>82.955640745226603</v>
      </c>
      <c r="Q40" s="56"/>
      <c r="R40" s="56">
        <v>0.46895347232802997</v>
      </c>
    </row>
    <row r="41" spans="1:18" ht="27" hidden="1" x14ac:dyDescent="0.2">
      <c r="A41" s="54" t="s">
        <v>134</v>
      </c>
      <c r="B41" s="54" t="s">
        <v>128</v>
      </c>
      <c r="C41" s="56">
        <v>1.5766146937839201</v>
      </c>
      <c r="D41" s="56">
        <v>14.092517777227799</v>
      </c>
      <c r="E41" s="56">
        <v>10.6034019390745</v>
      </c>
      <c r="F41" s="56">
        <v>2.8847680170177901</v>
      </c>
      <c r="G41" s="56">
        <v>13.2213095518704</v>
      </c>
      <c r="H41" s="56"/>
      <c r="I41" s="56"/>
      <c r="J41" s="56">
        <v>14.708048428049899</v>
      </c>
      <c r="K41" s="56">
        <v>13.6917122298618</v>
      </c>
      <c r="L41" s="56"/>
      <c r="M41" s="56">
        <v>3.2415451571213501</v>
      </c>
      <c r="N41" s="56">
        <v>3.8956955366825801</v>
      </c>
      <c r="O41" s="56">
        <v>13.2826708085151</v>
      </c>
      <c r="P41" s="56">
        <v>0.44142141622713998</v>
      </c>
      <c r="Q41" s="56"/>
      <c r="R41" s="56">
        <v>7.8643379199749397</v>
      </c>
    </row>
    <row r="42" spans="1:18" hidden="1" x14ac:dyDescent="0.2">
      <c r="A42" s="54" t="s">
        <v>134</v>
      </c>
      <c r="B42" s="54" t="s">
        <v>129</v>
      </c>
      <c r="C42" s="56">
        <v>3.6437946556629801</v>
      </c>
      <c r="D42" s="56">
        <v>1.83213114941175</v>
      </c>
      <c r="E42" s="56">
        <v>2.9184672378384202</v>
      </c>
      <c r="F42" s="56">
        <v>4.5495993102423702</v>
      </c>
      <c r="G42" s="56">
        <v>4.6373928765845802</v>
      </c>
      <c r="H42" s="56"/>
      <c r="I42" s="56"/>
      <c r="J42" s="56">
        <v>1.1555503177756401</v>
      </c>
      <c r="K42" s="56">
        <v>1.25126487030446</v>
      </c>
      <c r="L42" s="56"/>
      <c r="M42" s="56">
        <v>7.5110104226243397</v>
      </c>
      <c r="N42" s="56">
        <v>7.9533963158828804</v>
      </c>
      <c r="O42" s="56">
        <v>7.1067132808644402</v>
      </c>
      <c r="P42" s="56">
        <v>9.5192532202947007</v>
      </c>
      <c r="Q42" s="56"/>
      <c r="R42" s="56">
        <v>2.6766410713584698</v>
      </c>
    </row>
    <row r="43" spans="1:18" hidden="1" x14ac:dyDescent="0.2">
      <c r="A43" s="45" t="s">
        <v>135</v>
      </c>
      <c r="B43" s="45" t="s">
        <v>124</v>
      </c>
      <c r="C43" s="46">
        <v>204949</v>
      </c>
      <c r="D43" s="47">
        <v>0.15467262587277</v>
      </c>
      <c r="E43" s="47">
        <v>0.67431409765355999</v>
      </c>
      <c r="F43" s="47">
        <v>0.76458045660138996</v>
      </c>
      <c r="G43" s="47">
        <v>20.032788644979899</v>
      </c>
      <c r="H43" s="47"/>
      <c r="I43" s="47"/>
      <c r="J43" s="47">
        <v>0.34252423773718998</v>
      </c>
      <c r="K43" s="47">
        <v>0.16687078248734999</v>
      </c>
      <c r="L43" s="47"/>
      <c r="M43" s="47">
        <v>0.32642267100595002</v>
      </c>
      <c r="N43" s="47">
        <v>1.8541198054150099E-2</v>
      </c>
      <c r="O43" s="47">
        <v>2.41865049353741</v>
      </c>
      <c r="P43" s="47">
        <v>74.853256175926703</v>
      </c>
      <c r="Q43" s="47"/>
      <c r="R43" s="47">
        <v>0.24737861614352</v>
      </c>
    </row>
    <row r="44" spans="1:18" ht="18" hidden="1" x14ac:dyDescent="0.2">
      <c r="A44" s="48" t="s">
        <v>135</v>
      </c>
      <c r="B44" s="48" t="s">
        <v>125</v>
      </c>
      <c r="C44" s="49">
        <v>3929.3413600286499</v>
      </c>
      <c r="D44" s="50">
        <v>3.1364705980989997E-2</v>
      </c>
      <c r="E44" s="50">
        <v>9.7706417393910006E-2</v>
      </c>
      <c r="F44" s="50">
        <v>6.6857201577750006E-2</v>
      </c>
      <c r="G44" s="50">
        <v>0.59558145509283</v>
      </c>
      <c r="H44" s="50"/>
      <c r="I44" s="50"/>
      <c r="J44" s="50">
        <v>5.8445961212039002E-2</v>
      </c>
      <c r="K44" s="50">
        <v>3.6521416965618503E-2</v>
      </c>
      <c r="L44" s="50"/>
      <c r="M44" s="50">
        <v>3.4589808057457497E-2</v>
      </c>
      <c r="N44" s="50">
        <v>7.3103889868123004E-3</v>
      </c>
      <c r="O44" s="50">
        <v>0.18110846644271</v>
      </c>
      <c r="P44" s="50">
        <v>0.68330055738515005</v>
      </c>
      <c r="Q44" s="50"/>
      <c r="R44" s="50">
        <v>3.7994570191575899E-2</v>
      </c>
    </row>
    <row r="45" spans="1:18" ht="45" hidden="1" x14ac:dyDescent="0.2">
      <c r="A45" s="48" t="s">
        <v>135</v>
      </c>
      <c r="B45" s="48" t="s">
        <v>126</v>
      </c>
      <c r="C45" s="49">
        <v>198481.87746247899</v>
      </c>
      <c r="D45" s="50">
        <v>0.11077321790954001</v>
      </c>
      <c r="E45" s="50">
        <v>0.53114616239210999</v>
      </c>
      <c r="F45" s="50">
        <v>0.66204447326816995</v>
      </c>
      <c r="G45" s="50">
        <v>19.070494184536301</v>
      </c>
      <c r="H45" s="50"/>
      <c r="I45" s="50"/>
      <c r="J45" s="50">
        <v>0.25862562835408998</v>
      </c>
      <c r="K45" s="50">
        <v>0.11638583516775999</v>
      </c>
      <c r="L45" s="50"/>
      <c r="M45" s="50">
        <v>0.27416796845711999</v>
      </c>
      <c r="N45" s="50">
        <v>9.6894637853158008E-3</v>
      </c>
      <c r="O45" s="50">
        <v>2.13782154144543</v>
      </c>
      <c r="P45" s="50">
        <v>73.712036777038506</v>
      </c>
      <c r="Q45" s="50"/>
      <c r="R45" s="50">
        <v>0.19210889894561001</v>
      </c>
    </row>
    <row r="46" spans="1:18" ht="45" hidden="1" x14ac:dyDescent="0.2">
      <c r="A46" s="48" t="s">
        <v>135</v>
      </c>
      <c r="B46" s="48" t="s">
        <v>127</v>
      </c>
      <c r="C46" s="49">
        <v>211416.12253751999</v>
      </c>
      <c r="D46" s="50">
        <v>0.21593175394642999</v>
      </c>
      <c r="E46" s="50">
        <v>0.85574027694289001</v>
      </c>
      <c r="F46" s="50">
        <v>0.88285584946649998</v>
      </c>
      <c r="G46" s="50">
        <v>21.031021855301098</v>
      </c>
      <c r="H46" s="50"/>
      <c r="I46" s="50"/>
      <c r="J46" s="50">
        <v>0.45351595094088998</v>
      </c>
      <c r="K46" s="50">
        <v>0.23920225588027</v>
      </c>
      <c r="L46" s="50"/>
      <c r="M46" s="50">
        <v>0.38859798501273002</v>
      </c>
      <c r="N46" s="50">
        <v>3.5476496247461901E-2</v>
      </c>
      <c r="O46" s="50">
        <v>2.7353386376851399</v>
      </c>
      <c r="P46" s="50">
        <v>75.961089571261297</v>
      </c>
      <c r="Q46" s="50"/>
      <c r="R46" s="50">
        <v>0.31849868497558997</v>
      </c>
    </row>
    <row r="47" spans="1:18" ht="27" hidden="1" x14ac:dyDescent="0.2">
      <c r="A47" s="48" t="s">
        <v>135</v>
      </c>
      <c r="B47" s="48" t="s">
        <v>128</v>
      </c>
      <c r="C47" s="50">
        <v>1.9172288520698499</v>
      </c>
      <c r="D47" s="50">
        <v>20.2781234261763</v>
      </c>
      <c r="E47" s="50">
        <v>14.489748580655499</v>
      </c>
      <c r="F47" s="50">
        <v>8.7442990466870203</v>
      </c>
      <c r="G47" s="50">
        <v>2.97303318897684</v>
      </c>
      <c r="H47" s="50"/>
      <c r="I47" s="50"/>
      <c r="J47" s="50">
        <v>17.063306701490301</v>
      </c>
      <c r="K47" s="50">
        <v>21.886046449375801</v>
      </c>
      <c r="L47" s="50"/>
      <c r="M47" s="50">
        <v>10.596631646588699</v>
      </c>
      <c r="N47" s="50">
        <v>39.427813485742099</v>
      </c>
      <c r="O47" s="50">
        <v>7.4879965884542603</v>
      </c>
      <c r="P47" s="50">
        <v>0.91285348466230998</v>
      </c>
      <c r="Q47" s="50"/>
      <c r="R47" s="50">
        <v>15.3588740950558</v>
      </c>
    </row>
    <row r="48" spans="1:18" hidden="1" x14ac:dyDescent="0.2">
      <c r="A48" s="48" t="s">
        <v>135</v>
      </c>
      <c r="B48" s="48" t="s">
        <v>129</v>
      </c>
      <c r="C48" s="50">
        <v>1.8493120897514701</v>
      </c>
      <c r="D48" s="50">
        <v>2.09815932142418</v>
      </c>
      <c r="E48" s="50">
        <v>4.6948269784447101</v>
      </c>
      <c r="F48" s="50">
        <v>1.94045560553968</v>
      </c>
      <c r="G48" s="50">
        <v>7.2933355958027803</v>
      </c>
      <c r="H48" s="50"/>
      <c r="I48" s="50"/>
      <c r="J48" s="50">
        <v>3.2961354116119401</v>
      </c>
      <c r="K48" s="50">
        <v>2.6371660539270301</v>
      </c>
      <c r="L48" s="50"/>
      <c r="M48" s="50">
        <v>1.2112482696817699</v>
      </c>
      <c r="N48" s="50">
        <v>0.94955677323524001</v>
      </c>
      <c r="O48" s="50">
        <v>4.5775679137988003</v>
      </c>
      <c r="P48" s="50">
        <v>8.1701178373296504</v>
      </c>
      <c r="Q48" s="50"/>
      <c r="R48" s="50">
        <v>1.92687625168802</v>
      </c>
    </row>
    <row r="49" spans="1:18" hidden="1" x14ac:dyDescent="0.2">
      <c r="A49" s="51" t="s">
        <v>136</v>
      </c>
      <c r="B49" s="51" t="s">
        <v>124</v>
      </c>
      <c r="C49" s="52">
        <v>1238565</v>
      </c>
      <c r="D49" s="53">
        <v>5.0623100119896798E-2</v>
      </c>
      <c r="E49" s="53">
        <v>0.67989972266291998</v>
      </c>
      <c r="F49" s="53">
        <v>56.110983274999697</v>
      </c>
      <c r="G49" s="53">
        <v>3.6107915208325698</v>
      </c>
      <c r="H49" s="53"/>
      <c r="I49" s="53"/>
      <c r="J49" s="53">
        <v>0.22106227771654999</v>
      </c>
      <c r="K49" s="53">
        <v>0.68724693496101996</v>
      </c>
      <c r="L49" s="53"/>
      <c r="M49" s="53">
        <v>0.11666727220614</v>
      </c>
      <c r="N49" s="53">
        <v>2.8419986032222799E-2</v>
      </c>
      <c r="O49" s="53">
        <v>5.9812767194293404</v>
      </c>
      <c r="P49" s="53">
        <v>32.1752189025202</v>
      </c>
      <c r="Q49" s="53"/>
      <c r="R49" s="53">
        <v>0.33781028851937001</v>
      </c>
    </row>
    <row r="50" spans="1:18" ht="18" hidden="1" x14ac:dyDescent="0.2">
      <c r="A50" s="54" t="s">
        <v>136</v>
      </c>
      <c r="B50" s="54" t="s">
        <v>125</v>
      </c>
      <c r="C50" s="55">
        <v>11943.843025038401</v>
      </c>
      <c r="D50" s="56">
        <v>5.3015973198891004E-3</v>
      </c>
      <c r="E50" s="56">
        <v>2.4289292631377701E-2</v>
      </c>
      <c r="F50" s="56">
        <v>0.38760115055792999</v>
      </c>
      <c r="G50" s="56">
        <v>7.9389517953190006E-2</v>
      </c>
      <c r="H50" s="56"/>
      <c r="I50" s="56"/>
      <c r="J50" s="56">
        <v>1.82236795268019E-2</v>
      </c>
      <c r="K50" s="56">
        <v>5.40174719249557E-2</v>
      </c>
      <c r="L50" s="56"/>
      <c r="M50" s="56">
        <v>1.21096815050849E-2</v>
      </c>
      <c r="N50" s="56">
        <v>4.8910929022071004E-3</v>
      </c>
      <c r="O50" s="56">
        <v>0.10676402221453</v>
      </c>
      <c r="P50" s="56">
        <v>0.40820242984874999</v>
      </c>
      <c r="Q50" s="56"/>
      <c r="R50" s="56">
        <v>1.7122240438494599E-2</v>
      </c>
    </row>
    <row r="51" spans="1:18" ht="45" hidden="1" x14ac:dyDescent="0.2">
      <c r="A51" s="54" t="s">
        <v>136</v>
      </c>
      <c r="B51" s="54" t="s">
        <v>126</v>
      </c>
      <c r="C51" s="55">
        <v>1218917.9952988101</v>
      </c>
      <c r="D51" s="56">
        <v>4.2611776237344003E-2</v>
      </c>
      <c r="E51" s="56">
        <v>0.64108897268324005</v>
      </c>
      <c r="F51" s="56">
        <v>55.472424787474402</v>
      </c>
      <c r="G51" s="56">
        <v>3.4824488682861099</v>
      </c>
      <c r="H51" s="56"/>
      <c r="I51" s="56"/>
      <c r="J51" s="56">
        <v>0.19302517255002999</v>
      </c>
      <c r="K51" s="56">
        <v>0.60386195215125005</v>
      </c>
      <c r="L51" s="56"/>
      <c r="M51" s="56">
        <v>9.8353654119190004E-2</v>
      </c>
      <c r="N51" s="56">
        <v>2.1412735539359299E-2</v>
      </c>
      <c r="O51" s="56">
        <v>5.8080508253997101</v>
      </c>
      <c r="P51" s="56">
        <v>31.507462033109402</v>
      </c>
      <c r="Q51" s="56"/>
      <c r="R51" s="56">
        <v>0.31078371065742</v>
      </c>
    </row>
    <row r="52" spans="1:18" ht="45" hidden="1" x14ac:dyDescent="0.2">
      <c r="A52" s="54" t="s">
        <v>136</v>
      </c>
      <c r="B52" s="54" t="s">
        <v>127</v>
      </c>
      <c r="C52" s="55">
        <v>1258212.0047011799</v>
      </c>
      <c r="D52" s="56">
        <v>6.0139704962546399E-2</v>
      </c>
      <c r="E52" s="56">
        <v>0.72104297782571003</v>
      </c>
      <c r="F52" s="56">
        <v>56.747524490011998</v>
      </c>
      <c r="G52" s="56">
        <v>3.7436806677152301</v>
      </c>
      <c r="H52" s="56"/>
      <c r="I52" s="56"/>
      <c r="J52" s="56">
        <v>0.25316147155884</v>
      </c>
      <c r="K52" s="56">
        <v>0.78205563509046006</v>
      </c>
      <c r="L52" s="56"/>
      <c r="M52" s="56">
        <v>0.13838619355271001</v>
      </c>
      <c r="N52" s="56">
        <v>3.7719472123093303E-2</v>
      </c>
      <c r="O52" s="56">
        <v>6.1593312559048803</v>
      </c>
      <c r="P52" s="56">
        <v>32.850340293231497</v>
      </c>
      <c r="Q52" s="56"/>
      <c r="R52" s="56">
        <v>0.36717851274515001</v>
      </c>
    </row>
    <row r="53" spans="1:18" ht="27" hidden="1" x14ac:dyDescent="0.2">
      <c r="A53" s="54" t="s">
        <v>136</v>
      </c>
      <c r="B53" s="54" t="s">
        <v>128</v>
      </c>
      <c r="C53" s="56">
        <v>0.96432912483708</v>
      </c>
      <c r="D53" s="56">
        <v>10.4726840263291</v>
      </c>
      <c r="E53" s="56">
        <v>3.5724816207080301</v>
      </c>
      <c r="F53" s="56">
        <v>0.69077590149918</v>
      </c>
      <c r="G53" s="56">
        <v>2.1986735455413702</v>
      </c>
      <c r="H53" s="56"/>
      <c r="I53" s="56"/>
      <c r="J53" s="56">
        <v>8.2436857681203097</v>
      </c>
      <c r="K53" s="56">
        <v>7.8599800416744197</v>
      </c>
      <c r="L53" s="56"/>
      <c r="M53" s="56">
        <v>10.3796731303428</v>
      </c>
      <c r="N53" s="56">
        <v>17.210046819381201</v>
      </c>
      <c r="O53" s="56">
        <v>1.7849704540123801</v>
      </c>
      <c r="P53" s="56">
        <v>1.26868578916423</v>
      </c>
      <c r="Q53" s="56"/>
      <c r="R53" s="56">
        <v>5.0685964934761198</v>
      </c>
    </row>
    <row r="54" spans="1:18" hidden="1" x14ac:dyDescent="0.2">
      <c r="A54" s="54" t="s">
        <v>136</v>
      </c>
      <c r="B54" s="54" t="s">
        <v>129</v>
      </c>
      <c r="C54" s="56">
        <v>2.06645942154976</v>
      </c>
      <c r="D54" s="56">
        <v>2.2591659894376499</v>
      </c>
      <c r="E54" s="56">
        <v>3.55313095921866</v>
      </c>
      <c r="F54" s="56">
        <v>24.810177905233001</v>
      </c>
      <c r="G54" s="56">
        <v>7.3647667317807599</v>
      </c>
      <c r="H54" s="56"/>
      <c r="I54" s="56"/>
      <c r="J54" s="56">
        <v>6.1232517645124798</v>
      </c>
      <c r="K54" s="56">
        <v>17.386580301565498</v>
      </c>
      <c r="L54" s="56"/>
      <c r="M54" s="56">
        <v>5.1178419203848504</v>
      </c>
      <c r="N54" s="56">
        <v>3.4243244087340399</v>
      </c>
      <c r="O54" s="56">
        <v>8.2433758787725395</v>
      </c>
      <c r="P54" s="56">
        <v>31.053085125044898</v>
      </c>
      <c r="Q54" s="56"/>
      <c r="R54" s="56">
        <v>3.54145215555446</v>
      </c>
    </row>
    <row r="55" spans="1:18" hidden="1" x14ac:dyDescent="0.2">
      <c r="A55" s="45" t="s">
        <v>137</v>
      </c>
      <c r="B55" s="45" t="s">
        <v>124</v>
      </c>
      <c r="C55" s="46">
        <v>1033216</v>
      </c>
      <c r="D55" s="47">
        <v>0.14595205649157</v>
      </c>
      <c r="E55" s="47">
        <v>0.34300668979186999</v>
      </c>
      <c r="F55" s="47">
        <v>22.647152192765098</v>
      </c>
      <c r="G55" s="47">
        <v>0.19695784811694</v>
      </c>
      <c r="H55" s="47"/>
      <c r="I55" s="47"/>
      <c r="J55" s="47">
        <v>0.1283371531219</v>
      </c>
      <c r="K55" s="47">
        <v>2.1389525520317101E-2</v>
      </c>
      <c r="L55" s="47"/>
      <c r="M55" s="47">
        <v>12.1852545837462</v>
      </c>
      <c r="N55" s="47">
        <v>1.1605511335480601</v>
      </c>
      <c r="O55" s="47">
        <v>0.13743496035677999</v>
      </c>
      <c r="P55" s="47">
        <v>60.865685393954401</v>
      </c>
      <c r="Q55" s="47"/>
      <c r="R55" s="47">
        <v>2.1682784625867102</v>
      </c>
    </row>
    <row r="56" spans="1:18" ht="18" hidden="1" x14ac:dyDescent="0.2">
      <c r="A56" s="48" t="s">
        <v>137</v>
      </c>
      <c r="B56" s="48" t="s">
        <v>125</v>
      </c>
      <c r="C56" s="49">
        <v>17280.963813744002</v>
      </c>
      <c r="D56" s="50">
        <v>1.4959714017479499E-2</v>
      </c>
      <c r="E56" s="50">
        <v>2.1397254153374099E-2</v>
      </c>
      <c r="F56" s="50">
        <v>0.42288303311690001</v>
      </c>
      <c r="G56" s="50">
        <v>1.5796077622672301E-2</v>
      </c>
      <c r="H56" s="50"/>
      <c r="I56" s="50"/>
      <c r="J56" s="50">
        <v>2.2694945681235201E-2</v>
      </c>
      <c r="K56" s="50">
        <v>3.3164625730631001E-3</v>
      </c>
      <c r="L56" s="50"/>
      <c r="M56" s="50">
        <v>0.47453439776313</v>
      </c>
      <c r="N56" s="50">
        <v>5.3810401117735503E-2</v>
      </c>
      <c r="O56" s="50">
        <v>1.7670628500625899E-2</v>
      </c>
      <c r="P56" s="50">
        <v>0.73018396649087003</v>
      </c>
      <c r="Q56" s="50"/>
      <c r="R56" s="50">
        <v>6.3485506594749996E-2</v>
      </c>
    </row>
    <row r="57" spans="1:18" ht="45" hidden="1" x14ac:dyDescent="0.2">
      <c r="A57" s="48" t="s">
        <v>137</v>
      </c>
      <c r="B57" s="48" t="s">
        <v>126</v>
      </c>
      <c r="C57" s="49">
        <v>1004788.99438727</v>
      </c>
      <c r="D57" s="50">
        <v>0.12330380716602</v>
      </c>
      <c r="E57" s="50">
        <v>0.30954875183461</v>
      </c>
      <c r="F57" s="50">
        <v>21.959078042373299</v>
      </c>
      <c r="G57" s="50">
        <v>0.17261171342821999</v>
      </c>
      <c r="H57" s="50"/>
      <c r="I57" s="50"/>
      <c r="J57" s="50">
        <v>9.5939127657169998E-2</v>
      </c>
      <c r="K57" s="50">
        <v>1.6574046719850501E-2</v>
      </c>
      <c r="L57" s="50"/>
      <c r="M57" s="50">
        <v>11.4259338362461</v>
      </c>
      <c r="N57" s="50">
        <v>1.07528925732298</v>
      </c>
      <c r="O57" s="50">
        <v>0.11123203049967</v>
      </c>
      <c r="P57" s="50">
        <v>59.658179996776298</v>
      </c>
      <c r="Q57" s="50"/>
      <c r="R57" s="50">
        <v>2.06626823244765</v>
      </c>
    </row>
    <row r="58" spans="1:18" ht="45" hidden="1" x14ac:dyDescent="0.2">
      <c r="A58" s="48" t="s">
        <v>137</v>
      </c>
      <c r="B58" s="48" t="s">
        <v>127</v>
      </c>
      <c r="C58" s="49">
        <v>1061643.00561273</v>
      </c>
      <c r="D58" s="50">
        <v>0.17275310523187001</v>
      </c>
      <c r="E58" s="50">
        <v>0.38006718080423002</v>
      </c>
      <c r="F58" s="50">
        <v>23.350335720594799</v>
      </c>
      <c r="G58" s="50">
        <v>0.22473016928249001</v>
      </c>
      <c r="H58" s="50"/>
      <c r="I58" s="50"/>
      <c r="J58" s="50">
        <v>0.17165698476318</v>
      </c>
      <c r="K58" s="50">
        <v>2.7603723319611601E-2</v>
      </c>
      <c r="L58" s="50"/>
      <c r="M58" s="50">
        <v>12.987637517205799</v>
      </c>
      <c r="N58" s="50">
        <v>1.25248800171247</v>
      </c>
      <c r="O58" s="50">
        <v>0.16980002171344999</v>
      </c>
      <c r="P58" s="50">
        <v>62.060033188522297</v>
      </c>
      <c r="Q58" s="50"/>
      <c r="R58" s="50">
        <v>2.2752078660773498</v>
      </c>
    </row>
    <row r="59" spans="1:18" ht="27" hidden="1" x14ac:dyDescent="0.2">
      <c r="A59" s="48" t="s">
        <v>137</v>
      </c>
      <c r="B59" s="48" t="s">
        <v>128</v>
      </c>
      <c r="C59" s="50">
        <v>1.6725412511753599</v>
      </c>
      <c r="D59" s="50">
        <v>10.2497452773767</v>
      </c>
      <c r="E59" s="50">
        <v>6.2381448496987897</v>
      </c>
      <c r="F59" s="50">
        <v>1.86726803227823</v>
      </c>
      <c r="G59" s="50">
        <v>8.0200295513449298</v>
      </c>
      <c r="H59" s="50"/>
      <c r="I59" s="50"/>
      <c r="J59" s="50">
        <v>17.683846905718799</v>
      </c>
      <c r="K59" s="50">
        <v>15.505077800407101</v>
      </c>
      <c r="L59" s="50"/>
      <c r="M59" s="50">
        <v>3.8943330605181399</v>
      </c>
      <c r="N59" s="50">
        <v>4.6366247520025103</v>
      </c>
      <c r="O59" s="50">
        <v>12.857447955565201</v>
      </c>
      <c r="P59" s="50">
        <v>1.1996644115066399</v>
      </c>
      <c r="Q59" s="50"/>
      <c r="R59" s="50">
        <v>2.9279222060352201</v>
      </c>
    </row>
    <row r="60" spans="1:18" hidden="1" x14ac:dyDescent="0.2">
      <c r="A60" s="48" t="s">
        <v>137</v>
      </c>
      <c r="B60" s="48" t="s">
        <v>129</v>
      </c>
      <c r="C60" s="50">
        <v>5.51821457556614</v>
      </c>
      <c r="D60" s="50">
        <v>2.6219154549812198</v>
      </c>
      <c r="E60" s="50">
        <v>2.2869344398516702</v>
      </c>
      <c r="F60" s="50">
        <v>17.430049102450798</v>
      </c>
      <c r="G60" s="50">
        <v>2.1673519615755499</v>
      </c>
      <c r="H60" s="50"/>
      <c r="I60" s="50"/>
      <c r="J60" s="50">
        <v>6.8613821457398698</v>
      </c>
      <c r="K60" s="50">
        <v>0.87819295476457004</v>
      </c>
      <c r="L60" s="50"/>
      <c r="M60" s="50">
        <v>35.931995666566898</v>
      </c>
      <c r="N60" s="50">
        <v>4.3100852330813604</v>
      </c>
      <c r="O60" s="50">
        <v>3.8846513753679801</v>
      </c>
      <c r="P60" s="50">
        <v>38.219264998691699</v>
      </c>
      <c r="Q60" s="50"/>
      <c r="R60" s="50">
        <v>3.2441611713395901</v>
      </c>
    </row>
    <row r="61" spans="1:18" hidden="1" x14ac:dyDescent="0.2">
      <c r="A61" s="51" t="s">
        <v>138</v>
      </c>
      <c r="B61" s="51" t="s">
        <v>124</v>
      </c>
      <c r="C61" s="52">
        <v>2599081</v>
      </c>
      <c r="D61" s="53">
        <v>5.40575688098986E-2</v>
      </c>
      <c r="E61" s="53">
        <v>0.93436872494546996</v>
      </c>
      <c r="F61" s="53">
        <v>1.6516607216165999</v>
      </c>
      <c r="G61" s="53">
        <v>3.20074672547719</v>
      </c>
      <c r="H61" s="53"/>
      <c r="I61" s="53"/>
      <c r="J61" s="53">
        <v>0.11227045251763</v>
      </c>
      <c r="K61" s="53">
        <v>4.6170165531589998E-4</v>
      </c>
      <c r="L61" s="53"/>
      <c r="M61" s="53">
        <v>7.3602938884929997E-2</v>
      </c>
      <c r="N61" s="53">
        <v>3.16650385270794E-2</v>
      </c>
      <c r="O61" s="53">
        <v>7.3795314574649995E-2</v>
      </c>
      <c r="P61" s="53">
        <v>93.097098551372497</v>
      </c>
      <c r="Q61" s="53"/>
      <c r="R61" s="53">
        <v>0.77027226161861995</v>
      </c>
    </row>
    <row r="62" spans="1:18" ht="18" hidden="1" x14ac:dyDescent="0.2">
      <c r="A62" s="54" t="s">
        <v>138</v>
      </c>
      <c r="B62" s="54" t="s">
        <v>125</v>
      </c>
      <c r="C62" s="55">
        <v>39769.375573637597</v>
      </c>
      <c r="D62" s="56">
        <v>7.3539313760786996E-3</v>
      </c>
      <c r="E62" s="56">
        <v>5.49270592982588E-2</v>
      </c>
      <c r="F62" s="56">
        <v>9.0270098803879997E-2</v>
      </c>
      <c r="G62" s="56">
        <v>0.12654633793563</v>
      </c>
      <c r="H62" s="56"/>
      <c r="I62" s="56"/>
      <c r="J62" s="56">
        <v>1.2922136933086199E-2</v>
      </c>
      <c r="K62" s="56">
        <v>4.6147634816920001E-4</v>
      </c>
      <c r="L62" s="56"/>
      <c r="M62" s="56">
        <v>8.6990379770177009E-3</v>
      </c>
      <c r="N62" s="56">
        <v>8.0694257338459006E-3</v>
      </c>
      <c r="O62" s="56">
        <v>1.15504615278326E-2</v>
      </c>
      <c r="P62" s="56">
        <v>0.20896521769498</v>
      </c>
      <c r="Q62" s="56"/>
      <c r="R62" s="56">
        <v>3.8967095245342503E-2</v>
      </c>
    </row>
    <row r="63" spans="1:18" ht="45" hidden="1" x14ac:dyDescent="0.2">
      <c r="A63" s="54" t="s">
        <v>138</v>
      </c>
      <c r="B63" s="54" t="s">
        <v>126</v>
      </c>
      <c r="C63" s="55">
        <v>2533647.40241908</v>
      </c>
      <c r="D63" s="56">
        <v>4.3215906234052998E-2</v>
      </c>
      <c r="E63" s="56">
        <v>0.84819244963965001</v>
      </c>
      <c r="F63" s="56">
        <v>1.5095195847445799</v>
      </c>
      <c r="G63" s="56">
        <v>2.9989588272879502</v>
      </c>
      <c r="H63" s="56"/>
      <c r="I63" s="56"/>
      <c r="J63" s="56">
        <v>9.2899432634230006E-2</v>
      </c>
      <c r="K63" s="56">
        <v>8.9156362024599993E-5</v>
      </c>
      <c r="L63" s="56"/>
      <c r="M63" s="56">
        <v>6.0595029399132E-2</v>
      </c>
      <c r="N63" s="56">
        <v>2.08196808202297E-2</v>
      </c>
      <c r="O63" s="56">
        <v>5.7039604323818098E-2</v>
      </c>
      <c r="P63" s="56">
        <v>92.745253968423398</v>
      </c>
      <c r="Q63" s="56"/>
      <c r="R63" s="56">
        <v>0.70873586394173005</v>
      </c>
    </row>
    <row r="64" spans="1:18" ht="45" hidden="1" x14ac:dyDescent="0.2">
      <c r="A64" s="54" t="s">
        <v>138</v>
      </c>
      <c r="B64" s="54" t="s">
        <v>127</v>
      </c>
      <c r="C64" s="55">
        <v>2664514.5975809102</v>
      </c>
      <c r="D64" s="56">
        <v>6.7617261501020001E-2</v>
      </c>
      <c r="E64" s="56">
        <v>1.02920961860939</v>
      </c>
      <c r="F64" s="56">
        <v>1.8069407613975801</v>
      </c>
      <c r="G64" s="56">
        <v>3.4156340256144002</v>
      </c>
      <c r="H64" s="56"/>
      <c r="I64" s="56"/>
      <c r="J64" s="56">
        <v>0.13567515511277001</v>
      </c>
      <c r="K64" s="56">
        <v>2.3909129458606999E-3</v>
      </c>
      <c r="L64" s="56"/>
      <c r="M64" s="56">
        <v>8.9400752888829996E-2</v>
      </c>
      <c r="N64" s="56">
        <v>4.8157222889181103E-2</v>
      </c>
      <c r="O64" s="56">
        <v>9.5468408898410004E-2</v>
      </c>
      <c r="P64" s="56">
        <v>93.433087414582403</v>
      </c>
      <c r="Q64" s="56"/>
      <c r="R64" s="56">
        <v>0.83710654700604004</v>
      </c>
    </row>
    <row r="65" spans="1:18" ht="27" hidden="1" x14ac:dyDescent="0.2">
      <c r="A65" s="54" t="s">
        <v>138</v>
      </c>
      <c r="B65" s="54" t="s">
        <v>128</v>
      </c>
      <c r="C65" s="56">
        <v>1.53013221110221</v>
      </c>
      <c r="D65" s="56">
        <v>13.603888480334399</v>
      </c>
      <c r="E65" s="56">
        <v>5.8785207415267697</v>
      </c>
      <c r="F65" s="56">
        <v>5.4654141508878196</v>
      </c>
      <c r="G65" s="56">
        <v>3.9536504693843102</v>
      </c>
      <c r="H65" s="56"/>
      <c r="I65" s="56"/>
      <c r="J65" s="56">
        <v>11.5098288492743</v>
      </c>
      <c r="K65" s="56">
        <v>99.951200706319</v>
      </c>
      <c r="L65" s="56"/>
      <c r="M65" s="56">
        <v>11.818873143933599</v>
      </c>
      <c r="N65" s="56">
        <v>25.483707297387401</v>
      </c>
      <c r="O65" s="56">
        <v>15.652025598655101</v>
      </c>
      <c r="P65" s="56">
        <v>0.22445943100973001</v>
      </c>
      <c r="Q65" s="56"/>
      <c r="R65" s="56">
        <v>5.0588729708970996</v>
      </c>
    </row>
    <row r="66" spans="1:18" hidden="1" x14ac:dyDescent="0.2">
      <c r="A66" s="54" t="s">
        <v>138</v>
      </c>
      <c r="B66" s="54" t="s">
        <v>129</v>
      </c>
      <c r="C66" s="56">
        <v>0.74638797247666999</v>
      </c>
      <c r="D66" s="56">
        <v>1.5994567498519301</v>
      </c>
      <c r="E66" s="56">
        <v>5.2081852628948599</v>
      </c>
      <c r="F66" s="56">
        <v>8.0159499428593701</v>
      </c>
      <c r="G66" s="56">
        <v>8.2590649078851701</v>
      </c>
      <c r="H66" s="56"/>
      <c r="I66" s="56"/>
      <c r="J66" s="56">
        <v>2.3792829662633199</v>
      </c>
      <c r="K66" s="56">
        <v>0.73704584211201996</v>
      </c>
      <c r="L66" s="56"/>
      <c r="M66" s="56">
        <v>1.64407680325129</v>
      </c>
      <c r="N66" s="56">
        <v>3.2869856718527499</v>
      </c>
      <c r="O66" s="56">
        <v>2.8909829292197902</v>
      </c>
      <c r="P66" s="56">
        <v>10.8576345724147</v>
      </c>
      <c r="Q66" s="56"/>
      <c r="R66" s="56">
        <v>3.1744247764094702</v>
      </c>
    </row>
    <row r="67" spans="1:18" hidden="1" x14ac:dyDescent="0.2">
      <c r="A67" s="45" t="s">
        <v>139</v>
      </c>
      <c r="B67" s="45" t="s">
        <v>124</v>
      </c>
      <c r="C67" s="46">
        <v>455860</v>
      </c>
      <c r="D67" s="47">
        <v>0.14851050761198001</v>
      </c>
      <c r="E67" s="47">
        <v>0.96279559513885005</v>
      </c>
      <c r="F67" s="47">
        <v>11.626157153512001</v>
      </c>
      <c r="G67" s="47">
        <v>0.53196156714779996</v>
      </c>
      <c r="H67" s="47"/>
      <c r="I67" s="47"/>
      <c r="J67" s="47">
        <v>0.15969815294169001</v>
      </c>
      <c r="K67" s="47">
        <v>0.34067476856929002</v>
      </c>
      <c r="L67" s="47"/>
      <c r="M67" s="47">
        <v>5.1879963146580002</v>
      </c>
      <c r="N67" s="47">
        <v>8.5265213003992404</v>
      </c>
      <c r="O67" s="47">
        <v>1.79002325275303</v>
      </c>
      <c r="P67" s="47">
        <v>70.439828017373699</v>
      </c>
      <c r="Q67" s="47"/>
      <c r="R67" s="47">
        <v>0.28583336989426</v>
      </c>
    </row>
    <row r="68" spans="1:18" ht="18" hidden="1" x14ac:dyDescent="0.2">
      <c r="A68" s="48" t="s">
        <v>139</v>
      </c>
      <c r="B68" s="48" t="s">
        <v>125</v>
      </c>
      <c r="C68" s="49">
        <v>8114.1569178366199</v>
      </c>
      <c r="D68" s="50">
        <v>2.1918729299696599E-2</v>
      </c>
      <c r="E68" s="50">
        <v>6.8571967253320001E-2</v>
      </c>
      <c r="F68" s="50">
        <v>0.26974140614525</v>
      </c>
      <c r="G68" s="50">
        <v>3.6219676192244303E-2</v>
      </c>
      <c r="H68" s="50"/>
      <c r="I68" s="50"/>
      <c r="J68" s="50">
        <v>1.8185250275026699E-2</v>
      </c>
      <c r="K68" s="50">
        <v>3.3726339442987502E-2</v>
      </c>
      <c r="L68" s="50"/>
      <c r="M68" s="50">
        <v>0.21047590173583999</v>
      </c>
      <c r="N68" s="50">
        <v>0.27070074774202002</v>
      </c>
      <c r="O68" s="50">
        <v>7.3359899640380005E-2</v>
      </c>
      <c r="P68" s="50">
        <v>0.57375370264088998</v>
      </c>
      <c r="Q68" s="50"/>
      <c r="R68" s="50">
        <v>3.2657277504121E-2</v>
      </c>
    </row>
    <row r="69" spans="1:18" ht="45" hidden="1" x14ac:dyDescent="0.2">
      <c r="A69" s="48" t="s">
        <v>139</v>
      </c>
      <c r="B69" s="48" t="s">
        <v>126</v>
      </c>
      <c r="C69" s="49">
        <v>442511.40021637001</v>
      </c>
      <c r="D69" s="50">
        <v>0.11649102086374</v>
      </c>
      <c r="E69" s="50">
        <v>0.85629080315976003</v>
      </c>
      <c r="F69" s="50">
        <v>11.1897069260202</v>
      </c>
      <c r="G69" s="50">
        <v>0.47557707166585</v>
      </c>
      <c r="H69" s="50"/>
      <c r="I69" s="50"/>
      <c r="J69" s="50">
        <v>0.13241318335246</v>
      </c>
      <c r="K69" s="50">
        <v>0.28946159176524</v>
      </c>
      <c r="L69" s="50"/>
      <c r="M69" s="50">
        <v>4.8524651651331503</v>
      </c>
      <c r="N69" s="50">
        <v>8.09160845848508</v>
      </c>
      <c r="O69" s="50">
        <v>1.67324946547511</v>
      </c>
      <c r="P69" s="50">
        <v>69.487283067603101</v>
      </c>
      <c r="Q69" s="50"/>
      <c r="R69" s="50">
        <v>0.23684455411968999</v>
      </c>
    </row>
    <row r="70" spans="1:18" ht="45" hidden="1" x14ac:dyDescent="0.2">
      <c r="A70" s="48" t="s">
        <v>139</v>
      </c>
      <c r="B70" s="48" t="s">
        <v>127</v>
      </c>
      <c r="C70" s="49">
        <v>469208.599783629</v>
      </c>
      <c r="D70" s="50">
        <v>0.18931439953726001</v>
      </c>
      <c r="E70" s="50">
        <v>1.0824027471644699</v>
      </c>
      <c r="F70" s="50">
        <v>12.077315918160201</v>
      </c>
      <c r="G70" s="50">
        <v>0.59499105269746</v>
      </c>
      <c r="H70" s="50"/>
      <c r="I70" s="50"/>
      <c r="J70" s="50">
        <v>0.19259460197282999</v>
      </c>
      <c r="K70" s="50">
        <v>0.40091243752687</v>
      </c>
      <c r="L70" s="50"/>
      <c r="M70" s="50">
        <v>5.5453760934471799</v>
      </c>
      <c r="N70" s="50">
        <v>8.9825254959442997</v>
      </c>
      <c r="O70" s="50">
        <v>1.91478782186563</v>
      </c>
      <c r="P70" s="50">
        <v>71.374886335318294</v>
      </c>
      <c r="Q70" s="50"/>
      <c r="R70" s="50">
        <v>0.34491997609258002</v>
      </c>
    </row>
    <row r="71" spans="1:18" ht="27" hidden="1" x14ac:dyDescent="0.2">
      <c r="A71" s="48" t="s">
        <v>139</v>
      </c>
      <c r="B71" s="48" t="s">
        <v>128</v>
      </c>
      <c r="C71" s="50">
        <v>1.7799668577713801</v>
      </c>
      <c r="D71" s="50">
        <v>14.7590427452876</v>
      </c>
      <c r="E71" s="50">
        <v>7.1221729305309101</v>
      </c>
      <c r="F71" s="50">
        <v>2.3201252364266698</v>
      </c>
      <c r="G71" s="50">
        <v>6.8087016861841203</v>
      </c>
      <c r="H71" s="50"/>
      <c r="I71" s="50"/>
      <c r="J71" s="50">
        <v>11.387263997766</v>
      </c>
      <c r="K71" s="50">
        <v>9.8998641973472399</v>
      </c>
      <c r="L71" s="50"/>
      <c r="M71" s="50">
        <v>4.0569786285539502</v>
      </c>
      <c r="N71" s="50">
        <v>3.1748087901844602</v>
      </c>
      <c r="O71" s="50">
        <v>4.0982651777043397</v>
      </c>
      <c r="P71" s="50">
        <v>0.81453024345740999</v>
      </c>
      <c r="Q71" s="50"/>
      <c r="R71" s="50">
        <v>11.4252851289551</v>
      </c>
    </row>
    <row r="72" spans="1:18" hidden="1" x14ac:dyDescent="0.2">
      <c r="A72" s="48" t="s">
        <v>139</v>
      </c>
      <c r="B72" s="48" t="s">
        <v>129</v>
      </c>
      <c r="C72" s="50">
        <v>5.9703615749098899</v>
      </c>
      <c r="D72" s="50">
        <v>3.10305386442427</v>
      </c>
      <c r="E72" s="50">
        <v>4.7231425049141098</v>
      </c>
      <c r="F72" s="50">
        <v>6.7827467705031097</v>
      </c>
      <c r="G72" s="50">
        <v>2.3746281664496398</v>
      </c>
      <c r="H72" s="50"/>
      <c r="I72" s="50"/>
      <c r="J72" s="50">
        <v>1.9865663955825701</v>
      </c>
      <c r="K72" s="50">
        <v>3.2088602240043298</v>
      </c>
      <c r="L72" s="50"/>
      <c r="M72" s="50">
        <v>8.6260520112596009</v>
      </c>
      <c r="N72" s="50">
        <v>8.9987488780848501</v>
      </c>
      <c r="O72" s="50">
        <v>2.9320641954718401</v>
      </c>
      <c r="P72" s="50">
        <v>15.142446830270501</v>
      </c>
      <c r="Q72" s="50"/>
      <c r="R72" s="50">
        <v>3.5839377540240598</v>
      </c>
    </row>
    <row r="73" spans="1:18" hidden="1" x14ac:dyDescent="0.2">
      <c r="A73" s="51" t="s">
        <v>140</v>
      </c>
      <c r="B73" s="51" t="s">
        <v>124</v>
      </c>
      <c r="C73" s="52">
        <v>1442381</v>
      </c>
      <c r="D73" s="53">
        <v>0.10018157477115</v>
      </c>
      <c r="E73" s="53">
        <v>0.22247935878245001</v>
      </c>
      <c r="F73" s="53">
        <v>4.2072101615315196</v>
      </c>
      <c r="G73" s="53">
        <v>6.19954089800129</v>
      </c>
      <c r="H73" s="53"/>
      <c r="I73" s="53"/>
      <c r="J73" s="53">
        <v>0.20653350259049999</v>
      </c>
      <c r="K73" s="53">
        <v>5.2690655242962998E-3</v>
      </c>
      <c r="L73" s="53"/>
      <c r="M73" s="53">
        <v>8.0422579055039994E-2</v>
      </c>
      <c r="N73" s="53">
        <v>0.20473092754271999</v>
      </c>
      <c r="O73" s="53">
        <v>2.37697251974339</v>
      </c>
      <c r="P73" s="53">
        <v>86.031499305661896</v>
      </c>
      <c r="Q73" s="53"/>
      <c r="R73" s="53">
        <v>0.36516010679562999</v>
      </c>
    </row>
    <row r="74" spans="1:18" ht="18" hidden="1" x14ac:dyDescent="0.2">
      <c r="A74" s="54" t="s">
        <v>140</v>
      </c>
      <c r="B74" s="54" t="s">
        <v>125</v>
      </c>
      <c r="C74" s="55">
        <v>22229.329038641699</v>
      </c>
      <c r="D74" s="56">
        <v>1.23894340597952E-2</v>
      </c>
      <c r="E74" s="56">
        <v>1.6242170773612501E-2</v>
      </c>
      <c r="F74" s="56">
        <v>0.10295780108003</v>
      </c>
      <c r="G74" s="56">
        <v>0.17189892329306</v>
      </c>
      <c r="H74" s="56"/>
      <c r="I74" s="56"/>
      <c r="J74" s="56">
        <v>1.70284841326876E-2</v>
      </c>
      <c r="K74" s="56">
        <v>1.7788754420203E-3</v>
      </c>
      <c r="L74" s="56"/>
      <c r="M74" s="56">
        <v>1.0454908157868901E-2</v>
      </c>
      <c r="N74" s="56">
        <v>1.9173091260239899E-2</v>
      </c>
      <c r="O74" s="56">
        <v>7.973271373792E-2</v>
      </c>
      <c r="P74" s="56">
        <v>0.26381894702538999</v>
      </c>
      <c r="Q74" s="56"/>
      <c r="R74" s="56">
        <v>2.57286413357058E-2</v>
      </c>
    </row>
    <row r="75" spans="1:18" ht="45" hidden="1" x14ac:dyDescent="0.2">
      <c r="A75" s="54" t="s">
        <v>140</v>
      </c>
      <c r="B75" s="54" t="s">
        <v>126</v>
      </c>
      <c r="C75" s="55">
        <v>1405812.4803665599</v>
      </c>
      <c r="D75" s="56">
        <v>8.1738161597289999E-2</v>
      </c>
      <c r="E75" s="56">
        <v>0.19729912575964001</v>
      </c>
      <c r="F75" s="56">
        <v>4.0410606261511797</v>
      </c>
      <c r="G75" s="56">
        <v>5.9227082552432702</v>
      </c>
      <c r="H75" s="56"/>
      <c r="I75" s="56"/>
      <c r="J75" s="56">
        <v>0.18033407060751</v>
      </c>
      <c r="K75" s="56">
        <v>3.0236440006189001E-3</v>
      </c>
      <c r="L75" s="56"/>
      <c r="M75" s="56">
        <v>6.4937217420659998E-2</v>
      </c>
      <c r="N75" s="56">
        <v>0.17549551532492</v>
      </c>
      <c r="O75" s="56">
        <v>2.2492790111452199</v>
      </c>
      <c r="P75" s="56">
        <v>85.591828578308295</v>
      </c>
      <c r="Q75" s="56"/>
      <c r="R75" s="56">
        <v>0.32518813893030002</v>
      </c>
    </row>
    <row r="76" spans="1:18" ht="45" hidden="1" x14ac:dyDescent="0.2">
      <c r="A76" s="54" t="s">
        <v>140</v>
      </c>
      <c r="B76" s="54" t="s">
        <v>127</v>
      </c>
      <c r="C76" s="55">
        <v>1478949.5196334301</v>
      </c>
      <c r="D76" s="56">
        <v>0.12278144911874</v>
      </c>
      <c r="E76" s="56">
        <v>0.25086513259290999</v>
      </c>
      <c r="F76" s="56">
        <v>4.3798791871525804</v>
      </c>
      <c r="G76" s="56">
        <v>6.4884205260443704</v>
      </c>
      <c r="H76" s="56"/>
      <c r="I76" s="56"/>
      <c r="J76" s="56">
        <v>0.23653024105586001</v>
      </c>
      <c r="K76" s="56">
        <v>9.1818311081821001E-3</v>
      </c>
      <c r="L76" s="56"/>
      <c r="M76" s="56">
        <v>9.9597002974810001E-2</v>
      </c>
      <c r="N76" s="56">
        <v>0.23882495098039</v>
      </c>
      <c r="O76" s="56">
        <v>2.5117290271052899</v>
      </c>
      <c r="P76" s="56">
        <v>86.459875762373699</v>
      </c>
      <c r="Q76" s="56"/>
      <c r="R76" s="56">
        <v>0.41002519787177999</v>
      </c>
    </row>
    <row r="77" spans="1:18" ht="27" hidden="1" x14ac:dyDescent="0.2">
      <c r="A77" s="54" t="s">
        <v>140</v>
      </c>
      <c r="B77" s="54" t="s">
        <v>128</v>
      </c>
      <c r="C77" s="56">
        <v>1.54115514823349</v>
      </c>
      <c r="D77" s="56">
        <v>12.366978746437001</v>
      </c>
      <c r="E77" s="56">
        <v>7.30052929966158</v>
      </c>
      <c r="F77" s="56">
        <v>2.4471751380861799</v>
      </c>
      <c r="G77" s="56">
        <v>2.7727685988567399</v>
      </c>
      <c r="H77" s="56"/>
      <c r="I77" s="56"/>
      <c r="J77" s="56">
        <v>8.2449016353776408</v>
      </c>
      <c r="K77" s="56">
        <v>33.760738670218899</v>
      </c>
      <c r="L77" s="56"/>
      <c r="M77" s="56">
        <v>12.999966279013</v>
      </c>
      <c r="N77" s="56">
        <v>9.3650194869746102</v>
      </c>
      <c r="O77" s="56">
        <v>3.3543809646792799</v>
      </c>
      <c r="P77" s="56">
        <v>0.30665389904232998</v>
      </c>
      <c r="Q77" s="56"/>
      <c r="R77" s="56">
        <v>7.0458521774134502</v>
      </c>
    </row>
    <row r="78" spans="1:18" hidden="1" x14ac:dyDescent="0.2">
      <c r="A78" s="54" t="s">
        <v>140</v>
      </c>
      <c r="B78" s="54" t="s">
        <v>129</v>
      </c>
      <c r="C78" s="56">
        <v>3.9087319472011002</v>
      </c>
      <c r="D78" s="56">
        <v>2.7300639881044</v>
      </c>
      <c r="E78" s="56">
        <v>2.1153788354001799</v>
      </c>
      <c r="F78" s="56">
        <v>4.6818115729547296</v>
      </c>
      <c r="G78" s="56">
        <v>9.0449102464927496</v>
      </c>
      <c r="H78" s="56"/>
      <c r="I78" s="56"/>
      <c r="J78" s="56">
        <v>2.5042737488957498</v>
      </c>
      <c r="K78" s="56">
        <v>1.06906178604441</v>
      </c>
      <c r="L78" s="56"/>
      <c r="M78" s="56">
        <v>2.4212202714763</v>
      </c>
      <c r="N78" s="56">
        <v>3.20267827291454</v>
      </c>
      <c r="O78" s="56">
        <v>4.8766220827896296</v>
      </c>
      <c r="P78" s="56">
        <v>10.309251202483599</v>
      </c>
      <c r="Q78" s="56"/>
      <c r="R78" s="56">
        <v>3.23863194355605</v>
      </c>
    </row>
    <row r="79" spans="1:18" hidden="1" x14ac:dyDescent="0.2">
      <c r="A79" s="45" t="s">
        <v>141</v>
      </c>
      <c r="B79" s="45" t="s">
        <v>124</v>
      </c>
      <c r="C79" s="46">
        <v>894621</v>
      </c>
      <c r="D79" s="47">
        <v>0.19281908204702999</v>
      </c>
      <c r="E79" s="47">
        <v>6.0300395362952504</v>
      </c>
      <c r="F79" s="47">
        <v>17.740138002573101</v>
      </c>
      <c r="G79" s="47">
        <v>11.7777248689668</v>
      </c>
      <c r="H79" s="47"/>
      <c r="I79" s="47"/>
      <c r="J79" s="47">
        <v>0.69370157865732995</v>
      </c>
      <c r="K79" s="47">
        <v>0.26927603979784998</v>
      </c>
      <c r="L79" s="47"/>
      <c r="M79" s="47">
        <v>0.21115086723875001</v>
      </c>
      <c r="N79" s="47">
        <v>3.3757311755480801E-2</v>
      </c>
      <c r="O79" s="47">
        <v>13.099737207152501</v>
      </c>
      <c r="P79" s="47">
        <v>49.527900641724202</v>
      </c>
      <c r="Q79" s="47"/>
      <c r="R79" s="47">
        <v>0.42375486379147997</v>
      </c>
    </row>
    <row r="80" spans="1:18" ht="18" hidden="1" x14ac:dyDescent="0.2">
      <c r="A80" s="48" t="s">
        <v>141</v>
      </c>
      <c r="B80" s="48" t="s">
        <v>125</v>
      </c>
      <c r="C80" s="49">
        <v>10434.9197912582</v>
      </c>
      <c r="D80" s="50">
        <v>2.04519700235174E-2</v>
      </c>
      <c r="E80" s="50">
        <v>0.16250144408148001</v>
      </c>
      <c r="F80" s="50">
        <v>0.26217787438819001</v>
      </c>
      <c r="G80" s="50">
        <v>0.19053831410009001</v>
      </c>
      <c r="H80" s="50"/>
      <c r="I80" s="50"/>
      <c r="J80" s="50">
        <v>4.1337837850646701E-2</v>
      </c>
      <c r="K80" s="50">
        <v>1.4707028712460799E-2</v>
      </c>
      <c r="L80" s="50"/>
      <c r="M80" s="50">
        <v>2.0195473973325901E-2</v>
      </c>
      <c r="N80" s="50">
        <v>4.0869888907443998E-3</v>
      </c>
      <c r="O80" s="50">
        <v>0.21286692790360001</v>
      </c>
      <c r="P80" s="50">
        <v>0.43076523765055003</v>
      </c>
      <c r="Q80" s="50"/>
      <c r="R80" s="50">
        <v>3.00945936438216E-2</v>
      </c>
    </row>
    <row r="81" spans="1:18" ht="45" hidden="1" x14ac:dyDescent="0.2">
      <c r="A81" s="48" t="s">
        <v>141</v>
      </c>
      <c r="B81" s="48" t="s">
        <v>126</v>
      </c>
      <c r="C81" s="49">
        <v>877455.85337325197</v>
      </c>
      <c r="D81" s="50">
        <v>0.16194316308493001</v>
      </c>
      <c r="E81" s="50">
        <v>5.7682088723190299</v>
      </c>
      <c r="F81" s="50">
        <v>17.312966560717499</v>
      </c>
      <c r="G81" s="50">
        <v>11.4678905417418</v>
      </c>
      <c r="H81" s="50"/>
      <c r="I81" s="50"/>
      <c r="J81" s="50">
        <v>0.62890809307705997</v>
      </c>
      <c r="K81" s="50">
        <v>0.24613573652976001</v>
      </c>
      <c r="L81" s="50"/>
      <c r="M81" s="50">
        <v>0.18040694511958999</v>
      </c>
      <c r="N81" s="50">
        <v>2.7661304441711599E-2</v>
      </c>
      <c r="O81" s="50">
        <v>12.7535340101344</v>
      </c>
      <c r="P81" s="50">
        <v>48.819446307661501</v>
      </c>
      <c r="Q81" s="50"/>
      <c r="R81" s="50">
        <v>0.37702185607220001</v>
      </c>
    </row>
    <row r="82" spans="1:18" ht="45" hidden="1" x14ac:dyDescent="0.2">
      <c r="A82" s="48" t="s">
        <v>141</v>
      </c>
      <c r="B82" s="48" t="s">
        <v>127</v>
      </c>
      <c r="C82" s="49">
        <v>911786.14662674698</v>
      </c>
      <c r="D82" s="50">
        <v>0.22956823627492001</v>
      </c>
      <c r="E82" s="50">
        <v>6.3029602600836503</v>
      </c>
      <c r="F82" s="50">
        <v>18.1755324894213</v>
      </c>
      <c r="G82" s="50">
        <v>12.0947865644134</v>
      </c>
      <c r="H82" s="50"/>
      <c r="I82" s="50"/>
      <c r="J82" s="50">
        <v>0.76511903892169997</v>
      </c>
      <c r="K82" s="50">
        <v>0.29458544018004001</v>
      </c>
      <c r="L82" s="50"/>
      <c r="M82" s="50">
        <v>0.24712102255561999</v>
      </c>
      <c r="N82" s="50">
        <v>4.1196205554024597E-2</v>
      </c>
      <c r="O82" s="50">
        <v>13.453889110197901</v>
      </c>
      <c r="P82" s="50">
        <v>50.236544603614298</v>
      </c>
      <c r="Q82" s="50"/>
      <c r="R82" s="50">
        <v>0.47625287789713</v>
      </c>
    </row>
    <row r="83" spans="1:18" ht="27" hidden="1" x14ac:dyDescent="0.2">
      <c r="A83" s="48" t="s">
        <v>141</v>
      </c>
      <c r="B83" s="48" t="s">
        <v>128</v>
      </c>
      <c r="C83" s="50">
        <v>1.16640675674484</v>
      </c>
      <c r="D83" s="50">
        <v>10.606818477918299</v>
      </c>
      <c r="E83" s="50">
        <v>2.6948653172731798</v>
      </c>
      <c r="F83" s="50">
        <v>1.47787956525571</v>
      </c>
      <c r="G83" s="50">
        <v>1.6177854060943599</v>
      </c>
      <c r="H83" s="50"/>
      <c r="I83" s="50"/>
      <c r="J83" s="50">
        <v>5.9590231768906499</v>
      </c>
      <c r="K83" s="50">
        <v>5.4616922929723497</v>
      </c>
      <c r="L83" s="50"/>
      <c r="M83" s="50">
        <v>9.5644759774964303</v>
      </c>
      <c r="N83" s="50">
        <v>12.106973802737199</v>
      </c>
      <c r="O83" s="50">
        <v>1.62497097871073</v>
      </c>
      <c r="P83" s="50">
        <v>0.86974257351756001</v>
      </c>
      <c r="Q83" s="50"/>
      <c r="R83" s="50">
        <v>7.1018874862118899</v>
      </c>
    </row>
    <row r="84" spans="1:18" hidden="1" x14ac:dyDescent="0.2">
      <c r="A84" s="48" t="s">
        <v>141</v>
      </c>
      <c r="B84" s="48" t="s">
        <v>129</v>
      </c>
      <c r="C84" s="50">
        <v>2.90953476317096</v>
      </c>
      <c r="D84" s="50">
        <v>6.0645923232737298</v>
      </c>
      <c r="E84" s="50">
        <v>13.003143713626701</v>
      </c>
      <c r="F84" s="50">
        <v>13.1428703113036</v>
      </c>
      <c r="G84" s="50">
        <v>9.7491801361757897</v>
      </c>
      <c r="H84" s="50"/>
      <c r="I84" s="50"/>
      <c r="J84" s="50">
        <v>6.9213235978810497</v>
      </c>
      <c r="K84" s="50">
        <v>2.2473272307930299</v>
      </c>
      <c r="L84" s="50"/>
      <c r="M84" s="50">
        <v>5.4010268190319897</v>
      </c>
      <c r="N84" s="50">
        <v>1.38111171021603</v>
      </c>
      <c r="O84" s="50">
        <v>11.1064643915049</v>
      </c>
      <c r="P84" s="50">
        <v>20.712051890001199</v>
      </c>
      <c r="Q84" s="50"/>
      <c r="R84" s="50">
        <v>5.9889355891404303</v>
      </c>
    </row>
    <row r="85" spans="1:18" hidden="1" x14ac:dyDescent="0.2">
      <c r="A85" s="51" t="s">
        <v>142</v>
      </c>
      <c r="B85" s="51" t="s">
        <v>124</v>
      </c>
      <c r="C85" s="52">
        <v>756798</v>
      </c>
      <c r="D85" s="53">
        <v>6.6332099186299995E-2</v>
      </c>
      <c r="E85" s="53">
        <v>0.77114368695476998</v>
      </c>
      <c r="F85" s="53">
        <v>14.331829629570899</v>
      </c>
      <c r="G85" s="53">
        <v>3.63584470360651</v>
      </c>
      <c r="H85" s="53"/>
      <c r="I85" s="53"/>
      <c r="J85" s="53">
        <v>0.12130053197814999</v>
      </c>
      <c r="K85" s="53">
        <v>0.13623186107785001</v>
      </c>
      <c r="L85" s="53"/>
      <c r="M85" s="53">
        <v>0.1025372688617</v>
      </c>
      <c r="N85" s="53">
        <v>0.11720432664991</v>
      </c>
      <c r="O85" s="53">
        <v>0.78369657425098005</v>
      </c>
      <c r="P85" s="53">
        <v>79.556499885041902</v>
      </c>
      <c r="Q85" s="53"/>
      <c r="R85" s="53">
        <v>0.37737943282091002</v>
      </c>
    </row>
    <row r="86" spans="1:18" ht="18" hidden="1" x14ac:dyDescent="0.2">
      <c r="A86" s="54" t="s">
        <v>142</v>
      </c>
      <c r="B86" s="54" t="s">
        <v>125</v>
      </c>
      <c r="C86" s="55">
        <v>7015.5259684458297</v>
      </c>
      <c r="D86" s="56">
        <v>6.5366061252192E-3</v>
      </c>
      <c r="E86" s="56">
        <v>3.0314177691509001E-2</v>
      </c>
      <c r="F86" s="56">
        <v>0.18553957999494</v>
      </c>
      <c r="G86" s="56">
        <v>7.1050853182069995E-2</v>
      </c>
      <c r="H86" s="56"/>
      <c r="I86" s="56"/>
      <c r="J86" s="56">
        <v>1.37592426845266E-2</v>
      </c>
      <c r="K86" s="56">
        <v>1.6424217384188599E-2</v>
      </c>
      <c r="L86" s="56"/>
      <c r="M86" s="56">
        <v>1.0639133969298199E-2</v>
      </c>
      <c r="N86" s="56">
        <v>1.33548695901774E-2</v>
      </c>
      <c r="O86" s="56">
        <v>3.3436992832057803E-2</v>
      </c>
      <c r="P86" s="56">
        <v>0.21934579825245001</v>
      </c>
      <c r="Q86" s="56"/>
      <c r="R86" s="56">
        <v>2.1207440129196401E-2</v>
      </c>
    </row>
    <row r="87" spans="1:18" ht="45" hidden="1" x14ac:dyDescent="0.2">
      <c r="A87" s="54" t="s">
        <v>142</v>
      </c>
      <c r="B87" s="54" t="s">
        <v>126</v>
      </c>
      <c r="C87" s="55">
        <v>745257.31181561097</v>
      </c>
      <c r="D87" s="56">
        <v>5.6405084490695603E-2</v>
      </c>
      <c r="E87" s="56">
        <v>0.72284291234061004</v>
      </c>
      <c r="F87" s="56">
        <v>14.0293110629938</v>
      </c>
      <c r="G87" s="56">
        <v>3.52075529679448</v>
      </c>
      <c r="H87" s="56"/>
      <c r="I87" s="56"/>
      <c r="J87" s="56">
        <v>0.10065057833923</v>
      </c>
      <c r="K87" s="56">
        <v>0.11172138660276</v>
      </c>
      <c r="L87" s="56"/>
      <c r="M87" s="56">
        <v>8.6446605026330003E-2</v>
      </c>
      <c r="N87" s="56">
        <v>9.7169527839240002E-2</v>
      </c>
      <c r="O87" s="56">
        <v>0.73056402467825998</v>
      </c>
      <c r="P87" s="56">
        <v>79.193304750006106</v>
      </c>
      <c r="Q87" s="56"/>
      <c r="R87" s="56">
        <v>0.34405132448929998</v>
      </c>
    </row>
    <row r="88" spans="1:18" ht="45" hidden="1" x14ac:dyDescent="0.2">
      <c r="A88" s="54" t="s">
        <v>142</v>
      </c>
      <c r="B88" s="54" t="s">
        <v>127</v>
      </c>
      <c r="C88" s="55">
        <v>768338.68818438903</v>
      </c>
      <c r="D88" s="56">
        <v>7.8004855562900002E-2</v>
      </c>
      <c r="E88" s="56">
        <v>0.82264520273594999</v>
      </c>
      <c r="F88" s="56">
        <v>14.6397606622815</v>
      </c>
      <c r="G88" s="56">
        <v>3.7545498436426898</v>
      </c>
      <c r="H88" s="56"/>
      <c r="I88" s="56"/>
      <c r="J88" s="56">
        <v>0.14618092938308</v>
      </c>
      <c r="K88" s="56">
        <v>0.16611072855886999</v>
      </c>
      <c r="L88" s="56"/>
      <c r="M88" s="56">
        <v>0.12161930877532</v>
      </c>
      <c r="N88" s="56">
        <v>0.14136413454957</v>
      </c>
      <c r="O88" s="56">
        <v>0.84066063023968995</v>
      </c>
      <c r="P88" s="56">
        <v>79.914963107579993</v>
      </c>
      <c r="Q88" s="56"/>
      <c r="R88" s="56">
        <v>0.41392261156429</v>
      </c>
    </row>
    <row r="89" spans="1:18" ht="27" hidden="1" x14ac:dyDescent="0.2">
      <c r="A89" s="54" t="s">
        <v>142</v>
      </c>
      <c r="B89" s="54" t="s">
        <v>128</v>
      </c>
      <c r="C89" s="56">
        <v>0.92700112426907</v>
      </c>
      <c r="D89" s="56">
        <v>9.8543634309833301</v>
      </c>
      <c r="E89" s="56">
        <v>3.93106734896823</v>
      </c>
      <c r="F89" s="56">
        <v>1.29459800172422</v>
      </c>
      <c r="G89" s="56">
        <v>1.9541773363311199</v>
      </c>
      <c r="H89" s="56"/>
      <c r="I89" s="56"/>
      <c r="J89" s="56">
        <v>11.3431016831855</v>
      </c>
      <c r="K89" s="56">
        <v>12.056076496526799</v>
      </c>
      <c r="L89" s="56"/>
      <c r="M89" s="56">
        <v>10.375870244454701</v>
      </c>
      <c r="N89" s="56">
        <v>11.394519274077799</v>
      </c>
      <c r="O89" s="56">
        <v>4.2665738157672601</v>
      </c>
      <c r="P89" s="56">
        <v>0.27571071951305998</v>
      </c>
      <c r="Q89" s="56"/>
      <c r="R89" s="56">
        <v>5.6196597601174796</v>
      </c>
    </row>
    <row r="90" spans="1:18" hidden="1" x14ac:dyDescent="0.2">
      <c r="A90" s="54" t="s">
        <v>142</v>
      </c>
      <c r="B90" s="54" t="s">
        <v>129</v>
      </c>
      <c r="C90" s="56">
        <v>1.56687620453168</v>
      </c>
      <c r="D90" s="56">
        <v>1.3792669693474999</v>
      </c>
      <c r="E90" s="56">
        <v>2.5697895724960098</v>
      </c>
      <c r="F90" s="56">
        <v>5.99972412920037</v>
      </c>
      <c r="G90" s="56">
        <v>3.0831668132692198</v>
      </c>
      <c r="H90" s="56"/>
      <c r="I90" s="56"/>
      <c r="J90" s="56">
        <v>3.3437419149799301</v>
      </c>
      <c r="K90" s="56">
        <v>4.2428922445506396</v>
      </c>
      <c r="L90" s="56"/>
      <c r="M90" s="56">
        <v>2.3645887758720199</v>
      </c>
      <c r="N90" s="56">
        <v>3.2600498520240402</v>
      </c>
      <c r="O90" s="56">
        <v>3.0768243619822702</v>
      </c>
      <c r="P90" s="56">
        <v>6.3300478084109599</v>
      </c>
      <c r="Q90" s="56"/>
      <c r="R90" s="56">
        <v>2.5598798517045198</v>
      </c>
    </row>
    <row r="91" spans="1:18" hidden="1" x14ac:dyDescent="0.2">
      <c r="A91" s="45" t="s">
        <v>143</v>
      </c>
      <c r="B91" s="45" t="s">
        <v>124</v>
      </c>
      <c r="C91" s="46">
        <v>2058775</v>
      </c>
      <c r="D91" s="47">
        <v>0.12298575609282</v>
      </c>
      <c r="E91" s="47">
        <v>0.19803038214471999</v>
      </c>
      <c r="F91" s="47">
        <v>1.9504802613204399</v>
      </c>
      <c r="G91" s="47">
        <v>2.9018226858204499</v>
      </c>
      <c r="H91" s="47"/>
      <c r="I91" s="47"/>
      <c r="J91" s="47">
        <v>0.1862272467851</v>
      </c>
      <c r="K91" s="47">
        <v>5.4401282315940297E-2</v>
      </c>
      <c r="L91" s="47"/>
      <c r="M91" s="47">
        <v>0.18894731090089001</v>
      </c>
      <c r="N91" s="47">
        <v>0.40086944906557997</v>
      </c>
      <c r="O91" s="47">
        <v>2.6105329625626799</v>
      </c>
      <c r="P91" s="47">
        <v>90.940097873735596</v>
      </c>
      <c r="Q91" s="47"/>
      <c r="R91" s="47">
        <v>0.44560478925573999</v>
      </c>
    </row>
    <row r="92" spans="1:18" ht="18" hidden="1" x14ac:dyDescent="0.2">
      <c r="A92" s="48" t="s">
        <v>143</v>
      </c>
      <c r="B92" s="48" t="s">
        <v>125</v>
      </c>
      <c r="C92" s="49">
        <v>26296.133049298001</v>
      </c>
      <c r="D92" s="50">
        <v>1.03015480352913E-2</v>
      </c>
      <c r="E92" s="50">
        <v>1.1214358958548601E-2</v>
      </c>
      <c r="F92" s="50">
        <v>4.9085975562706899E-2</v>
      </c>
      <c r="G92" s="50">
        <v>7.7219535619519997E-2</v>
      </c>
      <c r="H92" s="50"/>
      <c r="I92" s="50"/>
      <c r="J92" s="50">
        <v>1.35472536878246E-2</v>
      </c>
      <c r="K92" s="50">
        <v>4.3204457662894E-3</v>
      </c>
      <c r="L92" s="50"/>
      <c r="M92" s="50">
        <v>1.61414690517E-2</v>
      </c>
      <c r="N92" s="50">
        <v>3.02785627569656E-2</v>
      </c>
      <c r="O92" s="50">
        <v>5.0673719115790501E-2</v>
      </c>
      <c r="P92" s="50">
        <v>0.14789374344108</v>
      </c>
      <c r="Q92" s="50"/>
      <c r="R92" s="50">
        <v>2.4204993890270102E-2</v>
      </c>
    </row>
    <row r="93" spans="1:18" ht="45" hidden="1" x14ac:dyDescent="0.2">
      <c r="A93" s="48" t="s">
        <v>143</v>
      </c>
      <c r="B93" s="48" t="s">
        <v>126</v>
      </c>
      <c r="C93" s="49">
        <v>2015519.07318947</v>
      </c>
      <c r="D93" s="50">
        <v>0.10715458833539</v>
      </c>
      <c r="E93" s="50">
        <v>0.18041490384962</v>
      </c>
      <c r="F93" s="50">
        <v>1.8713530837280401</v>
      </c>
      <c r="G93" s="50">
        <v>2.7774616772152099</v>
      </c>
      <c r="H93" s="50"/>
      <c r="I93" s="50"/>
      <c r="J93" s="50">
        <v>0.16522221460358999</v>
      </c>
      <c r="K93" s="50">
        <v>4.7738785666293901E-2</v>
      </c>
      <c r="L93" s="50"/>
      <c r="M93" s="50">
        <v>0.16417362348091999</v>
      </c>
      <c r="N93" s="50">
        <v>0.35402196297403998</v>
      </c>
      <c r="O93" s="50">
        <v>2.5284595856942</v>
      </c>
      <c r="P93" s="50">
        <v>90.693860727676807</v>
      </c>
      <c r="Q93" s="50"/>
      <c r="R93" s="50">
        <v>0.40750864363896999</v>
      </c>
    </row>
    <row r="94" spans="1:18" ht="45" hidden="1" x14ac:dyDescent="0.2">
      <c r="A94" s="48" t="s">
        <v>143</v>
      </c>
      <c r="B94" s="48" t="s">
        <v>127</v>
      </c>
      <c r="C94" s="49">
        <v>2102030.92681053</v>
      </c>
      <c r="D94" s="50">
        <v>0.14115253758542001</v>
      </c>
      <c r="E94" s="50">
        <v>0.21736206771736999</v>
      </c>
      <c r="F94" s="50">
        <v>2.0328838926635502</v>
      </c>
      <c r="G94" s="50">
        <v>3.03157833685135</v>
      </c>
      <c r="H94" s="50"/>
      <c r="I94" s="50"/>
      <c r="J94" s="50">
        <v>0.20989707652778</v>
      </c>
      <c r="K94" s="50">
        <v>6.1993030303758301E-2</v>
      </c>
      <c r="L94" s="50"/>
      <c r="M94" s="50">
        <v>0.21745118838090999</v>
      </c>
      <c r="N94" s="50">
        <v>0.4538879933685</v>
      </c>
      <c r="O94" s="50">
        <v>2.6951967625623401</v>
      </c>
      <c r="P94" s="50">
        <v>91.180453258777604</v>
      </c>
      <c r="Q94" s="50"/>
      <c r="R94" s="50">
        <v>0.48724494782353001</v>
      </c>
    </row>
    <row r="95" spans="1:18" ht="27" hidden="1" x14ac:dyDescent="0.2">
      <c r="A95" s="48" t="s">
        <v>143</v>
      </c>
      <c r="B95" s="48" t="s">
        <v>128</v>
      </c>
      <c r="C95" s="50">
        <v>1.2772708552074901</v>
      </c>
      <c r="D95" s="50">
        <v>8.3762123050382602</v>
      </c>
      <c r="E95" s="50">
        <v>5.6629487036756903</v>
      </c>
      <c r="F95" s="50">
        <v>2.5166097056258501</v>
      </c>
      <c r="G95" s="50">
        <v>2.66107009214759</v>
      </c>
      <c r="H95" s="50"/>
      <c r="I95" s="50"/>
      <c r="J95" s="50">
        <v>7.2745819538735397</v>
      </c>
      <c r="K95" s="50">
        <v>7.9418086897253897</v>
      </c>
      <c r="L95" s="50"/>
      <c r="M95" s="50">
        <v>8.5428413745279297</v>
      </c>
      <c r="N95" s="50">
        <v>7.5532228329058402</v>
      </c>
      <c r="O95" s="50">
        <v>1.94112542697202</v>
      </c>
      <c r="P95" s="50">
        <v>0.16262764929769999</v>
      </c>
      <c r="Q95" s="50"/>
      <c r="R95" s="50">
        <v>5.4319420423414897</v>
      </c>
    </row>
    <row r="96" spans="1:18" hidden="1" x14ac:dyDescent="0.2">
      <c r="A96" s="48" t="s">
        <v>143</v>
      </c>
      <c r="B96" s="48" t="s">
        <v>129</v>
      </c>
      <c r="C96" s="50">
        <v>4.1838542286947202</v>
      </c>
      <c r="D96" s="50">
        <v>2.86438262047864</v>
      </c>
      <c r="E96" s="50">
        <v>2.1097178681017201</v>
      </c>
      <c r="F96" s="50">
        <v>4.1770938759584499</v>
      </c>
      <c r="G96" s="50">
        <v>7.0164726124921097</v>
      </c>
      <c r="H96" s="50"/>
      <c r="I96" s="50"/>
      <c r="J96" s="50">
        <v>3.2735218612959298</v>
      </c>
      <c r="K96" s="50">
        <v>1.13823180719302</v>
      </c>
      <c r="L96" s="50"/>
      <c r="M96" s="50">
        <v>4.58050304882926</v>
      </c>
      <c r="N96" s="50">
        <v>7.6130453879448101</v>
      </c>
      <c r="O96" s="50">
        <v>3.34865804992095</v>
      </c>
      <c r="P96" s="50">
        <v>8.8017107599453706</v>
      </c>
      <c r="Q96" s="50"/>
      <c r="R96" s="50">
        <v>4.3787089502336798</v>
      </c>
    </row>
    <row r="97" spans="1:18" hidden="1" x14ac:dyDescent="0.2">
      <c r="A97" s="51" t="s">
        <v>144</v>
      </c>
      <c r="B97" s="51" t="s">
        <v>124</v>
      </c>
      <c r="C97" s="52">
        <v>4166570</v>
      </c>
      <c r="D97" s="53">
        <v>9.6386236160670005E-2</v>
      </c>
      <c r="E97" s="53">
        <v>1.95794142424104</v>
      </c>
      <c r="F97" s="53">
        <v>1.79672968412867</v>
      </c>
      <c r="G97" s="53">
        <v>6.7604768430627598</v>
      </c>
      <c r="H97" s="53"/>
      <c r="I97" s="53"/>
      <c r="J97" s="53">
        <v>0.17383603299596001</v>
      </c>
      <c r="K97" s="53">
        <v>4.1760968854477002E-3</v>
      </c>
      <c r="L97" s="53"/>
      <c r="M97" s="53">
        <v>0.13430711592507999</v>
      </c>
      <c r="N97" s="53">
        <v>3.2880762833697702E-2</v>
      </c>
      <c r="O97" s="53">
        <v>1.8831796897688</v>
      </c>
      <c r="P97" s="53">
        <v>86.368883758103095</v>
      </c>
      <c r="Q97" s="53"/>
      <c r="R97" s="53">
        <v>0.79120235589465004</v>
      </c>
    </row>
    <row r="98" spans="1:18" ht="18" hidden="1" x14ac:dyDescent="0.2">
      <c r="A98" s="54" t="s">
        <v>144</v>
      </c>
      <c r="B98" s="54" t="s">
        <v>125</v>
      </c>
      <c r="C98" s="55">
        <v>51002.172095706497</v>
      </c>
      <c r="D98" s="56">
        <v>8.7981769507308998E-3</v>
      </c>
      <c r="E98" s="56">
        <v>5.9973589407135999E-2</v>
      </c>
      <c r="F98" s="56">
        <v>5.5847617913348899E-2</v>
      </c>
      <c r="G98" s="56">
        <v>0.11062574485963</v>
      </c>
      <c r="H98" s="56"/>
      <c r="I98" s="56"/>
      <c r="J98" s="56">
        <v>1.22628166420837E-2</v>
      </c>
      <c r="K98" s="56">
        <v>1.0670403095571E-3</v>
      </c>
      <c r="L98" s="56"/>
      <c r="M98" s="56">
        <v>1.0639236477551099E-2</v>
      </c>
      <c r="N98" s="56">
        <v>4.2383706678503002E-3</v>
      </c>
      <c r="O98" s="56">
        <v>4.7567840493009703E-2</v>
      </c>
      <c r="P98" s="56">
        <v>0.18087208022604001</v>
      </c>
      <c r="Q98" s="56"/>
      <c r="R98" s="56">
        <v>3.2133574152079902E-2</v>
      </c>
    </row>
    <row r="99" spans="1:18" ht="45" hidden="1" x14ac:dyDescent="0.2">
      <c r="A99" s="54" t="s">
        <v>144</v>
      </c>
      <c r="B99" s="54" t="s">
        <v>126</v>
      </c>
      <c r="C99" s="55">
        <v>4082673.22415822</v>
      </c>
      <c r="D99" s="56">
        <v>8.2946844300219993E-2</v>
      </c>
      <c r="E99" s="56">
        <v>1.8616847729169399</v>
      </c>
      <c r="F99" s="56">
        <v>1.7071312498464599</v>
      </c>
      <c r="G99" s="56">
        <v>6.5807572983689804</v>
      </c>
      <c r="H99" s="56"/>
      <c r="I99" s="56"/>
      <c r="J99" s="56">
        <v>0.15478877039451</v>
      </c>
      <c r="K99" s="56">
        <v>2.7430394672923E-3</v>
      </c>
      <c r="L99" s="56"/>
      <c r="M99" s="56">
        <v>0.11789696460215</v>
      </c>
      <c r="N99" s="56">
        <v>2.6598182769758699E-2</v>
      </c>
      <c r="O99" s="56">
        <v>1.80650607434042</v>
      </c>
      <c r="P99" s="56">
        <v>86.068611698487501</v>
      </c>
      <c r="Q99" s="56"/>
      <c r="R99" s="56">
        <v>0.74005788796126004</v>
      </c>
    </row>
    <row r="100" spans="1:18" ht="45" hidden="1" x14ac:dyDescent="0.2">
      <c r="A100" s="54" t="s">
        <v>144</v>
      </c>
      <c r="B100" s="54" t="s">
        <v>127</v>
      </c>
      <c r="C100" s="55">
        <v>4250466.7758417698</v>
      </c>
      <c r="D100" s="56">
        <v>0.11200069320403</v>
      </c>
      <c r="E100" s="56">
        <v>2.0590705136999801</v>
      </c>
      <c r="F100" s="56">
        <v>1.8909402069965799</v>
      </c>
      <c r="G100" s="56">
        <v>6.9447396361097198</v>
      </c>
      <c r="H100" s="56"/>
      <c r="I100" s="56"/>
      <c r="J100" s="56">
        <v>0.19522254055546001</v>
      </c>
      <c r="K100" s="56">
        <v>6.3577847982646003E-3</v>
      </c>
      <c r="L100" s="56"/>
      <c r="M100" s="56">
        <v>0.15299790753649001</v>
      </c>
      <c r="N100" s="56">
        <v>4.0646706056235202E-2</v>
      </c>
      <c r="O100" s="56">
        <v>1.9630425089608601</v>
      </c>
      <c r="P100" s="56">
        <v>86.663686691295894</v>
      </c>
      <c r="Q100" s="56"/>
      <c r="R100" s="56">
        <v>0.84585123378198002</v>
      </c>
    </row>
    <row r="101" spans="1:18" ht="27" hidden="1" x14ac:dyDescent="0.2">
      <c r="A101" s="54" t="s">
        <v>144</v>
      </c>
      <c r="B101" s="54" t="s">
        <v>128</v>
      </c>
      <c r="C101" s="56">
        <v>1.2240805289652199</v>
      </c>
      <c r="D101" s="56">
        <v>9.1280428629499593</v>
      </c>
      <c r="E101" s="56">
        <v>3.0630941592332599</v>
      </c>
      <c r="F101" s="56">
        <v>3.1082927168553001</v>
      </c>
      <c r="G101" s="56">
        <v>1.63636008861056</v>
      </c>
      <c r="H101" s="56"/>
      <c r="I101" s="56"/>
      <c r="J101" s="56">
        <v>7.0542432605835703</v>
      </c>
      <c r="K101" s="56">
        <v>25.551138750525201</v>
      </c>
      <c r="L101" s="56"/>
      <c r="M101" s="56">
        <v>7.9215731826787197</v>
      </c>
      <c r="N101" s="56">
        <v>12.8901226814195</v>
      </c>
      <c r="O101" s="56">
        <v>2.5259321110695199</v>
      </c>
      <c r="P101" s="56">
        <v>0.209418105637</v>
      </c>
      <c r="Q101" s="56"/>
      <c r="R101" s="56">
        <v>4.0613597662692298</v>
      </c>
    </row>
    <row r="102" spans="1:18" hidden="1" x14ac:dyDescent="0.2">
      <c r="A102" s="54" t="s">
        <v>144</v>
      </c>
      <c r="B102" s="54" t="s">
        <v>129</v>
      </c>
      <c r="C102" s="56">
        <v>2.05312026881177</v>
      </c>
      <c r="D102" s="56">
        <v>3.8624562752172</v>
      </c>
      <c r="E102" s="56">
        <v>9.0028990150106605</v>
      </c>
      <c r="F102" s="56">
        <v>8.4932718457052498</v>
      </c>
      <c r="G102" s="56">
        <v>9.3284492557031307</v>
      </c>
      <c r="H102" s="56"/>
      <c r="I102" s="56"/>
      <c r="J102" s="56">
        <v>4.1636162489797597</v>
      </c>
      <c r="K102" s="56">
        <v>1.3100372186651399</v>
      </c>
      <c r="L102" s="56"/>
      <c r="M102" s="56">
        <v>4.0548985423822401</v>
      </c>
      <c r="N102" s="56">
        <v>2.6258699905704299</v>
      </c>
      <c r="O102" s="56">
        <v>5.8839104581806003</v>
      </c>
      <c r="P102" s="56">
        <v>13.3514597185501</v>
      </c>
      <c r="Q102" s="56"/>
      <c r="R102" s="56">
        <v>6.3205478108029096</v>
      </c>
    </row>
    <row r="103" spans="1:18" hidden="1" x14ac:dyDescent="0.2">
      <c r="A103" s="45" t="s">
        <v>145</v>
      </c>
      <c r="B103" s="45" t="s">
        <v>124</v>
      </c>
      <c r="C103" s="46">
        <v>1191405</v>
      </c>
      <c r="D103" s="47">
        <v>0.10919880309382</v>
      </c>
      <c r="E103" s="47">
        <v>4.6916875453770901</v>
      </c>
      <c r="F103" s="47">
        <v>9.5332821332796094</v>
      </c>
      <c r="G103" s="47">
        <v>7.67018771954121</v>
      </c>
      <c r="H103" s="47"/>
      <c r="I103" s="47"/>
      <c r="J103" s="47">
        <v>0.24911763841849999</v>
      </c>
      <c r="K103" s="47">
        <v>3.5168561488326797E-2</v>
      </c>
      <c r="L103" s="47"/>
      <c r="M103" s="47">
        <v>0.4764123031211</v>
      </c>
      <c r="N103" s="47">
        <v>0.10248404195047001</v>
      </c>
      <c r="O103" s="47">
        <v>7.1916770535628096</v>
      </c>
      <c r="P103" s="47">
        <v>69.568114956710701</v>
      </c>
      <c r="Q103" s="47"/>
      <c r="R103" s="47">
        <v>0.37266924345625002</v>
      </c>
    </row>
    <row r="104" spans="1:18" ht="18" hidden="1" x14ac:dyDescent="0.2">
      <c r="A104" s="48" t="s">
        <v>145</v>
      </c>
      <c r="B104" s="48" t="s">
        <v>125</v>
      </c>
      <c r="C104" s="49">
        <v>12616.7766652931</v>
      </c>
      <c r="D104" s="50">
        <v>1.36341944802537E-2</v>
      </c>
      <c r="E104" s="50">
        <v>0.12547477516017999</v>
      </c>
      <c r="F104" s="50">
        <v>0.15658274121119001</v>
      </c>
      <c r="G104" s="50">
        <v>0.21141490125081</v>
      </c>
      <c r="H104" s="50"/>
      <c r="I104" s="50"/>
      <c r="J104" s="50">
        <v>1.43360327926724E-2</v>
      </c>
      <c r="K104" s="50">
        <v>4.8132115881889996E-3</v>
      </c>
      <c r="L104" s="50"/>
      <c r="M104" s="50">
        <v>3.2793436271364197E-2</v>
      </c>
      <c r="N104" s="50">
        <v>1.5654297404595001E-2</v>
      </c>
      <c r="O104" s="50">
        <v>0.1201051981259</v>
      </c>
      <c r="P104" s="50">
        <v>0.33891129122711</v>
      </c>
      <c r="Q104" s="50"/>
      <c r="R104" s="50">
        <v>2.0955510342951299E-2</v>
      </c>
    </row>
    <row r="105" spans="1:18" ht="45" hidden="1" x14ac:dyDescent="0.2">
      <c r="A105" s="48" t="s">
        <v>145</v>
      </c>
      <c r="B105" s="48" t="s">
        <v>126</v>
      </c>
      <c r="C105" s="49">
        <v>1170650.8192451999</v>
      </c>
      <c r="D105" s="50">
        <v>8.8922349825499999E-2</v>
      </c>
      <c r="E105" s="50">
        <v>4.4895490461145702</v>
      </c>
      <c r="F105" s="50">
        <v>9.2788031405574003</v>
      </c>
      <c r="G105" s="50">
        <v>7.3295661309700204</v>
      </c>
      <c r="H105" s="50"/>
      <c r="I105" s="50"/>
      <c r="J105" s="50">
        <v>0.22661466690481999</v>
      </c>
      <c r="K105" s="50">
        <v>2.8078723150343501E-2</v>
      </c>
      <c r="L105" s="50"/>
      <c r="M105" s="50">
        <v>0.42539757119383997</v>
      </c>
      <c r="N105" s="50">
        <v>7.97112560085E-2</v>
      </c>
      <c r="O105" s="50">
        <v>6.9965942189494799</v>
      </c>
      <c r="P105" s="50">
        <v>69.007762008775899</v>
      </c>
      <c r="Q105" s="50"/>
      <c r="R105" s="50">
        <v>0.33973906210212002</v>
      </c>
    </row>
    <row r="106" spans="1:18" ht="45" hidden="1" x14ac:dyDescent="0.2">
      <c r="A106" s="48" t="s">
        <v>145</v>
      </c>
      <c r="B106" s="48" t="s">
        <v>127</v>
      </c>
      <c r="C106" s="49">
        <v>1212159.1807547901</v>
      </c>
      <c r="D106" s="50">
        <v>0.13409257435217001</v>
      </c>
      <c r="E106" s="50">
        <v>4.9024600230614404</v>
      </c>
      <c r="F106" s="50">
        <v>9.7939869624815703</v>
      </c>
      <c r="G106" s="50">
        <v>8.0252679345400608</v>
      </c>
      <c r="H106" s="50"/>
      <c r="I106" s="50"/>
      <c r="J106" s="50">
        <v>0.27384903520239001</v>
      </c>
      <c r="K106" s="50">
        <v>4.40477853406019E-2</v>
      </c>
      <c r="L106" s="50"/>
      <c r="M106" s="50">
        <v>0.53351206953041996</v>
      </c>
      <c r="N106" s="50">
        <v>0.13175422842619999</v>
      </c>
      <c r="O106" s="50">
        <v>7.3917669780381496</v>
      </c>
      <c r="P106" s="50">
        <v>70.122722935893293</v>
      </c>
      <c r="Q106" s="50"/>
      <c r="R106" s="50">
        <v>0.40877818485164003</v>
      </c>
    </row>
    <row r="107" spans="1:18" ht="27" hidden="1" x14ac:dyDescent="0.2">
      <c r="A107" s="48" t="s">
        <v>145</v>
      </c>
      <c r="B107" s="48" t="s">
        <v>128</v>
      </c>
      <c r="C107" s="50">
        <v>1.05898302133138</v>
      </c>
      <c r="D107" s="50">
        <v>12.4856629321649</v>
      </c>
      <c r="E107" s="50">
        <v>2.6744060414641302</v>
      </c>
      <c r="F107" s="50">
        <v>1.64248512759923</v>
      </c>
      <c r="G107" s="50">
        <v>2.75631977966066</v>
      </c>
      <c r="H107" s="50"/>
      <c r="I107" s="50"/>
      <c r="J107" s="50">
        <v>5.7547241069251598</v>
      </c>
      <c r="K107" s="50">
        <v>13.6861201723777</v>
      </c>
      <c r="L107" s="50"/>
      <c r="M107" s="50">
        <v>6.8834150706280299</v>
      </c>
      <c r="N107" s="50">
        <v>15.274863390107701</v>
      </c>
      <c r="O107" s="50">
        <v>1.6700582803062001</v>
      </c>
      <c r="P107" s="50">
        <v>0.48716468951042002</v>
      </c>
      <c r="Q107" s="50"/>
      <c r="R107" s="50">
        <v>5.6230855405729399</v>
      </c>
    </row>
    <row r="108" spans="1:18" hidden="1" x14ac:dyDescent="0.2">
      <c r="A108" s="48" t="s">
        <v>145</v>
      </c>
      <c r="B108" s="48" t="s">
        <v>129</v>
      </c>
      <c r="C108" s="50">
        <v>3.3394782554423998</v>
      </c>
      <c r="D108" s="50">
        <v>4.9637836163140401</v>
      </c>
      <c r="E108" s="50">
        <v>10.2553441183234</v>
      </c>
      <c r="F108" s="50">
        <v>8.2804463944305606</v>
      </c>
      <c r="G108" s="50">
        <v>18.3831736887959</v>
      </c>
      <c r="H108" s="50"/>
      <c r="I108" s="50"/>
      <c r="J108" s="50">
        <v>2.4089844359238999</v>
      </c>
      <c r="K108" s="50">
        <v>1.9193992090410701</v>
      </c>
      <c r="L108" s="50"/>
      <c r="M108" s="50">
        <v>6.6063580615162003</v>
      </c>
      <c r="N108" s="50">
        <v>6.9719373015492598</v>
      </c>
      <c r="O108" s="50">
        <v>6.2951162263567797</v>
      </c>
      <c r="P108" s="50">
        <v>15.8026613257724</v>
      </c>
      <c r="Q108" s="50"/>
      <c r="R108" s="50">
        <v>3.4450194981569302</v>
      </c>
    </row>
    <row r="109" spans="1:18" hidden="1" x14ac:dyDescent="0.2">
      <c r="A109" s="51" t="s">
        <v>146</v>
      </c>
      <c r="B109" s="51" t="s">
        <v>124</v>
      </c>
      <c r="C109" s="52">
        <v>523231</v>
      </c>
      <c r="D109" s="53">
        <v>0.10645393717115</v>
      </c>
      <c r="E109" s="53">
        <v>1.80073428371025</v>
      </c>
      <c r="F109" s="53">
        <v>3.4858408618755301</v>
      </c>
      <c r="G109" s="53">
        <v>14.6797494796753</v>
      </c>
      <c r="H109" s="53"/>
      <c r="I109" s="53"/>
      <c r="J109" s="53">
        <v>0.18519544904640001</v>
      </c>
      <c r="K109" s="53">
        <v>2.25521805856304E-2</v>
      </c>
      <c r="L109" s="53"/>
      <c r="M109" s="53">
        <v>0.11486322484715</v>
      </c>
      <c r="N109" s="53">
        <v>4.0899717333262003E-2</v>
      </c>
      <c r="O109" s="53">
        <v>0.64847075192409998</v>
      </c>
      <c r="P109" s="53">
        <v>78.597980624236698</v>
      </c>
      <c r="Q109" s="53"/>
      <c r="R109" s="53">
        <v>0.31725948959445999</v>
      </c>
    </row>
    <row r="110" spans="1:18" ht="18" hidden="1" x14ac:dyDescent="0.2">
      <c r="A110" s="54" t="s">
        <v>146</v>
      </c>
      <c r="B110" s="54" t="s">
        <v>125</v>
      </c>
      <c r="C110" s="55">
        <v>9182.08692815006</v>
      </c>
      <c r="D110" s="56">
        <v>1.2105750644382299E-2</v>
      </c>
      <c r="E110" s="56">
        <v>7.3272872632340003E-2</v>
      </c>
      <c r="F110" s="56">
        <v>0.16056945097802999</v>
      </c>
      <c r="G110" s="56">
        <v>0.31031858583826</v>
      </c>
      <c r="H110" s="56"/>
      <c r="I110" s="56"/>
      <c r="J110" s="56">
        <v>3.4180077062665397E-2</v>
      </c>
      <c r="K110" s="56">
        <v>4.8297901206098004E-3</v>
      </c>
      <c r="L110" s="56"/>
      <c r="M110" s="56">
        <v>1.8212734058089701E-2</v>
      </c>
      <c r="N110" s="56">
        <v>7.7667063799539996E-3</v>
      </c>
      <c r="O110" s="56">
        <v>3.6506351333525498E-2</v>
      </c>
      <c r="P110" s="56">
        <v>0.43823675911266002</v>
      </c>
      <c r="Q110" s="56"/>
      <c r="R110" s="56">
        <v>3.0611774713527402E-2</v>
      </c>
    </row>
    <row r="111" spans="1:18" ht="45" hidden="1" x14ac:dyDescent="0.2">
      <c r="A111" s="54" t="s">
        <v>146</v>
      </c>
      <c r="B111" s="54" t="s">
        <v>126</v>
      </c>
      <c r="C111" s="55">
        <v>508124.21339534002</v>
      </c>
      <c r="D111" s="56">
        <v>8.828767150696E-2</v>
      </c>
      <c r="E111" s="56">
        <v>1.6840613823183399</v>
      </c>
      <c r="F111" s="56">
        <v>3.2310997856794201</v>
      </c>
      <c r="G111" s="56">
        <v>14.1765143252589</v>
      </c>
      <c r="H111" s="56"/>
      <c r="I111" s="56"/>
      <c r="J111" s="56">
        <v>0.13668570186786999</v>
      </c>
      <c r="K111" s="56">
        <v>1.5854801721950699E-2</v>
      </c>
      <c r="L111" s="56"/>
      <c r="M111" s="56">
        <v>8.8485235904720003E-2</v>
      </c>
      <c r="N111" s="56">
        <v>2.99245445689474E-2</v>
      </c>
      <c r="O111" s="56">
        <v>0.59109036135965998</v>
      </c>
      <c r="P111" s="56">
        <v>77.868139157234907</v>
      </c>
      <c r="Q111" s="56"/>
      <c r="R111" s="56">
        <v>0.27067945435844998</v>
      </c>
    </row>
    <row r="112" spans="1:18" ht="45" hidden="1" x14ac:dyDescent="0.2">
      <c r="A112" s="54" t="s">
        <v>146</v>
      </c>
      <c r="B112" s="54" t="s">
        <v>127</v>
      </c>
      <c r="C112" s="55">
        <v>538337.78660465998</v>
      </c>
      <c r="D112" s="56">
        <v>0.12835333165509999</v>
      </c>
      <c r="E112" s="56">
        <v>1.9253320681569399</v>
      </c>
      <c r="F112" s="56">
        <v>3.7598854721453101</v>
      </c>
      <c r="G112" s="56">
        <v>15.1976850532348</v>
      </c>
      <c r="H112" s="56"/>
      <c r="I112" s="56"/>
      <c r="J112" s="56">
        <v>0.25087805196294</v>
      </c>
      <c r="K112" s="56">
        <v>3.2077755834756298E-2</v>
      </c>
      <c r="L112" s="56"/>
      <c r="M112" s="56">
        <v>0.14909291909159</v>
      </c>
      <c r="N112" s="56">
        <v>5.5897910908191802E-2</v>
      </c>
      <c r="O112" s="56">
        <v>0.71138151121551996</v>
      </c>
      <c r="P112" s="56">
        <v>79.310149082506001</v>
      </c>
      <c r="Q112" s="56"/>
      <c r="R112" s="56">
        <v>0.37182539245766</v>
      </c>
    </row>
    <row r="113" spans="1:18" ht="27" hidden="1" x14ac:dyDescent="0.2">
      <c r="A113" s="54" t="s">
        <v>146</v>
      </c>
      <c r="B113" s="54" t="s">
        <v>128</v>
      </c>
      <c r="C113" s="56">
        <v>1.75488205556438</v>
      </c>
      <c r="D113" s="56">
        <v>11.3718204944538</v>
      </c>
      <c r="E113" s="56">
        <v>4.0690552345886699</v>
      </c>
      <c r="F113" s="56">
        <v>4.6063333737974004</v>
      </c>
      <c r="G113" s="56">
        <v>2.1139228994875698</v>
      </c>
      <c r="H113" s="56"/>
      <c r="I113" s="56"/>
      <c r="J113" s="56">
        <v>18.4562186806764</v>
      </c>
      <c r="K113" s="56">
        <v>21.416067072854101</v>
      </c>
      <c r="L113" s="56"/>
      <c r="M113" s="56">
        <v>15.8560183925928</v>
      </c>
      <c r="N113" s="56">
        <v>18.989633392007999</v>
      </c>
      <c r="O113" s="56">
        <v>5.6296064587656502</v>
      </c>
      <c r="P113" s="56">
        <v>0.55756745355558002</v>
      </c>
      <c r="Q113" s="56"/>
      <c r="R113" s="56">
        <v>9.6488129488756993</v>
      </c>
    </row>
    <row r="114" spans="1:18" hidden="1" x14ac:dyDescent="0.2">
      <c r="A114" s="54" t="s">
        <v>146</v>
      </c>
      <c r="B114" s="54" t="s">
        <v>129</v>
      </c>
      <c r="C114" s="56">
        <v>1.71972131256579</v>
      </c>
      <c r="D114" s="56">
        <v>1.36794082521399</v>
      </c>
      <c r="E114" s="56">
        <v>3.0137802630053199</v>
      </c>
      <c r="F114" s="56">
        <v>7.6069450391820101</v>
      </c>
      <c r="G114" s="56">
        <v>7.6318149299996998</v>
      </c>
      <c r="H114" s="56"/>
      <c r="I114" s="56"/>
      <c r="J114" s="56">
        <v>6.2734122205544702</v>
      </c>
      <c r="K114" s="56">
        <v>1.0269491800846899</v>
      </c>
      <c r="L114" s="56"/>
      <c r="M114" s="56">
        <v>2.86979873468812</v>
      </c>
      <c r="N114" s="56">
        <v>1.4645835449937601</v>
      </c>
      <c r="O114" s="56">
        <v>2.05331193017027</v>
      </c>
      <c r="P114" s="56">
        <v>11.332728562066601</v>
      </c>
      <c r="Q114" s="56"/>
      <c r="R114" s="56">
        <v>2.9412060318115301</v>
      </c>
    </row>
    <row r="115" spans="1:18" hidden="1" x14ac:dyDescent="0.2">
      <c r="A115" s="45" t="s">
        <v>147</v>
      </c>
      <c r="B115" s="45" t="s">
        <v>124</v>
      </c>
      <c r="C115" s="46">
        <v>332279</v>
      </c>
      <c r="D115" s="47">
        <v>0.25520722043824001</v>
      </c>
      <c r="E115" s="47">
        <v>1.8027019462560001</v>
      </c>
      <c r="F115" s="47">
        <v>1.39521305890531</v>
      </c>
      <c r="G115" s="47">
        <v>12.888566535953199</v>
      </c>
      <c r="H115" s="47"/>
      <c r="I115" s="47"/>
      <c r="J115" s="47">
        <v>0.22240346215078</v>
      </c>
      <c r="K115" s="47">
        <v>0.86343103235534002</v>
      </c>
      <c r="L115" s="47"/>
      <c r="M115" s="47">
        <v>5.5375151604525101E-2</v>
      </c>
      <c r="N115" s="47">
        <v>0.93656234670261995</v>
      </c>
      <c r="O115" s="47">
        <v>2.3227468482811102</v>
      </c>
      <c r="P115" s="47">
        <v>79.0606688957171</v>
      </c>
      <c r="Q115" s="47"/>
      <c r="R115" s="47">
        <v>0.19712350163567</v>
      </c>
    </row>
    <row r="116" spans="1:18" ht="18" hidden="1" x14ac:dyDescent="0.2">
      <c r="A116" s="48" t="s">
        <v>147</v>
      </c>
      <c r="B116" s="48" t="s">
        <v>125</v>
      </c>
      <c r="C116" s="49">
        <v>6438.1096776150098</v>
      </c>
      <c r="D116" s="50">
        <v>7.0372313041170004E-2</v>
      </c>
      <c r="E116" s="50">
        <v>0.10426658282601001</v>
      </c>
      <c r="F116" s="50">
        <v>8.0888662408960005E-2</v>
      </c>
      <c r="G116" s="50">
        <v>0.34531226177468999</v>
      </c>
      <c r="H116" s="50"/>
      <c r="I116" s="50"/>
      <c r="J116" s="50">
        <v>4.3582617048607497E-2</v>
      </c>
      <c r="K116" s="50">
        <v>5.6897990686373301E-2</v>
      </c>
      <c r="L116" s="50"/>
      <c r="M116" s="50">
        <v>9.5709818945242994E-3</v>
      </c>
      <c r="N116" s="50">
        <v>6.9469921506650004E-2</v>
      </c>
      <c r="O116" s="50">
        <v>8.7319355599529996E-2</v>
      </c>
      <c r="P116" s="50">
        <v>0.49491002439888998</v>
      </c>
      <c r="Q116" s="50"/>
      <c r="R116" s="50">
        <v>2.7552107097956201E-2</v>
      </c>
    </row>
    <row r="117" spans="1:18" ht="45" hidden="1" x14ac:dyDescent="0.2">
      <c r="A117" s="48" t="s">
        <v>147</v>
      </c>
      <c r="B117" s="48" t="s">
        <v>126</v>
      </c>
      <c r="C117" s="49">
        <v>321686.33056603197</v>
      </c>
      <c r="D117" s="50">
        <v>0.16209159570762999</v>
      </c>
      <c r="E117" s="50">
        <v>1.6389290283814999</v>
      </c>
      <c r="F117" s="50">
        <v>1.26819754977115</v>
      </c>
      <c r="G117" s="50">
        <v>12.331011371047</v>
      </c>
      <c r="H117" s="50"/>
      <c r="I117" s="50"/>
      <c r="J117" s="50">
        <v>0.16109127205724999</v>
      </c>
      <c r="K117" s="50">
        <v>0.77467446167895004</v>
      </c>
      <c r="L117" s="50"/>
      <c r="M117" s="50">
        <v>4.1668163668642698E-2</v>
      </c>
      <c r="N117" s="50">
        <v>0.82890623951182996</v>
      </c>
      <c r="O117" s="50">
        <v>2.1833351871710098</v>
      </c>
      <c r="P117" s="50">
        <v>78.234750557437096</v>
      </c>
      <c r="Q117" s="50"/>
      <c r="R117" s="50">
        <v>0.15661899691004999</v>
      </c>
    </row>
    <row r="118" spans="1:18" ht="45" hidden="1" x14ac:dyDescent="0.2">
      <c r="A118" s="48" t="s">
        <v>147</v>
      </c>
      <c r="B118" s="48" t="s">
        <v>127</v>
      </c>
      <c r="C118" s="49">
        <v>342871.66943396698</v>
      </c>
      <c r="D118" s="50">
        <v>0.40159915640948002</v>
      </c>
      <c r="E118" s="50">
        <v>1.98251031639945</v>
      </c>
      <c r="F118" s="50">
        <v>1.53475197857262</v>
      </c>
      <c r="G118" s="50">
        <v>13.467459216314399</v>
      </c>
      <c r="H118" s="50"/>
      <c r="I118" s="50"/>
      <c r="J118" s="50">
        <v>0.30697964448114001</v>
      </c>
      <c r="K118" s="50">
        <v>0.96225806917356005</v>
      </c>
      <c r="L118" s="50"/>
      <c r="M118" s="50">
        <v>7.3587814525999995E-2</v>
      </c>
      <c r="N118" s="50">
        <v>1.05805136464002</v>
      </c>
      <c r="O118" s="50">
        <v>2.47083545029678</v>
      </c>
      <c r="P118" s="50">
        <v>79.863313153843507</v>
      </c>
      <c r="Q118" s="50"/>
      <c r="R118" s="50">
        <v>0.24807717638439</v>
      </c>
    </row>
    <row r="119" spans="1:18" ht="27" hidden="1" x14ac:dyDescent="0.2">
      <c r="A119" s="48" t="s">
        <v>147</v>
      </c>
      <c r="B119" s="48" t="s">
        <v>128</v>
      </c>
      <c r="C119" s="50">
        <v>1.9375614100244101</v>
      </c>
      <c r="D119" s="50">
        <v>27.574577600244499</v>
      </c>
      <c r="E119" s="50">
        <v>5.7839058221776396</v>
      </c>
      <c r="F119" s="50">
        <v>5.79758495612377</v>
      </c>
      <c r="G119" s="50">
        <v>2.6792138661148401</v>
      </c>
      <c r="H119" s="50"/>
      <c r="I119" s="50"/>
      <c r="J119" s="50">
        <v>19.596195413118</v>
      </c>
      <c r="K119" s="50">
        <v>6.5897551227875297</v>
      </c>
      <c r="L119" s="50"/>
      <c r="M119" s="50">
        <v>17.2838928963622</v>
      </c>
      <c r="N119" s="50">
        <v>7.4175437173233201</v>
      </c>
      <c r="O119" s="50">
        <v>3.7593143507719202</v>
      </c>
      <c r="P119" s="50">
        <v>0.62598765139678003</v>
      </c>
      <c r="Q119" s="50"/>
      <c r="R119" s="50">
        <v>13.977078770079</v>
      </c>
    </row>
    <row r="120" spans="1:18" hidden="1" x14ac:dyDescent="0.2">
      <c r="A120" s="48" t="s">
        <v>147</v>
      </c>
      <c r="B120" s="48" t="s">
        <v>129</v>
      </c>
      <c r="C120" s="50">
        <v>4.2338071217188897</v>
      </c>
      <c r="D120" s="50">
        <v>12.6390163203854</v>
      </c>
      <c r="E120" s="50">
        <v>3.9898781060851598</v>
      </c>
      <c r="F120" s="50">
        <v>3.0897944513042099</v>
      </c>
      <c r="G120" s="50">
        <v>6.8998084573153697</v>
      </c>
      <c r="H120" s="50"/>
      <c r="I120" s="50"/>
      <c r="J120" s="50">
        <v>5.5608968726337897</v>
      </c>
      <c r="K120" s="50">
        <v>2.45711302817279</v>
      </c>
      <c r="L120" s="50"/>
      <c r="M120" s="50">
        <v>1.07530442168486</v>
      </c>
      <c r="N120" s="50">
        <v>3.3793746418513799</v>
      </c>
      <c r="O120" s="50">
        <v>2.1833257622748099</v>
      </c>
      <c r="P120" s="50">
        <v>9.6121828815149009</v>
      </c>
      <c r="Q120" s="50"/>
      <c r="R120" s="50">
        <v>2.50680749614436</v>
      </c>
    </row>
    <row r="121" spans="1:18" hidden="1" x14ac:dyDescent="0.2">
      <c r="A121" s="51" t="s">
        <v>148</v>
      </c>
      <c r="B121" s="51" t="s">
        <v>124</v>
      </c>
      <c r="C121" s="52">
        <v>1393322</v>
      </c>
      <c r="D121" s="53">
        <v>9.6029489235070001E-2</v>
      </c>
      <c r="E121" s="53">
        <v>0.11404398983149</v>
      </c>
      <c r="F121" s="53">
        <v>5.76363539799127</v>
      </c>
      <c r="G121" s="53">
        <v>0.13686714198152999</v>
      </c>
      <c r="H121" s="53"/>
      <c r="I121" s="53"/>
      <c r="J121" s="53">
        <v>4.5143907869107103E-2</v>
      </c>
      <c r="K121" s="53">
        <v>2.7129407272690701E-2</v>
      </c>
      <c r="L121" s="53"/>
      <c r="M121" s="53">
        <v>0.17792010748411999</v>
      </c>
      <c r="N121" s="53">
        <v>0.31500256222179002</v>
      </c>
      <c r="O121" s="53">
        <v>7.0766125848870001E-2</v>
      </c>
      <c r="P121" s="53">
        <v>92.714749354420604</v>
      </c>
      <c r="Q121" s="53"/>
      <c r="R121" s="53">
        <v>0.53871251584343005</v>
      </c>
    </row>
    <row r="122" spans="1:18" ht="18" hidden="1" x14ac:dyDescent="0.2">
      <c r="A122" s="54" t="s">
        <v>148</v>
      </c>
      <c r="B122" s="54" t="s">
        <v>125</v>
      </c>
      <c r="C122" s="55">
        <v>17356.197216686101</v>
      </c>
      <c r="D122" s="56">
        <v>1.57012220103829E-2</v>
      </c>
      <c r="E122" s="56">
        <v>1.3670579024766E-2</v>
      </c>
      <c r="F122" s="56">
        <v>0.18649629887214</v>
      </c>
      <c r="G122" s="56">
        <v>1.4214927152780801E-2</v>
      </c>
      <c r="H122" s="56"/>
      <c r="I122" s="56"/>
      <c r="J122" s="56">
        <v>6.8149188284463997E-3</v>
      </c>
      <c r="K122" s="56">
        <v>5.4650462923338996E-3</v>
      </c>
      <c r="L122" s="56"/>
      <c r="M122" s="56">
        <v>2.83522894422484E-2</v>
      </c>
      <c r="N122" s="56">
        <v>1.6435314408770999E-2</v>
      </c>
      <c r="O122" s="56">
        <v>9.8680393398616999E-3</v>
      </c>
      <c r="P122" s="56">
        <v>0.20431988248211</v>
      </c>
      <c r="Q122" s="56"/>
      <c r="R122" s="56">
        <v>3.1114806005747401E-2</v>
      </c>
    </row>
    <row r="123" spans="1:18" ht="45" hidden="1" x14ac:dyDescent="0.2">
      <c r="A123" s="54" t="s">
        <v>148</v>
      </c>
      <c r="B123" s="54" t="s">
        <v>126</v>
      </c>
      <c r="C123" s="55">
        <v>1364769.76155361</v>
      </c>
      <c r="D123" s="56">
        <v>7.3379669693919999E-2</v>
      </c>
      <c r="E123" s="56">
        <v>9.3631469063900005E-2</v>
      </c>
      <c r="F123" s="56">
        <v>5.4643919441104902</v>
      </c>
      <c r="G123" s="56">
        <v>0.11536897427543</v>
      </c>
      <c r="H123" s="56"/>
      <c r="I123" s="56"/>
      <c r="J123" s="56">
        <v>3.5216060492099299E-2</v>
      </c>
      <c r="K123" s="56">
        <v>1.9476626485431199E-2</v>
      </c>
      <c r="L123" s="56"/>
      <c r="M123" s="56">
        <v>0.13688334836213001</v>
      </c>
      <c r="N123" s="56">
        <v>0.28908981021670999</v>
      </c>
      <c r="O123" s="56">
        <v>5.6258908717111401E-2</v>
      </c>
      <c r="P123" s="56">
        <v>92.371400555860106</v>
      </c>
      <c r="Q123" s="56"/>
      <c r="R123" s="56">
        <v>0.48987125538901</v>
      </c>
    </row>
    <row r="124" spans="1:18" ht="45" hidden="1" x14ac:dyDescent="0.2">
      <c r="A124" s="54" t="s">
        <v>148</v>
      </c>
      <c r="B124" s="54" t="s">
        <v>127</v>
      </c>
      <c r="C124" s="55">
        <v>1421874.23844638</v>
      </c>
      <c r="D124" s="56">
        <v>0.12566174943328001</v>
      </c>
      <c r="E124" s="56">
        <v>0.13890044070056001</v>
      </c>
      <c r="F124" s="56">
        <v>6.0782125250105796</v>
      </c>
      <c r="G124" s="56">
        <v>0.16236482469937999</v>
      </c>
      <c r="H124" s="56"/>
      <c r="I124" s="56"/>
      <c r="J124" s="56">
        <v>5.7868919245109299E-2</v>
      </c>
      <c r="K124" s="56">
        <v>3.7787991911696898E-2</v>
      </c>
      <c r="L124" s="56"/>
      <c r="M124" s="56">
        <v>0.23123094023697999</v>
      </c>
      <c r="N124" s="56">
        <v>0.34323002516369</v>
      </c>
      <c r="O124" s="56">
        <v>8.9010918352300003E-2</v>
      </c>
      <c r="P124" s="56">
        <v>93.0438084259942</v>
      </c>
      <c r="Q124" s="56"/>
      <c r="R124" s="56">
        <v>0.59239437012306995</v>
      </c>
    </row>
    <row r="125" spans="1:18" ht="27" hidden="1" x14ac:dyDescent="0.2">
      <c r="A125" s="54" t="s">
        <v>148</v>
      </c>
      <c r="B125" s="54" t="s">
        <v>128</v>
      </c>
      <c r="C125" s="56">
        <v>1.24567021956777</v>
      </c>
      <c r="D125" s="56">
        <v>16.3504170806806</v>
      </c>
      <c r="E125" s="56">
        <v>11.987110451821801</v>
      </c>
      <c r="F125" s="56">
        <v>3.2357407433708598</v>
      </c>
      <c r="G125" s="56">
        <v>10.3859311643245</v>
      </c>
      <c r="H125" s="56"/>
      <c r="I125" s="56"/>
      <c r="J125" s="56">
        <v>15.095987809043701</v>
      </c>
      <c r="K125" s="56">
        <v>20.1443630426648</v>
      </c>
      <c r="L125" s="56"/>
      <c r="M125" s="56">
        <v>15.935404852865</v>
      </c>
      <c r="N125" s="56">
        <v>5.2175176902842502</v>
      </c>
      <c r="O125" s="56">
        <v>13.944580435187399</v>
      </c>
      <c r="P125" s="56">
        <v>0.22037473423032</v>
      </c>
      <c r="Q125" s="56"/>
      <c r="R125" s="56">
        <v>5.7757718803010896</v>
      </c>
    </row>
    <row r="126" spans="1:18" hidden="1" x14ac:dyDescent="0.2">
      <c r="A126" s="54" t="s">
        <v>148</v>
      </c>
      <c r="B126" s="54" t="s">
        <v>129</v>
      </c>
      <c r="C126" s="56">
        <v>2.35980063020035</v>
      </c>
      <c r="D126" s="56">
        <v>3.7048403771048499</v>
      </c>
      <c r="E126" s="56">
        <v>2.3653038911188</v>
      </c>
      <c r="F126" s="56">
        <v>9.2324161310715205</v>
      </c>
      <c r="G126" s="56">
        <v>2.13144854043232</v>
      </c>
      <c r="H126" s="56"/>
      <c r="I126" s="56"/>
      <c r="J126" s="56">
        <v>1.48391247425785</v>
      </c>
      <c r="K126" s="56">
        <v>1.5876515157170401</v>
      </c>
      <c r="L126" s="56"/>
      <c r="M126" s="56">
        <v>6.5255118238962604</v>
      </c>
      <c r="N126" s="56">
        <v>1.2402296360385401</v>
      </c>
      <c r="O126" s="56">
        <v>1.98533466732173</v>
      </c>
      <c r="P126" s="56">
        <v>8.91082457073664</v>
      </c>
      <c r="Q126" s="56"/>
      <c r="R126" s="56">
        <v>2.6050317030859</v>
      </c>
    </row>
    <row r="127" spans="1:18" hidden="1" x14ac:dyDescent="0.2">
      <c r="A127" s="45" t="s">
        <v>149</v>
      </c>
      <c r="B127" s="45" t="s">
        <v>124</v>
      </c>
      <c r="C127" s="46">
        <v>1042941</v>
      </c>
      <c r="D127" s="47">
        <v>0.14401581681034001</v>
      </c>
      <c r="E127" s="47">
        <v>0.99085183150341005</v>
      </c>
      <c r="F127" s="47">
        <v>36.2509480402055</v>
      </c>
      <c r="G127" s="47">
        <v>5.5185288525429499</v>
      </c>
      <c r="H127" s="47"/>
      <c r="I127" s="47"/>
      <c r="J127" s="47">
        <v>0.27681335761082998</v>
      </c>
      <c r="K127" s="47">
        <v>1.9665541962584601</v>
      </c>
      <c r="L127" s="47"/>
      <c r="M127" s="47">
        <v>0.18227301448499</v>
      </c>
      <c r="N127" s="47">
        <v>4.2284271114089902E-2</v>
      </c>
      <c r="O127" s="47">
        <v>6.4585628525486998</v>
      </c>
      <c r="P127" s="47">
        <v>46.082664311787497</v>
      </c>
      <c r="Q127" s="47"/>
      <c r="R127" s="47">
        <v>2.0865034551331201</v>
      </c>
    </row>
    <row r="128" spans="1:18" ht="18" hidden="1" x14ac:dyDescent="0.2">
      <c r="A128" s="48" t="s">
        <v>149</v>
      </c>
      <c r="B128" s="48" t="s">
        <v>125</v>
      </c>
      <c r="C128" s="49">
        <v>7277.0976568200904</v>
      </c>
      <c r="D128" s="50">
        <v>1.09857044624631E-2</v>
      </c>
      <c r="E128" s="50">
        <v>2.4841167301302199E-2</v>
      </c>
      <c r="F128" s="50">
        <v>0.22702314191836001</v>
      </c>
      <c r="G128" s="50">
        <v>7.8883748438109996E-2</v>
      </c>
      <c r="H128" s="50"/>
      <c r="I128" s="50"/>
      <c r="J128" s="50">
        <v>2.11727560373813E-2</v>
      </c>
      <c r="K128" s="50">
        <v>9.2403121320470002E-2</v>
      </c>
      <c r="L128" s="50"/>
      <c r="M128" s="50">
        <v>8.7640763746349992E-3</v>
      </c>
      <c r="N128" s="50">
        <v>4.7509881336000002E-3</v>
      </c>
      <c r="O128" s="50">
        <v>7.7615269557850003E-2</v>
      </c>
      <c r="P128" s="50">
        <v>0.26737531015416999</v>
      </c>
      <c r="Q128" s="50"/>
      <c r="R128" s="50">
        <v>0.18718747419637</v>
      </c>
    </row>
    <row r="129" spans="1:18" ht="45" hidden="1" x14ac:dyDescent="0.2">
      <c r="A129" s="48" t="s">
        <v>149</v>
      </c>
      <c r="B129" s="48" t="s">
        <v>126</v>
      </c>
      <c r="C129" s="49">
        <v>1030970.8152281001</v>
      </c>
      <c r="D129" s="50">
        <v>0.12703165711303999</v>
      </c>
      <c r="E129" s="50">
        <v>0.95081339357961003</v>
      </c>
      <c r="F129" s="50">
        <v>35.878350885185199</v>
      </c>
      <c r="G129" s="50">
        <v>5.3901992383721797</v>
      </c>
      <c r="H129" s="50"/>
      <c r="I129" s="50"/>
      <c r="J129" s="50">
        <v>0.24408273190058</v>
      </c>
      <c r="K129" s="50">
        <v>1.82017823820006</v>
      </c>
      <c r="L129" s="50"/>
      <c r="M129" s="50">
        <v>0.16841129885921999</v>
      </c>
      <c r="N129" s="50">
        <v>3.5148744320104702E-2</v>
      </c>
      <c r="O129" s="50">
        <v>6.3320612655425803</v>
      </c>
      <c r="P129" s="50">
        <v>45.643171696493397</v>
      </c>
      <c r="Q129" s="50"/>
      <c r="R129" s="50">
        <v>1.7998398260117501</v>
      </c>
    </row>
    <row r="130" spans="1:18" ht="45" hidden="1" x14ac:dyDescent="0.2">
      <c r="A130" s="48" t="s">
        <v>149</v>
      </c>
      <c r="B130" s="48" t="s">
        <v>127</v>
      </c>
      <c r="C130" s="49">
        <v>1054911.1847718901</v>
      </c>
      <c r="D130" s="50">
        <v>0.16326705012739001</v>
      </c>
      <c r="E130" s="50">
        <v>1.03255869871099</v>
      </c>
      <c r="F130" s="50">
        <v>36.625204470551402</v>
      </c>
      <c r="G130" s="50">
        <v>5.64973128359581</v>
      </c>
      <c r="H130" s="50"/>
      <c r="I130" s="50"/>
      <c r="J130" s="50">
        <v>0.31391923193056998</v>
      </c>
      <c r="K130" s="50">
        <v>2.1244467737550998</v>
      </c>
      <c r="L130" s="50"/>
      <c r="M130" s="50">
        <v>0.19727341538113999</v>
      </c>
      <c r="N130" s="50">
        <v>5.0867640067696E-2</v>
      </c>
      <c r="O130" s="50">
        <v>6.5874139474787601</v>
      </c>
      <c r="P130" s="50">
        <v>46.522766829304203</v>
      </c>
      <c r="Q130" s="50"/>
      <c r="R130" s="50">
        <v>2.41770040919726</v>
      </c>
    </row>
    <row r="131" spans="1:18" ht="27" hidden="1" x14ac:dyDescent="0.2">
      <c r="A131" s="48" t="s">
        <v>149</v>
      </c>
      <c r="B131" s="48" t="s">
        <v>128</v>
      </c>
      <c r="C131" s="50">
        <v>0.69774777833262003</v>
      </c>
      <c r="D131" s="50">
        <v>7.6281235671010101</v>
      </c>
      <c r="E131" s="50">
        <v>2.5070516611561202</v>
      </c>
      <c r="F131" s="50">
        <v>0.62625435800071005</v>
      </c>
      <c r="G131" s="50">
        <v>1.42943437546345</v>
      </c>
      <c r="H131" s="50"/>
      <c r="I131" s="50"/>
      <c r="J131" s="50">
        <v>7.6487479578740896</v>
      </c>
      <c r="K131" s="50">
        <v>4.6987325086832197</v>
      </c>
      <c r="L131" s="50"/>
      <c r="M131" s="50">
        <v>4.8082138759800896</v>
      </c>
      <c r="N131" s="50">
        <v>11.235828378786501</v>
      </c>
      <c r="O131" s="50">
        <v>1.20174211089739</v>
      </c>
      <c r="P131" s="50">
        <v>0.58020801129282995</v>
      </c>
      <c r="Q131" s="50"/>
      <c r="R131" s="50">
        <v>8.9713474346691893</v>
      </c>
    </row>
    <row r="132" spans="1:18" hidden="1" x14ac:dyDescent="0.2">
      <c r="A132" s="48" t="s">
        <v>149</v>
      </c>
      <c r="B132" s="48" t="s">
        <v>129</v>
      </c>
      <c r="C132" s="50">
        <v>1.81406896383171</v>
      </c>
      <c r="D132" s="50">
        <v>4.8502492468423304</v>
      </c>
      <c r="E132" s="50">
        <v>3.6354023309792902</v>
      </c>
      <c r="F132" s="50">
        <v>12.889607198409699</v>
      </c>
      <c r="G132" s="50">
        <v>6.8975941442870701</v>
      </c>
      <c r="H132" s="50"/>
      <c r="I132" s="50"/>
      <c r="J132" s="50">
        <v>9.3856448831859396</v>
      </c>
      <c r="K132" s="50">
        <v>25.596796636908199</v>
      </c>
      <c r="L132" s="50"/>
      <c r="M132" s="50">
        <v>2.4399154516263502</v>
      </c>
      <c r="N132" s="50">
        <v>3.0864926147243499</v>
      </c>
      <c r="O132" s="50">
        <v>5.7629776364521703</v>
      </c>
      <c r="P132" s="50">
        <v>16.6291144102739</v>
      </c>
      <c r="Q132" s="50"/>
      <c r="R132" s="50">
        <v>99.125279029564197</v>
      </c>
    </row>
    <row r="133" spans="1:18" hidden="1" x14ac:dyDescent="0.2">
      <c r="A133" s="51" t="s">
        <v>150</v>
      </c>
      <c r="B133" s="51" t="s">
        <v>124</v>
      </c>
      <c r="C133" s="52">
        <v>1553451</v>
      </c>
      <c r="D133" s="53">
        <v>7.7633604149719995E-2</v>
      </c>
      <c r="E133" s="53">
        <v>3.4915810025549501</v>
      </c>
      <c r="F133" s="53">
        <v>11.668407951071501</v>
      </c>
      <c r="G133" s="53">
        <v>6.1271324296678804</v>
      </c>
      <c r="H133" s="53"/>
      <c r="I133" s="53"/>
      <c r="J133" s="53">
        <v>0.29669426328863002</v>
      </c>
      <c r="K133" s="53">
        <v>0.11825284479523</v>
      </c>
      <c r="L133" s="53"/>
      <c r="M133" s="53">
        <v>0.11870345443789</v>
      </c>
      <c r="N133" s="53">
        <v>0.11110746331875999</v>
      </c>
      <c r="O133" s="53">
        <v>2.77556228036803</v>
      </c>
      <c r="P133" s="53">
        <v>74.683591564844903</v>
      </c>
      <c r="Q133" s="53"/>
      <c r="R133" s="53">
        <v>0.53133314150236999</v>
      </c>
    </row>
    <row r="134" spans="1:18" ht="18" hidden="1" x14ac:dyDescent="0.2">
      <c r="A134" s="54" t="s">
        <v>150</v>
      </c>
      <c r="B134" s="54" t="s">
        <v>125</v>
      </c>
      <c r="C134" s="55">
        <v>23269.54776478</v>
      </c>
      <c r="D134" s="56">
        <v>7.4747910791727002E-3</v>
      </c>
      <c r="E134" s="56">
        <v>8.8511679454380002E-2</v>
      </c>
      <c r="F134" s="56">
        <v>0.19378825308177999</v>
      </c>
      <c r="G134" s="56">
        <v>0.10704916291064</v>
      </c>
      <c r="H134" s="56"/>
      <c r="I134" s="56"/>
      <c r="J134" s="56">
        <v>3.7780885932181797E-2</v>
      </c>
      <c r="K134" s="56">
        <v>1.57816903381931E-2</v>
      </c>
      <c r="L134" s="56"/>
      <c r="M134" s="56">
        <v>9.6048799352777998E-3</v>
      </c>
      <c r="N134" s="56">
        <v>1.25998840362234E-2</v>
      </c>
      <c r="O134" s="56">
        <v>7.1457673222500004E-2</v>
      </c>
      <c r="P134" s="56">
        <v>0.37252499863437</v>
      </c>
      <c r="Q134" s="56"/>
      <c r="R134" s="56">
        <v>2.3276609091498601E-2</v>
      </c>
    </row>
    <row r="135" spans="1:18" ht="45" hidden="1" x14ac:dyDescent="0.2">
      <c r="A135" s="54" t="s">
        <v>150</v>
      </c>
      <c r="B135" s="54" t="s">
        <v>126</v>
      </c>
      <c r="C135" s="55">
        <v>1515173.92376543</v>
      </c>
      <c r="D135" s="56">
        <v>6.6261643796040007E-2</v>
      </c>
      <c r="E135" s="56">
        <v>3.3488742913016099</v>
      </c>
      <c r="F135" s="56">
        <v>11.3533969651133</v>
      </c>
      <c r="G135" s="56">
        <v>5.9533899117521898</v>
      </c>
      <c r="H135" s="56"/>
      <c r="I135" s="56"/>
      <c r="J135" s="56">
        <v>0.24060945507807999</v>
      </c>
      <c r="K135" s="56">
        <v>9.4942278253830004E-2</v>
      </c>
      <c r="L135" s="56"/>
      <c r="M135" s="56">
        <v>0.10390924944638</v>
      </c>
      <c r="N135" s="56">
        <v>9.2198027780720004E-2</v>
      </c>
      <c r="O135" s="56">
        <v>2.6604055051331201</v>
      </c>
      <c r="P135" s="56">
        <v>74.065921971605405</v>
      </c>
      <c r="Q135" s="56"/>
      <c r="R135" s="56">
        <v>0.49438477566339001</v>
      </c>
    </row>
    <row r="136" spans="1:18" ht="45" hidden="1" x14ac:dyDescent="0.2">
      <c r="A136" s="54" t="s">
        <v>150</v>
      </c>
      <c r="B136" s="54" t="s">
        <v>127</v>
      </c>
      <c r="C136" s="55">
        <v>1591728.07623457</v>
      </c>
      <c r="D136" s="56">
        <v>9.0955467523210001E-2</v>
      </c>
      <c r="E136" s="56">
        <v>3.6401398884880001</v>
      </c>
      <c r="F136" s="56">
        <v>11.9909769479342</v>
      </c>
      <c r="G136" s="56">
        <v>6.3056054509055501</v>
      </c>
      <c r="H136" s="56"/>
      <c r="I136" s="56"/>
      <c r="J136" s="56">
        <v>0.3658042103759</v>
      </c>
      <c r="K136" s="56">
        <v>0.14727826753746001</v>
      </c>
      <c r="L136" s="56"/>
      <c r="M136" s="56">
        <v>0.13560114305184001</v>
      </c>
      <c r="N136" s="56">
        <v>0.13388994878227001</v>
      </c>
      <c r="O136" s="56">
        <v>2.8955553883268101</v>
      </c>
      <c r="P136" s="56">
        <v>75.291457790335997</v>
      </c>
      <c r="Q136" s="56"/>
      <c r="R136" s="56">
        <v>0.57102703575696001</v>
      </c>
    </row>
    <row r="137" spans="1:18" ht="27" hidden="1" x14ac:dyDescent="0.2">
      <c r="A137" s="54" t="s">
        <v>150</v>
      </c>
      <c r="B137" s="54" t="s">
        <v>128</v>
      </c>
      <c r="C137" s="56">
        <v>1.49792608616428</v>
      </c>
      <c r="D137" s="56">
        <v>9.6282932642884393</v>
      </c>
      <c r="E137" s="56">
        <v>2.5350028938071398</v>
      </c>
      <c r="F137" s="56">
        <v>1.66079429082687</v>
      </c>
      <c r="G137" s="56">
        <v>1.7471331677492301</v>
      </c>
      <c r="H137" s="56"/>
      <c r="I137" s="56"/>
      <c r="J137" s="56">
        <v>12.733945548325799</v>
      </c>
      <c r="K137" s="56">
        <v>13.345717276840601</v>
      </c>
      <c r="L137" s="56"/>
      <c r="M137" s="56">
        <v>8.0914915077750997</v>
      </c>
      <c r="N137" s="56">
        <v>11.3402679350841</v>
      </c>
      <c r="O137" s="56">
        <v>2.57452962694919</v>
      </c>
      <c r="P137" s="56">
        <v>0.49880434353632003</v>
      </c>
      <c r="Q137" s="56"/>
      <c r="R137" s="56">
        <v>4.3807937569417899</v>
      </c>
    </row>
    <row r="138" spans="1:18" hidden="1" x14ac:dyDescent="0.2">
      <c r="A138" s="54" t="s">
        <v>150</v>
      </c>
      <c r="B138" s="54" t="s">
        <v>129</v>
      </c>
      <c r="C138" s="56">
        <v>4.7023627146814002</v>
      </c>
      <c r="D138" s="56">
        <v>3.08435795986026</v>
      </c>
      <c r="E138" s="56">
        <v>9.9561849781626801</v>
      </c>
      <c r="F138" s="56">
        <v>15.602936827726699</v>
      </c>
      <c r="G138" s="56">
        <v>8.5319502942011791</v>
      </c>
      <c r="H138" s="56"/>
      <c r="I138" s="56"/>
      <c r="J138" s="56">
        <v>20.6635380991533</v>
      </c>
      <c r="K138" s="56">
        <v>9.0300140184365905</v>
      </c>
      <c r="L138" s="56"/>
      <c r="M138" s="56">
        <v>3.3320803771577001</v>
      </c>
      <c r="N138" s="56">
        <v>6.1256444121831599</v>
      </c>
      <c r="O138" s="56">
        <v>8.1030858791767795</v>
      </c>
      <c r="P138" s="56">
        <v>31.431323749187801</v>
      </c>
      <c r="Q138" s="56"/>
      <c r="R138" s="56">
        <v>4.3900082917675496</v>
      </c>
    </row>
    <row r="139" spans="1:18" hidden="1" x14ac:dyDescent="0.2">
      <c r="A139" s="45" t="s">
        <v>151</v>
      </c>
      <c r="B139" s="45" t="s">
        <v>124</v>
      </c>
      <c r="C139" s="46">
        <v>533457</v>
      </c>
      <c r="D139" s="47">
        <v>6.2797938727950003E-2</v>
      </c>
      <c r="E139" s="47">
        <v>0.13890529133557</v>
      </c>
      <c r="F139" s="47">
        <v>4.8476259567312798</v>
      </c>
      <c r="G139" s="47">
        <v>6.26685937198312</v>
      </c>
      <c r="H139" s="47"/>
      <c r="I139" s="47"/>
      <c r="J139" s="47">
        <v>0.21332553514152999</v>
      </c>
      <c r="K139" s="47">
        <v>5.0613264049398999E-3</v>
      </c>
      <c r="L139" s="47"/>
      <c r="M139" s="47">
        <v>0.10253872383341001</v>
      </c>
      <c r="N139" s="47">
        <v>0.46545457272094998</v>
      </c>
      <c r="O139" s="47">
        <v>0.48907409594399998</v>
      </c>
      <c r="P139" s="47">
        <v>87.014323553726001</v>
      </c>
      <c r="Q139" s="47"/>
      <c r="R139" s="47">
        <v>0.39403363345123998</v>
      </c>
    </row>
    <row r="140" spans="1:18" ht="18" hidden="1" x14ac:dyDescent="0.2">
      <c r="A140" s="48" t="s">
        <v>151</v>
      </c>
      <c r="B140" s="48" t="s">
        <v>125</v>
      </c>
      <c r="C140" s="49">
        <v>13359.935215142301</v>
      </c>
      <c r="D140" s="50">
        <v>1.2884948584708299E-2</v>
      </c>
      <c r="E140" s="50">
        <v>1.6765612948848499E-2</v>
      </c>
      <c r="F140" s="50">
        <v>0.18973034276705</v>
      </c>
      <c r="G140" s="50">
        <v>0.23108767610775</v>
      </c>
      <c r="H140" s="50"/>
      <c r="I140" s="50"/>
      <c r="J140" s="50">
        <v>7.0391461136700001E-2</v>
      </c>
      <c r="K140" s="50">
        <v>1.5932261458439E-3</v>
      </c>
      <c r="L140" s="50"/>
      <c r="M140" s="50">
        <v>1.7921564102107601E-2</v>
      </c>
      <c r="N140" s="50">
        <v>7.9340670252940004E-2</v>
      </c>
      <c r="O140" s="50">
        <v>3.42510425532375E-2</v>
      </c>
      <c r="P140" s="50">
        <v>0.38491031114368002</v>
      </c>
      <c r="Q140" s="50"/>
      <c r="R140" s="50">
        <v>4.4205054850541499E-2</v>
      </c>
    </row>
    <row r="141" spans="1:18" ht="45" hidden="1" x14ac:dyDescent="0.2">
      <c r="A141" s="48" t="s">
        <v>151</v>
      </c>
      <c r="B141" s="48" t="s">
        <v>126</v>
      </c>
      <c r="C141" s="49">
        <v>511474.30289918999</v>
      </c>
      <c r="D141" s="50">
        <v>4.4803274107927199E-2</v>
      </c>
      <c r="E141" s="50">
        <v>0.11388253726379</v>
      </c>
      <c r="F141" s="50">
        <v>4.5448094462882098</v>
      </c>
      <c r="G141" s="50">
        <v>5.8972164140965599</v>
      </c>
      <c r="H141" s="50"/>
      <c r="I141" s="50"/>
      <c r="J141" s="50">
        <v>0.12391697883929</v>
      </c>
      <c r="K141" s="50">
        <v>3.0152133941957E-3</v>
      </c>
      <c r="L141" s="50"/>
      <c r="M141" s="50">
        <v>7.6908617159119994E-2</v>
      </c>
      <c r="N141" s="50">
        <v>0.35155666157933002</v>
      </c>
      <c r="O141" s="50">
        <v>0.43582896314623998</v>
      </c>
      <c r="P141" s="50">
        <v>86.367739378410903</v>
      </c>
      <c r="Q141" s="50"/>
      <c r="R141" s="50">
        <v>0.32759556207033003</v>
      </c>
    </row>
    <row r="142" spans="1:18" ht="45" hidden="1" x14ac:dyDescent="0.2">
      <c r="A142" s="48" t="s">
        <v>151</v>
      </c>
      <c r="B142" s="48" t="s">
        <v>127</v>
      </c>
      <c r="C142" s="49">
        <v>555439.69710081001</v>
      </c>
      <c r="D142" s="50">
        <v>8.8013567408139995E-2</v>
      </c>
      <c r="E142" s="50">
        <v>0.16941682571933001</v>
      </c>
      <c r="F142" s="50">
        <v>5.1695261711539198</v>
      </c>
      <c r="G142" s="50">
        <v>6.65803258039334</v>
      </c>
      <c r="H142" s="50"/>
      <c r="I142" s="50"/>
      <c r="J142" s="50">
        <v>0.36700708673484</v>
      </c>
      <c r="K142" s="50">
        <v>8.4958064103616004E-3</v>
      </c>
      <c r="L142" s="50"/>
      <c r="M142" s="50">
        <v>0.13669848200383999</v>
      </c>
      <c r="N142" s="50">
        <v>0.61602519788378995</v>
      </c>
      <c r="O142" s="50">
        <v>0.54878832076865003</v>
      </c>
      <c r="P142" s="50">
        <v>87.634630695276002</v>
      </c>
      <c r="Q142" s="50"/>
      <c r="R142" s="50">
        <v>0.47388162813750001</v>
      </c>
    </row>
    <row r="143" spans="1:18" ht="27" hidden="1" x14ac:dyDescent="0.2">
      <c r="A143" s="48" t="s">
        <v>151</v>
      </c>
      <c r="B143" s="48" t="s">
        <v>128</v>
      </c>
      <c r="C143" s="50">
        <v>2.5044071434327999</v>
      </c>
      <c r="D143" s="50">
        <v>20.518107513888602</v>
      </c>
      <c r="E143" s="50">
        <v>12.069815906685299</v>
      </c>
      <c r="F143" s="50">
        <v>3.9138816497093298</v>
      </c>
      <c r="G143" s="50">
        <v>3.68745590719434</v>
      </c>
      <c r="H143" s="50"/>
      <c r="I143" s="50"/>
      <c r="J143" s="50">
        <v>32.997203588405803</v>
      </c>
      <c r="K143" s="50">
        <v>31.4784311142019</v>
      </c>
      <c r="L143" s="50"/>
      <c r="M143" s="50">
        <v>17.477849764566699</v>
      </c>
      <c r="N143" s="50">
        <v>17.045846126106799</v>
      </c>
      <c r="O143" s="50">
        <v>7.0032420112389504</v>
      </c>
      <c r="P143" s="50">
        <v>0.44235281666704002</v>
      </c>
      <c r="Q143" s="50"/>
      <c r="R143" s="50">
        <v>11.218599403142299</v>
      </c>
    </row>
    <row r="144" spans="1:18" hidden="1" x14ac:dyDescent="0.2">
      <c r="A144" s="48" t="s">
        <v>151</v>
      </c>
      <c r="B144" s="48" t="s">
        <v>129</v>
      </c>
      <c r="C144" s="50">
        <v>2.8575448976328599</v>
      </c>
      <c r="D144" s="50">
        <v>1.85138939484103</v>
      </c>
      <c r="E144" s="50">
        <v>1.41817141132514</v>
      </c>
      <c r="F144" s="50">
        <v>5.4617248678625199</v>
      </c>
      <c r="G144" s="50">
        <v>6.3623186911507599</v>
      </c>
      <c r="H144" s="50"/>
      <c r="I144" s="50"/>
      <c r="J144" s="50">
        <v>16.290316941824901</v>
      </c>
      <c r="K144" s="50">
        <v>0.35100835365831001</v>
      </c>
      <c r="L144" s="50"/>
      <c r="M144" s="50">
        <v>2.1943930915233798</v>
      </c>
      <c r="N144" s="50">
        <v>9.5092345203373991</v>
      </c>
      <c r="O144" s="50">
        <v>1.6869691073634401</v>
      </c>
      <c r="P144" s="50">
        <v>9.1763238348020799</v>
      </c>
      <c r="Q144" s="50"/>
      <c r="R144" s="50">
        <v>3.4844175124611501</v>
      </c>
    </row>
    <row r="145" spans="1:18" hidden="1" x14ac:dyDescent="0.2">
      <c r="A145" s="51" t="s">
        <v>152</v>
      </c>
      <c r="B145" s="51" t="s">
        <v>124</v>
      </c>
      <c r="C145" s="52">
        <v>440663</v>
      </c>
      <c r="D145" s="53">
        <v>0.14886659420010001</v>
      </c>
      <c r="E145" s="53">
        <v>2.9489655360218499</v>
      </c>
      <c r="F145" s="53">
        <v>3.3681066937773299</v>
      </c>
      <c r="G145" s="53">
        <v>0.72300147731940001</v>
      </c>
      <c r="H145" s="53"/>
      <c r="I145" s="53"/>
      <c r="J145" s="53">
        <v>0.16951729552969</v>
      </c>
      <c r="K145" s="53">
        <v>3.5925412389966902</v>
      </c>
      <c r="L145" s="53"/>
      <c r="M145" s="53">
        <v>0.14296639382022</v>
      </c>
      <c r="N145" s="53">
        <v>7.2617850829318998E-3</v>
      </c>
      <c r="O145" s="53">
        <v>5.2194080283572697E-2</v>
      </c>
      <c r="P145" s="53">
        <v>88.490297574336793</v>
      </c>
      <c r="Q145" s="53"/>
      <c r="R145" s="53">
        <v>0.35628133063133999</v>
      </c>
    </row>
    <row r="146" spans="1:18" ht="18" hidden="1" x14ac:dyDescent="0.2">
      <c r="A146" s="54" t="s">
        <v>152</v>
      </c>
      <c r="B146" s="54" t="s">
        <v>125</v>
      </c>
      <c r="C146" s="55">
        <v>13527.534270661399</v>
      </c>
      <c r="D146" s="56">
        <v>2.8869349525096E-2</v>
      </c>
      <c r="E146" s="56">
        <v>0.19693579471643999</v>
      </c>
      <c r="F146" s="56">
        <v>0.2154561262087</v>
      </c>
      <c r="G146" s="56">
        <v>0.11195761914063</v>
      </c>
      <c r="H146" s="56"/>
      <c r="I146" s="56"/>
      <c r="J146" s="56">
        <v>3.5913151328576601E-2</v>
      </c>
      <c r="K146" s="56">
        <v>0.16837683992936001</v>
      </c>
      <c r="L146" s="56"/>
      <c r="M146" s="56">
        <v>2.1680363756059501E-2</v>
      </c>
      <c r="N146" s="56">
        <v>2.5886522487495E-3</v>
      </c>
      <c r="O146" s="56">
        <v>1.9749220911390801E-2</v>
      </c>
      <c r="P146" s="56">
        <v>0.46443972001365003</v>
      </c>
      <c r="Q146" s="56"/>
      <c r="R146" s="56">
        <v>5.3623857638437002E-2</v>
      </c>
    </row>
    <row r="147" spans="1:18" ht="45" hidden="1" x14ac:dyDescent="0.2">
      <c r="A147" s="54" t="s">
        <v>152</v>
      </c>
      <c r="B147" s="54" t="s">
        <v>126</v>
      </c>
      <c r="C147" s="55">
        <v>418402.04740656499</v>
      </c>
      <c r="D147" s="56">
        <v>0.10818623647202</v>
      </c>
      <c r="E147" s="56">
        <v>2.6415920287960901</v>
      </c>
      <c r="F147" s="56">
        <v>3.0310091614491599</v>
      </c>
      <c r="G147" s="56">
        <v>0.56024266101330999</v>
      </c>
      <c r="H147" s="56"/>
      <c r="I147" s="56"/>
      <c r="J147" s="56">
        <v>0.11960957437794</v>
      </c>
      <c r="K147" s="56">
        <v>3.3255158781573599</v>
      </c>
      <c r="L147" s="56"/>
      <c r="M147" s="56">
        <v>0.11138786878282</v>
      </c>
      <c r="N147" s="56">
        <v>4.0390004741335996E-3</v>
      </c>
      <c r="O147" s="56">
        <v>2.8000485876667099E-2</v>
      </c>
      <c r="P147" s="56">
        <v>87.703662650715003</v>
      </c>
      <c r="Q147" s="56"/>
      <c r="R147" s="56">
        <v>0.27808865936772997</v>
      </c>
    </row>
    <row r="148" spans="1:18" ht="45" hidden="1" x14ac:dyDescent="0.2">
      <c r="A148" s="54" t="s">
        <v>152</v>
      </c>
      <c r="B148" s="54" t="s">
        <v>127</v>
      </c>
      <c r="C148" s="55">
        <v>462923.95259343402</v>
      </c>
      <c r="D148" s="56">
        <v>0.20481228018855999</v>
      </c>
      <c r="E148" s="56">
        <v>3.2908958269216702</v>
      </c>
      <c r="F148" s="56">
        <v>3.74124849234782</v>
      </c>
      <c r="G148" s="56">
        <v>0.93260069382899002</v>
      </c>
      <c r="H148" s="56"/>
      <c r="I148" s="56"/>
      <c r="J148" s="56">
        <v>0.24019919503500001</v>
      </c>
      <c r="K148" s="56">
        <v>3.8801470848542898</v>
      </c>
      <c r="L148" s="56"/>
      <c r="M148" s="56">
        <v>0.18348100440779999</v>
      </c>
      <c r="N148" s="56">
        <v>1.30557465539595E-2</v>
      </c>
      <c r="O148" s="56">
        <v>9.7271615543360002E-2</v>
      </c>
      <c r="P148" s="56">
        <v>89.232787135295098</v>
      </c>
      <c r="Q148" s="56"/>
      <c r="R148" s="56">
        <v>0.45635951781151002</v>
      </c>
    </row>
    <row r="149" spans="1:18" ht="27" hidden="1" x14ac:dyDescent="0.2">
      <c r="A149" s="54" t="s">
        <v>152</v>
      </c>
      <c r="B149" s="54" t="s">
        <v>128</v>
      </c>
      <c r="C149" s="56">
        <v>3.0698139554855701</v>
      </c>
      <c r="D149" s="56">
        <v>19.392765502709398</v>
      </c>
      <c r="E149" s="56">
        <v>6.6781314434115497</v>
      </c>
      <c r="F149" s="56">
        <v>6.3969507440712903</v>
      </c>
      <c r="G149" s="56">
        <v>15.4851162345789</v>
      </c>
      <c r="H149" s="56"/>
      <c r="I149" s="56"/>
      <c r="J149" s="56">
        <v>21.185538157837399</v>
      </c>
      <c r="K149" s="56">
        <v>4.68684501382055</v>
      </c>
      <c r="L149" s="56"/>
      <c r="M149" s="56">
        <v>15.164657355295899</v>
      </c>
      <c r="N149" s="56">
        <v>35.6476020590841</v>
      </c>
      <c r="O149" s="56">
        <v>37.838047541200901</v>
      </c>
      <c r="P149" s="56">
        <v>0.52484818420177004</v>
      </c>
      <c r="Q149" s="56"/>
      <c r="R149" s="56">
        <v>15.0509872474691</v>
      </c>
    </row>
    <row r="150" spans="1:18" hidden="1" x14ac:dyDescent="0.2">
      <c r="A150" s="54" t="s">
        <v>152</v>
      </c>
      <c r="B150" s="54" t="s">
        <v>129</v>
      </c>
      <c r="C150" s="56">
        <v>3.1489220208244202</v>
      </c>
      <c r="D150" s="56">
        <v>2.6328377028721199</v>
      </c>
      <c r="E150" s="56">
        <v>6.3632618765131204</v>
      </c>
      <c r="F150" s="56">
        <v>6.6974843576572098</v>
      </c>
      <c r="G150" s="56">
        <v>8.2001128318849599</v>
      </c>
      <c r="H150" s="56"/>
      <c r="I150" s="56"/>
      <c r="J150" s="56">
        <v>3.5787403320890898</v>
      </c>
      <c r="K150" s="56">
        <v>3.8437280618081302</v>
      </c>
      <c r="L150" s="56"/>
      <c r="M150" s="56">
        <v>1.5460404367067</v>
      </c>
      <c r="N150" s="56">
        <v>0.43334712057609998</v>
      </c>
      <c r="O150" s="56">
        <v>3.51079736978122</v>
      </c>
      <c r="P150" s="56">
        <v>9.9448743649136695</v>
      </c>
      <c r="Q150" s="56"/>
      <c r="R150" s="56">
        <v>3.8034127420759298</v>
      </c>
    </row>
    <row r="151" spans="1:18" hidden="1" x14ac:dyDescent="0.2">
      <c r="A151" s="45" t="s">
        <v>153</v>
      </c>
      <c r="B151" s="45" t="s">
        <v>124</v>
      </c>
      <c r="C151" s="46">
        <v>709959</v>
      </c>
      <c r="D151" s="47">
        <v>8.6624720582449993E-2</v>
      </c>
      <c r="E151" s="47">
        <v>0.46819605075786003</v>
      </c>
      <c r="F151" s="47">
        <v>18.4076826971698</v>
      </c>
      <c r="G151" s="47">
        <v>0.44946257459937</v>
      </c>
      <c r="H151" s="47"/>
      <c r="I151" s="47"/>
      <c r="J151" s="47">
        <v>5.7327254109040097E-2</v>
      </c>
      <c r="K151" s="47">
        <v>2.8226982121502702</v>
      </c>
      <c r="L151" s="47"/>
      <c r="M151" s="47">
        <v>0.12099290240704</v>
      </c>
      <c r="N151" s="47">
        <v>0.90850316708429002</v>
      </c>
      <c r="O151" s="47">
        <v>0.34255499261223998</v>
      </c>
      <c r="P151" s="47">
        <v>76.009882260806606</v>
      </c>
      <c r="Q151" s="47"/>
      <c r="R151" s="47">
        <v>0.32607516772095002</v>
      </c>
    </row>
    <row r="152" spans="1:18" ht="18" hidden="1" x14ac:dyDescent="0.2">
      <c r="A152" s="48" t="s">
        <v>153</v>
      </c>
      <c r="B152" s="48" t="s">
        <v>125</v>
      </c>
      <c r="C152" s="49">
        <v>9862.4490678798102</v>
      </c>
      <c r="D152" s="50">
        <v>1.2896657117244499E-2</v>
      </c>
      <c r="E152" s="50">
        <v>2.6690172496701001E-2</v>
      </c>
      <c r="F152" s="50">
        <v>0.32184029319656998</v>
      </c>
      <c r="G152" s="50">
        <v>3.7065952664990097E-2</v>
      </c>
      <c r="H152" s="50"/>
      <c r="I152" s="50"/>
      <c r="J152" s="50">
        <v>1.08310342163279E-2</v>
      </c>
      <c r="K152" s="50">
        <v>0.10700148571057</v>
      </c>
      <c r="L152" s="50"/>
      <c r="M152" s="50">
        <v>1.0561972349900001E-2</v>
      </c>
      <c r="N152" s="50">
        <v>4.3291712617103802E-2</v>
      </c>
      <c r="O152" s="50">
        <v>2.8310487909081101E-2</v>
      </c>
      <c r="P152" s="50">
        <v>0.38331397009080997</v>
      </c>
      <c r="Q152" s="50"/>
      <c r="R152" s="50">
        <v>3.0945829509582801E-2</v>
      </c>
    </row>
    <row r="153" spans="1:18" ht="45" hidden="1" x14ac:dyDescent="0.2">
      <c r="A153" s="48" t="s">
        <v>153</v>
      </c>
      <c r="B153" s="48" t="s">
        <v>126</v>
      </c>
      <c r="C153" s="49">
        <v>693734.828129626</v>
      </c>
      <c r="D153" s="50">
        <v>6.7805786053150005E-2</v>
      </c>
      <c r="E153" s="50">
        <v>0.42627683015958001</v>
      </c>
      <c r="F153" s="50">
        <v>17.884125793443499</v>
      </c>
      <c r="G153" s="50">
        <v>0.39242698083872002</v>
      </c>
      <c r="H153" s="50"/>
      <c r="I153" s="50"/>
      <c r="J153" s="50">
        <v>4.2011657429246702E-2</v>
      </c>
      <c r="K153" s="50">
        <v>2.6519051726438301</v>
      </c>
      <c r="L153" s="50"/>
      <c r="M153" s="50">
        <v>0.10480664493828</v>
      </c>
      <c r="N153" s="50">
        <v>0.83998307835643005</v>
      </c>
      <c r="O153" s="50">
        <v>0.29900100732670998</v>
      </c>
      <c r="P153" s="50">
        <v>75.373654519201196</v>
      </c>
      <c r="Q153" s="50"/>
      <c r="R153" s="50">
        <v>0.27893220223705001</v>
      </c>
    </row>
    <row r="154" spans="1:18" ht="45" hidden="1" x14ac:dyDescent="0.2">
      <c r="A154" s="48" t="s">
        <v>153</v>
      </c>
      <c r="B154" s="48" t="s">
        <v>127</v>
      </c>
      <c r="C154" s="49">
        <v>726183.17187037296</v>
      </c>
      <c r="D154" s="50">
        <v>0.11066091079650001</v>
      </c>
      <c r="E154" s="50">
        <v>0.51421623658105997</v>
      </c>
      <c r="F154" s="50">
        <v>18.9430309464949</v>
      </c>
      <c r="G154" s="50">
        <v>0.51474492046246001</v>
      </c>
      <c r="H154" s="50"/>
      <c r="I154" s="50"/>
      <c r="J154" s="50">
        <v>7.8221872322180003E-2</v>
      </c>
      <c r="K154" s="50">
        <v>3.0041515390365201</v>
      </c>
      <c r="L154" s="50"/>
      <c r="M154" s="50">
        <v>0.13967545774359999</v>
      </c>
      <c r="N154" s="50">
        <v>0.98255727288243999</v>
      </c>
      <c r="O154" s="50">
        <v>0.39242829822079001</v>
      </c>
      <c r="P154" s="50">
        <v>76.634768271305902</v>
      </c>
      <c r="Q154" s="50"/>
      <c r="R154" s="50">
        <v>0.38115541853335999</v>
      </c>
    </row>
    <row r="155" spans="1:18" ht="27" hidden="1" x14ac:dyDescent="0.2">
      <c r="A155" s="48" t="s">
        <v>153</v>
      </c>
      <c r="B155" s="48" t="s">
        <v>128</v>
      </c>
      <c r="C155" s="50">
        <v>1.3891575524614499</v>
      </c>
      <c r="D155" s="50">
        <v>14.8879638866695</v>
      </c>
      <c r="E155" s="50">
        <v>5.7006402453626102</v>
      </c>
      <c r="F155" s="50">
        <v>1.7484020041591199</v>
      </c>
      <c r="G155" s="50">
        <v>8.2467272604461606</v>
      </c>
      <c r="H155" s="50"/>
      <c r="I155" s="50"/>
      <c r="J155" s="50">
        <v>18.893342066805701</v>
      </c>
      <c r="K155" s="50">
        <v>3.7907518859079299</v>
      </c>
      <c r="L155" s="50"/>
      <c r="M155" s="50">
        <v>8.7294148167201904</v>
      </c>
      <c r="N155" s="50">
        <v>4.7651691469653299</v>
      </c>
      <c r="O155" s="50">
        <v>8.2645089167118897</v>
      </c>
      <c r="P155" s="50">
        <v>0.50429491362133005</v>
      </c>
      <c r="Q155" s="50"/>
      <c r="R155" s="50">
        <v>9.4903974828483193</v>
      </c>
    </row>
    <row r="156" spans="1:18" hidden="1" x14ac:dyDescent="0.2">
      <c r="A156" s="48" t="s">
        <v>153</v>
      </c>
      <c r="B156" s="48" t="s">
        <v>129</v>
      </c>
      <c r="C156" s="50">
        <v>3.6609943145926702</v>
      </c>
      <c r="D156" s="50">
        <v>2.9768123717458401</v>
      </c>
      <c r="E156" s="50">
        <v>2.3679676890175299</v>
      </c>
      <c r="F156" s="50">
        <v>10.6830454385554</v>
      </c>
      <c r="G156" s="50">
        <v>4.7563720888362502</v>
      </c>
      <c r="H156" s="50"/>
      <c r="I156" s="50"/>
      <c r="J156" s="50">
        <v>3.1716874837618398</v>
      </c>
      <c r="K156" s="50">
        <v>6.4656614951851799</v>
      </c>
      <c r="L156" s="50"/>
      <c r="M156" s="50">
        <v>1.42994249832498</v>
      </c>
      <c r="N156" s="50">
        <v>3.2248486112431598</v>
      </c>
      <c r="O156" s="50">
        <v>3.63678218134342</v>
      </c>
      <c r="P156" s="50">
        <v>12.4815778116762</v>
      </c>
      <c r="Q156" s="50"/>
      <c r="R156" s="50">
        <v>4.5642308649895096</v>
      </c>
    </row>
    <row r="157" spans="1:18" hidden="1" x14ac:dyDescent="0.2">
      <c r="A157" s="51" t="s">
        <v>154</v>
      </c>
      <c r="B157" s="51" t="s">
        <v>124</v>
      </c>
      <c r="C157" s="52">
        <v>805854</v>
      </c>
      <c r="D157" s="53">
        <v>0.53570497881750001</v>
      </c>
      <c r="E157" s="53">
        <v>1.8552988506602901</v>
      </c>
      <c r="F157" s="53">
        <v>3.0014121664718401</v>
      </c>
      <c r="G157" s="53">
        <v>0.51274796675328005</v>
      </c>
      <c r="H157" s="53"/>
      <c r="I157" s="53"/>
      <c r="J157" s="53">
        <v>6.9987863806590001E-2</v>
      </c>
      <c r="K157" s="53">
        <v>0.20375899356459001</v>
      </c>
      <c r="L157" s="53"/>
      <c r="M157" s="53">
        <v>0.10485770375278</v>
      </c>
      <c r="N157" s="53">
        <v>0.38592598659310001</v>
      </c>
      <c r="O157" s="53">
        <v>0.81243004315917999</v>
      </c>
      <c r="P157" s="53">
        <v>92.095466424439095</v>
      </c>
      <c r="Q157" s="53"/>
      <c r="R157" s="53">
        <v>0.42240902198163999</v>
      </c>
    </row>
    <row r="158" spans="1:18" ht="18" hidden="1" x14ac:dyDescent="0.2">
      <c r="A158" s="54" t="s">
        <v>154</v>
      </c>
      <c r="B158" s="54" t="s">
        <v>125</v>
      </c>
      <c r="C158" s="55">
        <v>12032.843349368701</v>
      </c>
      <c r="D158" s="56">
        <v>0.14630498870465</v>
      </c>
      <c r="E158" s="56">
        <v>0.1078616575319</v>
      </c>
      <c r="F158" s="56">
        <v>0.14799714038851999</v>
      </c>
      <c r="G158" s="56">
        <v>3.68779443353471E-2</v>
      </c>
      <c r="H158" s="56"/>
      <c r="I158" s="56"/>
      <c r="J158" s="56">
        <v>1.14237764149737E-2</v>
      </c>
      <c r="K158" s="56">
        <v>2.2157961455183801E-2</v>
      </c>
      <c r="L158" s="56"/>
      <c r="M158" s="56">
        <v>1.38337010954934E-2</v>
      </c>
      <c r="N158" s="56">
        <v>3.3895164046565202E-2</v>
      </c>
      <c r="O158" s="56">
        <v>4.28010082257715E-2</v>
      </c>
      <c r="P158" s="56">
        <v>0.28329532157076998</v>
      </c>
      <c r="Q158" s="56"/>
      <c r="R158" s="56">
        <v>3.6611035833861799E-2</v>
      </c>
    </row>
    <row r="159" spans="1:18" ht="45" hidden="1" x14ac:dyDescent="0.2">
      <c r="A159" s="54" t="s">
        <v>154</v>
      </c>
      <c r="B159" s="54" t="s">
        <v>126</v>
      </c>
      <c r="C159" s="55">
        <v>786057.32016220898</v>
      </c>
      <c r="D159" s="56">
        <v>0.34165136593133999</v>
      </c>
      <c r="E159" s="56">
        <v>1.6859237783067</v>
      </c>
      <c r="F159" s="56">
        <v>2.76726438784371</v>
      </c>
      <c r="G159" s="56">
        <v>0.45551193048778998</v>
      </c>
      <c r="H159" s="56"/>
      <c r="I159" s="56"/>
      <c r="J159" s="56">
        <v>5.3504054481715399E-2</v>
      </c>
      <c r="K159" s="56">
        <v>0.17037400446101</v>
      </c>
      <c r="L159" s="56"/>
      <c r="M159" s="56">
        <v>8.4396845241040006E-2</v>
      </c>
      <c r="N159" s="56">
        <v>0.33398977293687998</v>
      </c>
      <c r="O159" s="56">
        <v>0.74495607083771997</v>
      </c>
      <c r="P159" s="56">
        <v>91.616641638256695</v>
      </c>
      <c r="Q159" s="56"/>
      <c r="R159" s="56">
        <v>0.36625813996848999</v>
      </c>
    </row>
    <row r="160" spans="1:18" ht="45" hidden="1" x14ac:dyDescent="0.2">
      <c r="A160" s="54" t="s">
        <v>154</v>
      </c>
      <c r="B160" s="54" t="s">
        <v>127</v>
      </c>
      <c r="C160" s="55">
        <v>825650.67983778997</v>
      </c>
      <c r="D160" s="56">
        <v>0.83905059394099002</v>
      </c>
      <c r="E160" s="56">
        <v>2.0413367497560002</v>
      </c>
      <c r="F160" s="56">
        <v>3.2547088193535898</v>
      </c>
      <c r="G160" s="56">
        <v>0.57713413544642</v>
      </c>
      <c r="H160" s="56"/>
      <c r="I160" s="56"/>
      <c r="J160" s="56">
        <v>9.1545439890819993E-2</v>
      </c>
      <c r="K160" s="56">
        <v>0.24366984337955999</v>
      </c>
      <c r="L160" s="56"/>
      <c r="M160" s="56">
        <v>0.13027254943548999</v>
      </c>
      <c r="N160" s="56">
        <v>0.44590227382459002</v>
      </c>
      <c r="O160" s="56">
        <v>0.88596088099577996</v>
      </c>
      <c r="P160" s="56">
        <v>92.549166761584999</v>
      </c>
      <c r="Q160" s="56"/>
      <c r="R160" s="56">
        <v>0.48712628393172003</v>
      </c>
    </row>
    <row r="161" spans="1:18" ht="27" hidden="1" x14ac:dyDescent="0.2">
      <c r="A161" s="54" t="s">
        <v>154</v>
      </c>
      <c r="B161" s="54" t="s">
        <v>128</v>
      </c>
      <c r="C161" s="56">
        <v>1.4931790807477101</v>
      </c>
      <c r="D161" s="56">
        <v>27.3107390242305</v>
      </c>
      <c r="E161" s="56">
        <v>5.8137079906842004</v>
      </c>
      <c r="F161" s="56">
        <v>4.9309169211004198</v>
      </c>
      <c r="G161" s="56">
        <v>7.1922165910979698</v>
      </c>
      <c r="H161" s="56"/>
      <c r="I161" s="56"/>
      <c r="J161" s="56">
        <v>16.322510494879801</v>
      </c>
      <c r="K161" s="56">
        <v>10.8745931001861</v>
      </c>
      <c r="L161" s="56"/>
      <c r="M161" s="56">
        <v>13.1928323817842</v>
      </c>
      <c r="N161" s="56">
        <v>8.7828146390934805</v>
      </c>
      <c r="O161" s="56">
        <v>5.2682699988957999</v>
      </c>
      <c r="P161" s="56">
        <v>0.30761049655272998</v>
      </c>
      <c r="Q161" s="56"/>
      <c r="R161" s="56">
        <v>8.6672002558345493</v>
      </c>
    </row>
    <row r="162" spans="1:18" hidden="1" x14ac:dyDescent="0.2">
      <c r="A162" s="54" t="s">
        <v>154</v>
      </c>
      <c r="B162" s="54" t="s">
        <v>129</v>
      </c>
      <c r="C162" s="56">
        <v>3.7177891338743798</v>
      </c>
      <c r="D162" s="56">
        <v>32.954844502338197</v>
      </c>
      <c r="E162" s="56">
        <v>5.2414003783000496</v>
      </c>
      <c r="F162" s="56">
        <v>6.1717664910963101</v>
      </c>
      <c r="G162" s="56">
        <v>2.1870359157175399</v>
      </c>
      <c r="H162" s="56"/>
      <c r="I162" s="56"/>
      <c r="J162" s="56">
        <v>1.5307159208708701</v>
      </c>
      <c r="K162" s="56">
        <v>1.9807174308614499</v>
      </c>
      <c r="L162" s="56"/>
      <c r="M162" s="56">
        <v>1.4987388006056901</v>
      </c>
      <c r="N162" s="56">
        <v>2.4515719484931102</v>
      </c>
      <c r="O162" s="56">
        <v>1.86491336716167</v>
      </c>
      <c r="P162" s="56">
        <v>9.0439508426307498</v>
      </c>
      <c r="Q162" s="56"/>
      <c r="R162" s="56">
        <v>2.6141055583256199</v>
      </c>
    </row>
    <row r="163" spans="1:18" hidden="1" x14ac:dyDescent="0.2">
      <c r="A163" s="45" t="s">
        <v>155</v>
      </c>
      <c r="B163" s="45" t="s">
        <v>124</v>
      </c>
      <c r="C163" s="46">
        <v>812567</v>
      </c>
      <c r="D163" s="47">
        <v>0.31935828060947002</v>
      </c>
      <c r="E163" s="47">
        <v>1.49870718353071</v>
      </c>
      <c r="F163" s="47">
        <v>19.238659704368899</v>
      </c>
      <c r="G163" s="47">
        <v>1.17344169773077</v>
      </c>
      <c r="H163" s="47"/>
      <c r="I163" s="47"/>
      <c r="J163" s="47">
        <v>0.18053895863356001</v>
      </c>
      <c r="K163" s="47">
        <v>7.6793667476030003E-2</v>
      </c>
      <c r="L163" s="47"/>
      <c r="M163" s="47">
        <v>3.9350601242728298</v>
      </c>
      <c r="N163" s="47">
        <v>1.0267461021675699</v>
      </c>
      <c r="O163" s="47">
        <v>9.180781400179E-2</v>
      </c>
      <c r="P163" s="47">
        <v>71.508687898967096</v>
      </c>
      <c r="Q163" s="47"/>
      <c r="R163" s="47">
        <v>0.95019856824114002</v>
      </c>
    </row>
    <row r="164" spans="1:18" ht="18" hidden="1" x14ac:dyDescent="0.2">
      <c r="A164" s="48" t="s">
        <v>155</v>
      </c>
      <c r="B164" s="48" t="s">
        <v>125</v>
      </c>
      <c r="C164" s="49">
        <v>13836.5046284827</v>
      </c>
      <c r="D164" s="50">
        <v>3.7429373963315998E-2</v>
      </c>
      <c r="E164" s="50">
        <v>7.5398153975110002E-2</v>
      </c>
      <c r="F164" s="50">
        <v>0.42641420265947</v>
      </c>
      <c r="G164" s="50">
        <v>7.5895336663720003E-2</v>
      </c>
      <c r="H164" s="50"/>
      <c r="I164" s="50"/>
      <c r="J164" s="50">
        <v>2.0211996912040401E-2</v>
      </c>
      <c r="K164" s="50">
        <v>1.1456641838197E-2</v>
      </c>
      <c r="L164" s="50"/>
      <c r="M164" s="50">
        <v>0.14538848133726001</v>
      </c>
      <c r="N164" s="50">
        <v>5.99037345054554E-2</v>
      </c>
      <c r="O164" s="50">
        <v>1.6284761385440501E-2</v>
      </c>
      <c r="P164" s="50">
        <v>0.56910173589646995</v>
      </c>
      <c r="Q164" s="50"/>
      <c r="R164" s="50">
        <v>4.5696770193065797E-2</v>
      </c>
    </row>
    <row r="165" spans="1:18" ht="45" hidden="1" x14ac:dyDescent="0.2">
      <c r="A165" s="48" t="s">
        <v>155</v>
      </c>
      <c r="B165" s="48" t="s">
        <v>126</v>
      </c>
      <c r="C165" s="49">
        <v>789805.27493990096</v>
      </c>
      <c r="D165" s="50">
        <v>0.26334237151693002</v>
      </c>
      <c r="E165" s="50">
        <v>1.37959739943797</v>
      </c>
      <c r="F165" s="50">
        <v>18.546911975181001</v>
      </c>
      <c r="G165" s="50">
        <v>1.0549342177655501</v>
      </c>
      <c r="H165" s="50"/>
      <c r="I165" s="50"/>
      <c r="J165" s="50">
        <v>0.15016707173784</v>
      </c>
      <c r="K165" s="50">
        <v>6.00802033259396E-2</v>
      </c>
      <c r="L165" s="50"/>
      <c r="M165" s="50">
        <v>3.7027375004590501</v>
      </c>
      <c r="N165" s="50">
        <v>0.93273964792005004</v>
      </c>
      <c r="O165" s="50">
        <v>6.8570679284050001E-2</v>
      </c>
      <c r="P165" s="50">
        <v>70.5633104748959</v>
      </c>
      <c r="Q165" s="50"/>
      <c r="R165" s="50">
        <v>0.87789619209962999</v>
      </c>
    </row>
    <row r="166" spans="1:18" ht="45" hidden="1" x14ac:dyDescent="0.2">
      <c r="A166" s="48" t="s">
        <v>155</v>
      </c>
      <c r="B166" s="48" t="s">
        <v>127</v>
      </c>
      <c r="C166" s="49">
        <v>835328.72506009904</v>
      </c>
      <c r="D166" s="50">
        <v>0.38724314616591998</v>
      </c>
      <c r="E166" s="50">
        <v>1.62793075371732</v>
      </c>
      <c r="F166" s="50">
        <v>19.949888558358701</v>
      </c>
      <c r="G166" s="50">
        <v>1.30508628311037</v>
      </c>
      <c r="H166" s="50"/>
      <c r="I166" s="50"/>
      <c r="J166" s="50">
        <v>0.21704032784628999</v>
      </c>
      <c r="K166" s="50">
        <v>9.815201506356E-2</v>
      </c>
      <c r="L166" s="50"/>
      <c r="M166" s="50">
        <v>4.18132654057856</v>
      </c>
      <c r="N166" s="50">
        <v>1.13011894512722</v>
      </c>
      <c r="O166" s="50">
        <v>0.12290983077641</v>
      </c>
      <c r="P166" s="50">
        <v>72.435564134524398</v>
      </c>
      <c r="Q166" s="50"/>
      <c r="R166" s="50">
        <v>1.0283938925862799</v>
      </c>
    </row>
    <row r="167" spans="1:18" ht="27" hidden="1" x14ac:dyDescent="0.2">
      <c r="A167" s="48" t="s">
        <v>155</v>
      </c>
      <c r="B167" s="48" t="s">
        <v>128</v>
      </c>
      <c r="C167" s="50">
        <v>1.7028139991511799</v>
      </c>
      <c r="D167" s="50">
        <v>11.720182702601001</v>
      </c>
      <c r="E167" s="50">
        <v>5.0308796010100396</v>
      </c>
      <c r="F167" s="50">
        <v>2.2164444364210798</v>
      </c>
      <c r="G167" s="50">
        <v>6.46775522043359</v>
      </c>
      <c r="H167" s="50"/>
      <c r="I167" s="50"/>
      <c r="J167" s="50">
        <v>11.195365845143799</v>
      </c>
      <c r="K167" s="50">
        <v>14.9187325136831</v>
      </c>
      <c r="L167" s="50"/>
      <c r="M167" s="50">
        <v>3.6946952967875202</v>
      </c>
      <c r="N167" s="50">
        <v>5.8343279199202103</v>
      </c>
      <c r="O167" s="50">
        <v>17.737881641666501</v>
      </c>
      <c r="P167" s="50">
        <v>0.79584978079942004</v>
      </c>
      <c r="Q167" s="50"/>
      <c r="R167" s="50">
        <v>4.8091811249150203</v>
      </c>
    </row>
    <row r="168" spans="1:18" hidden="1" x14ac:dyDescent="0.2">
      <c r="A168" s="48" t="s">
        <v>155</v>
      </c>
      <c r="B168" s="48" t="s">
        <v>129</v>
      </c>
      <c r="C168" s="50">
        <v>7.8253001234796002</v>
      </c>
      <c r="D168" s="50">
        <v>5.5060298021260596</v>
      </c>
      <c r="E168" s="50">
        <v>4.8179816774344904</v>
      </c>
      <c r="F168" s="50">
        <v>14.6415626457946</v>
      </c>
      <c r="G168" s="50">
        <v>6.2143746713612797</v>
      </c>
      <c r="H168" s="50"/>
      <c r="I168" s="50"/>
      <c r="J168" s="50">
        <v>2.8361861414736098</v>
      </c>
      <c r="K168" s="50">
        <v>2.1400569967665501</v>
      </c>
      <c r="L168" s="50"/>
      <c r="M168" s="50">
        <v>6.9959411972821499</v>
      </c>
      <c r="N168" s="50">
        <v>4.4180367318421201</v>
      </c>
      <c r="O168" s="50">
        <v>3.6172996750002699</v>
      </c>
      <c r="P168" s="50">
        <v>19.888910757197898</v>
      </c>
      <c r="Q168" s="50"/>
      <c r="R168" s="50">
        <v>2.7759105545760301</v>
      </c>
    </row>
    <row r="169" spans="1:18" hidden="1" x14ac:dyDescent="0.2">
      <c r="A169" s="51" t="s">
        <v>156</v>
      </c>
      <c r="B169" s="51" t="s">
        <v>124</v>
      </c>
      <c r="C169" s="52">
        <v>646059</v>
      </c>
      <c r="D169" s="53">
        <v>6.4699973222250004E-2</v>
      </c>
      <c r="E169" s="53">
        <v>0.19735039679037999</v>
      </c>
      <c r="F169" s="53">
        <v>38.093579688542299</v>
      </c>
      <c r="G169" s="53">
        <v>15.171988935995</v>
      </c>
      <c r="H169" s="53"/>
      <c r="I169" s="53"/>
      <c r="J169" s="53">
        <v>6.9653081220130003E-2</v>
      </c>
      <c r="K169" s="53">
        <v>0.54391317201679001</v>
      </c>
      <c r="L169" s="53"/>
      <c r="M169" s="53">
        <v>3.4207402110333601E-2</v>
      </c>
      <c r="N169" s="53">
        <v>2.8325586362855398E-2</v>
      </c>
      <c r="O169" s="53">
        <v>4.1078291611137603</v>
      </c>
      <c r="P169" s="53">
        <v>41.134633214613501</v>
      </c>
      <c r="Q169" s="53"/>
      <c r="R169" s="53">
        <v>0.55381938801255004</v>
      </c>
    </row>
    <row r="170" spans="1:18" ht="18" hidden="1" x14ac:dyDescent="0.2">
      <c r="A170" s="54" t="s">
        <v>156</v>
      </c>
      <c r="B170" s="54" t="s">
        <v>125</v>
      </c>
      <c r="C170" s="55">
        <v>26742.1684804303</v>
      </c>
      <c r="D170" s="56">
        <v>1.3716161398180301E-2</v>
      </c>
      <c r="E170" s="56">
        <v>3.2739607741012797E-2</v>
      </c>
      <c r="F170" s="56">
        <v>1.1495514187704901</v>
      </c>
      <c r="G170" s="56">
        <v>0.62757870621782996</v>
      </c>
      <c r="H170" s="56"/>
      <c r="I170" s="56"/>
      <c r="J170" s="56">
        <v>1.55549006958586E-2</v>
      </c>
      <c r="K170" s="56">
        <v>0.10705555390544</v>
      </c>
      <c r="L170" s="56"/>
      <c r="M170" s="56">
        <v>7.4121151912854002E-3</v>
      </c>
      <c r="N170" s="56">
        <v>1.28725179183522E-2</v>
      </c>
      <c r="O170" s="56">
        <v>0.39764772360729</v>
      </c>
      <c r="P170" s="56">
        <v>1.3929330038749099</v>
      </c>
      <c r="Q170" s="56"/>
      <c r="R170" s="56">
        <v>6.0201565158274302E-2</v>
      </c>
    </row>
    <row r="171" spans="1:18" ht="45" hidden="1" x14ac:dyDescent="0.2">
      <c r="A171" s="54" t="s">
        <v>156</v>
      </c>
      <c r="B171" s="54" t="s">
        <v>126</v>
      </c>
      <c r="C171" s="55">
        <v>602049.40976582805</v>
      </c>
      <c r="D171" s="56">
        <v>4.5642672948271699E-2</v>
      </c>
      <c r="E171" s="56">
        <v>0.15018961440976</v>
      </c>
      <c r="F171" s="56">
        <v>36.220656371963599</v>
      </c>
      <c r="G171" s="56">
        <v>14.1677878095817</v>
      </c>
      <c r="H171" s="56"/>
      <c r="I171" s="56"/>
      <c r="J171" s="56">
        <v>4.82293608747962E-2</v>
      </c>
      <c r="K171" s="56">
        <v>0.39331734045194999</v>
      </c>
      <c r="L171" s="56"/>
      <c r="M171" s="56">
        <v>2.39466803160364E-2</v>
      </c>
      <c r="N171" s="56">
        <v>1.34075367654134E-2</v>
      </c>
      <c r="O171" s="56">
        <v>3.5010750693836798</v>
      </c>
      <c r="P171" s="56">
        <v>38.863044647568302</v>
      </c>
      <c r="Q171" s="56"/>
      <c r="R171" s="56">
        <v>0.46306285929419</v>
      </c>
    </row>
    <row r="172" spans="1:18" ht="45" hidden="1" x14ac:dyDescent="0.2">
      <c r="A172" s="54" t="s">
        <v>156</v>
      </c>
      <c r="B172" s="54" t="s">
        <v>127</v>
      </c>
      <c r="C172" s="55">
        <v>690068.59023417102</v>
      </c>
      <c r="D172" s="56">
        <v>9.1707015613249995E-2</v>
      </c>
      <c r="E172" s="56">
        <v>0.25928160084832003</v>
      </c>
      <c r="F172" s="56">
        <v>40.002607051412397</v>
      </c>
      <c r="G172" s="56">
        <v>16.233904934249001</v>
      </c>
      <c r="H172" s="56"/>
      <c r="I172" s="56"/>
      <c r="J172" s="56">
        <v>0.10058374727874</v>
      </c>
      <c r="K172" s="56">
        <v>0.75173491818163996</v>
      </c>
      <c r="L172" s="56"/>
      <c r="M172" s="56">
        <v>4.88625098654554E-2</v>
      </c>
      <c r="N172" s="56">
        <v>5.9832442226687502E-2</v>
      </c>
      <c r="O172" s="56">
        <v>4.8144905338429798</v>
      </c>
      <c r="P172" s="56">
        <v>43.444645841355303</v>
      </c>
      <c r="Q172" s="56"/>
      <c r="R172" s="56">
        <v>0.66224510811445003</v>
      </c>
    </row>
    <row r="173" spans="1:18" ht="27" hidden="1" x14ac:dyDescent="0.2">
      <c r="A173" s="54" t="s">
        <v>156</v>
      </c>
      <c r="B173" s="54" t="s">
        <v>128</v>
      </c>
      <c r="C173" s="56">
        <v>4.1392765181554996</v>
      </c>
      <c r="D173" s="56">
        <v>21.199639992217602</v>
      </c>
      <c r="E173" s="56">
        <v>16.589582931412501</v>
      </c>
      <c r="F173" s="56">
        <v>3.01770384450441</v>
      </c>
      <c r="G173" s="56">
        <v>4.1364300281614401</v>
      </c>
      <c r="H173" s="56"/>
      <c r="I173" s="56"/>
      <c r="J173" s="56">
        <v>22.331963530368199</v>
      </c>
      <c r="K173" s="56">
        <v>19.682471286453001</v>
      </c>
      <c r="L173" s="56"/>
      <c r="M173" s="56">
        <v>21.6681616668175</v>
      </c>
      <c r="N173" s="56">
        <v>45.444841824112899</v>
      </c>
      <c r="O173" s="56">
        <v>9.6802400492106706</v>
      </c>
      <c r="P173" s="56">
        <v>3.38627792451071</v>
      </c>
      <c r="Q173" s="56"/>
      <c r="R173" s="56">
        <v>10.870252371321801</v>
      </c>
    </row>
    <row r="174" spans="1:18" hidden="1" x14ac:dyDescent="0.2">
      <c r="A174" s="54" t="s">
        <v>156</v>
      </c>
      <c r="B174" s="54" t="s">
        <v>129</v>
      </c>
      <c r="C174" s="56">
        <v>1.62785898127043</v>
      </c>
      <c r="D174" s="56">
        <v>2.13731939858704</v>
      </c>
      <c r="E174" s="56">
        <v>3.9975522023537402</v>
      </c>
      <c r="F174" s="56">
        <v>41.162012607532901</v>
      </c>
      <c r="G174" s="56">
        <v>22.479252872932701</v>
      </c>
      <c r="H174" s="56"/>
      <c r="I174" s="56"/>
      <c r="J174" s="56">
        <v>2.55343045017444</v>
      </c>
      <c r="K174" s="56">
        <v>15.562692529603501</v>
      </c>
      <c r="L174" s="56"/>
      <c r="M174" s="56">
        <v>1.18015782132151</v>
      </c>
      <c r="N174" s="56">
        <v>4.2983166934083199</v>
      </c>
      <c r="O174" s="56">
        <v>29.486875262513198</v>
      </c>
      <c r="P174" s="56">
        <v>58.859998813499402</v>
      </c>
      <c r="Q174" s="56"/>
      <c r="R174" s="56">
        <v>4.8337766219772602</v>
      </c>
    </row>
    <row r="175" spans="1:18" hidden="1" x14ac:dyDescent="0.2">
      <c r="A175" s="45" t="s">
        <v>157</v>
      </c>
      <c r="B175" s="45" t="s">
        <v>124</v>
      </c>
      <c r="C175" s="46">
        <v>986886</v>
      </c>
      <c r="D175" s="47">
        <v>0.10680058284339999</v>
      </c>
      <c r="E175" s="47">
        <v>0.57260919700958002</v>
      </c>
      <c r="F175" s="47">
        <v>13.6253832762852</v>
      </c>
      <c r="G175" s="47">
        <v>0.24207456585664</v>
      </c>
      <c r="H175" s="47"/>
      <c r="I175" s="47"/>
      <c r="J175" s="47">
        <v>7.4983331408080001E-2</v>
      </c>
      <c r="K175" s="47">
        <v>0.35617082418840001</v>
      </c>
      <c r="L175" s="47"/>
      <c r="M175" s="47">
        <v>1.18412866329039</v>
      </c>
      <c r="N175" s="47">
        <v>1.5097995107844301E-2</v>
      </c>
      <c r="O175" s="47">
        <v>0.23305630032242</v>
      </c>
      <c r="P175" s="47">
        <v>82.865295484990099</v>
      </c>
      <c r="Q175" s="47"/>
      <c r="R175" s="47">
        <v>0.72439977869784</v>
      </c>
    </row>
    <row r="176" spans="1:18" ht="18" hidden="1" x14ac:dyDescent="0.2">
      <c r="A176" s="48" t="s">
        <v>157</v>
      </c>
      <c r="B176" s="48" t="s">
        <v>125</v>
      </c>
      <c r="C176" s="49">
        <v>17575.652619491299</v>
      </c>
      <c r="D176" s="50">
        <v>1.9017649259965599E-2</v>
      </c>
      <c r="E176" s="50">
        <v>5.08782302480454E-2</v>
      </c>
      <c r="F176" s="50">
        <v>0.32384243510785998</v>
      </c>
      <c r="G176" s="50">
        <v>2.3551615439547299E-2</v>
      </c>
      <c r="H176" s="50"/>
      <c r="I176" s="50"/>
      <c r="J176" s="50">
        <v>1.2881527189253301E-2</v>
      </c>
      <c r="K176" s="50">
        <v>1.8791066975662199E-2</v>
      </c>
      <c r="L176" s="50"/>
      <c r="M176" s="50">
        <v>7.7344692258830006E-2</v>
      </c>
      <c r="N176" s="50">
        <v>4.7766630714800003E-3</v>
      </c>
      <c r="O176" s="50">
        <v>2.8416316637273599E-2</v>
      </c>
      <c r="P176" s="50">
        <v>0.37746017603493998</v>
      </c>
      <c r="Q176" s="50"/>
      <c r="R176" s="50">
        <v>5.11366585643463E-2</v>
      </c>
    </row>
    <row r="177" spans="1:18" ht="45" hidden="1" x14ac:dyDescent="0.2">
      <c r="A177" s="48" t="s">
        <v>157</v>
      </c>
      <c r="B177" s="48" t="s">
        <v>126</v>
      </c>
      <c r="C177" s="49">
        <v>957972.70238946704</v>
      </c>
      <c r="D177" s="50">
        <v>7.9677556861120005E-2</v>
      </c>
      <c r="E177" s="50">
        <v>0.49471125528067</v>
      </c>
      <c r="F177" s="50">
        <v>13.1013556410637</v>
      </c>
      <c r="G177" s="50">
        <v>0.20626578690580999</v>
      </c>
      <c r="H177" s="50"/>
      <c r="I177" s="50"/>
      <c r="J177" s="50">
        <v>5.6521872343401197E-2</v>
      </c>
      <c r="K177" s="50">
        <v>0.32655731015877998</v>
      </c>
      <c r="L177" s="50"/>
      <c r="M177" s="50">
        <v>1.06341730219661</v>
      </c>
      <c r="N177" s="50">
        <v>8.9717403901458E-3</v>
      </c>
      <c r="O177" s="50">
        <v>0.19069084801406</v>
      </c>
      <c r="P177" s="50">
        <v>82.235391340887901</v>
      </c>
      <c r="Q177" s="50"/>
      <c r="R177" s="50">
        <v>0.64494638244283997</v>
      </c>
    </row>
    <row r="178" spans="1:18" ht="45" hidden="1" x14ac:dyDescent="0.2">
      <c r="A178" s="48" t="s">
        <v>157</v>
      </c>
      <c r="B178" s="48" t="s">
        <v>127</v>
      </c>
      <c r="C178" s="49">
        <v>1015799.29761053</v>
      </c>
      <c r="D178" s="50">
        <v>0.14314332742092001</v>
      </c>
      <c r="E178" s="50">
        <v>0.66269137071441997</v>
      </c>
      <c r="F178" s="50">
        <v>14.166953869598</v>
      </c>
      <c r="G178" s="50">
        <v>0.28408223238139002</v>
      </c>
      <c r="H178" s="50"/>
      <c r="I178" s="50"/>
      <c r="J178" s="50">
        <v>9.9468764026209994E-2</v>
      </c>
      <c r="K178" s="50">
        <v>0.38845934315915998</v>
      </c>
      <c r="L178" s="50"/>
      <c r="M178" s="50">
        <v>1.31835970909399</v>
      </c>
      <c r="N178" s="50">
        <v>2.54064328905192E-2</v>
      </c>
      <c r="O178" s="50">
        <v>0.28480715309922</v>
      </c>
      <c r="P178" s="50">
        <v>83.477351852536998</v>
      </c>
      <c r="Q178" s="50"/>
      <c r="R178" s="50">
        <v>0.81356119119384995</v>
      </c>
    </row>
    <row r="179" spans="1:18" ht="27" hidden="1" x14ac:dyDescent="0.2">
      <c r="A179" s="48" t="s">
        <v>157</v>
      </c>
      <c r="B179" s="48" t="s">
        <v>128</v>
      </c>
      <c r="C179" s="50">
        <v>1.78092025010906</v>
      </c>
      <c r="D179" s="50">
        <v>17.806690519516501</v>
      </c>
      <c r="E179" s="50">
        <v>8.8853323547288099</v>
      </c>
      <c r="F179" s="50">
        <v>2.3767583527100302</v>
      </c>
      <c r="G179" s="50">
        <v>9.7290747403403302</v>
      </c>
      <c r="H179" s="50"/>
      <c r="I179" s="50"/>
      <c r="J179" s="50">
        <v>17.1791876239099</v>
      </c>
      <c r="K179" s="50">
        <v>5.2758580151759098</v>
      </c>
      <c r="L179" s="50"/>
      <c r="M179" s="50">
        <v>6.5317811025630297</v>
      </c>
      <c r="N179" s="50">
        <v>31.637730952756002</v>
      </c>
      <c r="O179" s="50">
        <v>12.192897852561901</v>
      </c>
      <c r="P179" s="50">
        <v>0.45551056546141</v>
      </c>
      <c r="Q179" s="50"/>
      <c r="R179" s="50">
        <v>7.0591764476057399</v>
      </c>
    </row>
    <row r="180" spans="1:18" hidden="1" x14ac:dyDescent="0.2">
      <c r="A180" s="48" t="s">
        <v>157</v>
      </c>
      <c r="B180" s="48" t="s">
        <v>129</v>
      </c>
      <c r="C180" s="50">
        <v>3.2205937519453398</v>
      </c>
      <c r="D180" s="50">
        <v>3.9519327468658201</v>
      </c>
      <c r="E180" s="50">
        <v>5.3003561814702698</v>
      </c>
      <c r="F180" s="50">
        <v>10.3881467510747</v>
      </c>
      <c r="G180" s="50">
        <v>2.67762809529024</v>
      </c>
      <c r="H180" s="50"/>
      <c r="I180" s="50"/>
      <c r="J180" s="50">
        <v>2.5816726396815999</v>
      </c>
      <c r="K180" s="50">
        <v>1.1598439335533299</v>
      </c>
      <c r="L180" s="50"/>
      <c r="M180" s="50">
        <v>5.9599258615416897</v>
      </c>
      <c r="N180" s="50">
        <v>1.7619798443908099</v>
      </c>
      <c r="O180" s="50">
        <v>4.0484937662516698</v>
      </c>
      <c r="P180" s="50">
        <v>11.6976439296068</v>
      </c>
      <c r="Q180" s="50"/>
      <c r="R180" s="50">
        <v>4.2388620832171604</v>
      </c>
    </row>
    <row r="181" spans="1:18" hidden="1" x14ac:dyDescent="0.2">
      <c r="A181" s="51" t="s">
        <v>158</v>
      </c>
      <c r="B181" s="51" t="s">
        <v>124</v>
      </c>
      <c r="C181" s="52">
        <v>310416</v>
      </c>
      <c r="D181" s="53">
        <v>5.4765218287717098E-2</v>
      </c>
      <c r="E181" s="53">
        <v>0.73771970516982999</v>
      </c>
      <c r="F181" s="53">
        <v>2.41804546157414</v>
      </c>
      <c r="G181" s="53">
        <v>2.7073346734704402</v>
      </c>
      <c r="H181" s="53"/>
      <c r="I181" s="53"/>
      <c r="J181" s="53">
        <v>0.10083243131797</v>
      </c>
      <c r="K181" s="53">
        <v>9.6644502860677006E-3</v>
      </c>
      <c r="L181" s="53"/>
      <c r="M181" s="53">
        <v>0.16332920983454</v>
      </c>
      <c r="N181" s="53">
        <v>0.32472552961187001</v>
      </c>
      <c r="O181" s="53">
        <v>0.60467243956496997</v>
      </c>
      <c r="P181" s="53">
        <v>92.492655017782496</v>
      </c>
      <c r="Q181" s="53"/>
      <c r="R181" s="53">
        <v>0.38625586309984</v>
      </c>
    </row>
    <row r="182" spans="1:18" ht="18" hidden="1" x14ac:dyDescent="0.2">
      <c r="A182" s="54" t="s">
        <v>158</v>
      </c>
      <c r="B182" s="54" t="s">
        <v>125</v>
      </c>
      <c r="C182" s="55">
        <v>4550.9204739704701</v>
      </c>
      <c r="D182" s="56">
        <v>8.1528453908593004E-3</v>
      </c>
      <c r="E182" s="56">
        <v>4.2087550415287403E-2</v>
      </c>
      <c r="F182" s="56">
        <v>6.7232947050829994E-2</v>
      </c>
      <c r="G182" s="56">
        <v>6.8774830876649998E-2</v>
      </c>
      <c r="H182" s="56"/>
      <c r="I182" s="56"/>
      <c r="J182" s="56">
        <v>1.2758363246118801E-2</v>
      </c>
      <c r="K182" s="56">
        <v>2.6190315234229998E-3</v>
      </c>
      <c r="L182" s="56"/>
      <c r="M182" s="56">
        <v>1.9082647470981502E-2</v>
      </c>
      <c r="N182" s="56">
        <v>2.53828795346101E-2</v>
      </c>
      <c r="O182" s="56">
        <v>2.7349998277736799E-2</v>
      </c>
      <c r="P182" s="56">
        <v>0.13160229793139999</v>
      </c>
      <c r="Q182" s="56"/>
      <c r="R182" s="56">
        <v>2.7867923907859901E-2</v>
      </c>
    </row>
    <row r="183" spans="1:18" ht="45" hidden="1" x14ac:dyDescent="0.2">
      <c r="A183" s="54" t="s">
        <v>158</v>
      </c>
      <c r="B183" s="54" t="s">
        <v>126</v>
      </c>
      <c r="C183" s="55">
        <v>302928.93527466001</v>
      </c>
      <c r="D183" s="56">
        <v>4.2867945806532297E-2</v>
      </c>
      <c r="E183" s="56">
        <v>0.67160709615113001</v>
      </c>
      <c r="F183" s="56">
        <v>2.3098681439257902</v>
      </c>
      <c r="G183" s="56">
        <v>2.5964574806660599</v>
      </c>
      <c r="H183" s="56"/>
      <c r="I183" s="56"/>
      <c r="J183" s="56">
        <v>8.1881651020920002E-2</v>
      </c>
      <c r="K183" s="56">
        <v>6.1879825472271003E-3</v>
      </c>
      <c r="L183" s="56"/>
      <c r="M183" s="56">
        <v>0.13476392625513001</v>
      </c>
      <c r="N183" s="56">
        <v>0.28553245876514999</v>
      </c>
      <c r="O183" s="56">
        <v>0.56130102122281</v>
      </c>
      <c r="P183" s="56">
        <v>92.273256971214806</v>
      </c>
      <c r="Q183" s="56"/>
      <c r="R183" s="56">
        <v>0.34301567838562003</v>
      </c>
    </row>
    <row r="184" spans="1:18" ht="45" hidden="1" x14ac:dyDescent="0.2">
      <c r="A184" s="54" t="s">
        <v>158</v>
      </c>
      <c r="B184" s="54" t="s">
        <v>127</v>
      </c>
      <c r="C184" s="55">
        <v>317903.06472533901</v>
      </c>
      <c r="D184" s="56">
        <v>6.996206623232E-2</v>
      </c>
      <c r="E184" s="56">
        <v>0.81028730992152997</v>
      </c>
      <c r="F184" s="56">
        <v>2.5311577465667501</v>
      </c>
      <c r="G184" s="56">
        <v>2.8228094659376</v>
      </c>
      <c r="H184" s="56"/>
      <c r="I184" s="56"/>
      <c r="J184" s="56">
        <v>0.12416375099254</v>
      </c>
      <c r="K184" s="56">
        <v>1.5093736012212099E-2</v>
      </c>
      <c r="L184" s="56"/>
      <c r="M184" s="56">
        <v>0.19793734292856</v>
      </c>
      <c r="N184" s="56">
        <v>0.36927843972720997</v>
      </c>
      <c r="O184" s="56">
        <v>0.65137319073283995</v>
      </c>
      <c r="P184" s="56">
        <v>92.706315762005801</v>
      </c>
      <c r="Q184" s="56"/>
      <c r="R184" s="56">
        <v>0.43492307021078003</v>
      </c>
    </row>
    <row r="185" spans="1:18" ht="27" hidden="1" x14ac:dyDescent="0.2">
      <c r="A185" s="54" t="s">
        <v>158</v>
      </c>
      <c r="B185" s="54" t="s">
        <v>128</v>
      </c>
      <c r="C185" s="56">
        <v>1.4660714892178399</v>
      </c>
      <c r="D185" s="56">
        <v>14.886903852052701</v>
      </c>
      <c r="E185" s="56">
        <v>5.7050869212715396</v>
      </c>
      <c r="F185" s="56">
        <v>2.78046662559716</v>
      </c>
      <c r="G185" s="56">
        <v>2.5403150763215701</v>
      </c>
      <c r="H185" s="56"/>
      <c r="I185" s="56"/>
      <c r="J185" s="56">
        <v>12.653035416636399</v>
      </c>
      <c r="K185" s="56">
        <v>27.099642979162802</v>
      </c>
      <c r="L185" s="56"/>
      <c r="M185" s="56">
        <v>11.6835485154875</v>
      </c>
      <c r="N185" s="56">
        <v>7.81671818811063</v>
      </c>
      <c r="O185" s="56">
        <v>4.5231097844336396</v>
      </c>
      <c r="P185" s="56">
        <v>0.14228405261595001</v>
      </c>
      <c r="Q185" s="56"/>
      <c r="R185" s="56">
        <v>7.2148869622871104</v>
      </c>
    </row>
    <row r="186" spans="1:18" hidden="1" x14ac:dyDescent="0.2">
      <c r="A186" s="54" t="s">
        <v>158</v>
      </c>
      <c r="B186" s="54" t="s">
        <v>129</v>
      </c>
      <c r="C186" s="56">
        <v>2.2741176644943302</v>
      </c>
      <c r="D186" s="56">
        <v>1.43955217921708</v>
      </c>
      <c r="E186" s="56">
        <v>2.8675274324520199</v>
      </c>
      <c r="F186" s="56">
        <v>2.27094301216423</v>
      </c>
      <c r="G186" s="56">
        <v>2.1286924979771702</v>
      </c>
      <c r="H186" s="56"/>
      <c r="I186" s="56"/>
      <c r="J186" s="56">
        <v>1.9155951597041201</v>
      </c>
      <c r="K186" s="56">
        <v>0.84143812003735996</v>
      </c>
      <c r="L186" s="56"/>
      <c r="M186" s="56">
        <v>2.64727596772584</v>
      </c>
      <c r="N186" s="56">
        <v>2.3596838334135199</v>
      </c>
      <c r="O186" s="56">
        <v>1.47538164754294</v>
      </c>
      <c r="P186" s="56">
        <v>2.9567134691151198</v>
      </c>
      <c r="Q186" s="56"/>
      <c r="R186" s="56">
        <v>2.3927140354043002</v>
      </c>
    </row>
    <row r="187" spans="1:18" hidden="1" x14ac:dyDescent="0.2">
      <c r="A187" s="45" t="s">
        <v>159</v>
      </c>
      <c r="B187" s="45" t="s">
        <v>124</v>
      </c>
      <c r="C187" s="46">
        <v>2250001</v>
      </c>
      <c r="D187" s="47">
        <v>9.6044401758039993E-2</v>
      </c>
      <c r="E187" s="47">
        <v>1.52342154514598</v>
      </c>
      <c r="F187" s="47">
        <v>37.363316727414698</v>
      </c>
      <c r="G187" s="47">
        <v>7.6741743670336096</v>
      </c>
      <c r="H187" s="47"/>
      <c r="I187" s="47"/>
      <c r="J187" s="47">
        <v>0.12684438806916001</v>
      </c>
      <c r="K187" s="47">
        <v>1.19044391535826</v>
      </c>
      <c r="L187" s="47"/>
      <c r="M187" s="47">
        <v>8.8933293807420002E-2</v>
      </c>
      <c r="N187" s="47">
        <v>1.2888883160496399E-2</v>
      </c>
      <c r="O187" s="47">
        <v>0.94306624752611001</v>
      </c>
      <c r="P187" s="47">
        <v>50.686199695022303</v>
      </c>
      <c r="Q187" s="47"/>
      <c r="R187" s="47">
        <v>0.29466653570376</v>
      </c>
    </row>
    <row r="188" spans="1:18" ht="18" hidden="1" x14ac:dyDescent="0.2">
      <c r="A188" s="48" t="s">
        <v>159</v>
      </c>
      <c r="B188" s="48" t="s">
        <v>125</v>
      </c>
      <c r="C188" s="49">
        <v>17347.323585418901</v>
      </c>
      <c r="D188" s="50">
        <v>1.5501321708672701E-2</v>
      </c>
      <c r="E188" s="50">
        <v>3.6591510532843402E-2</v>
      </c>
      <c r="F188" s="50">
        <v>0.26388319015532002</v>
      </c>
      <c r="G188" s="50">
        <v>0.12066247407826</v>
      </c>
      <c r="H188" s="50"/>
      <c r="I188" s="50"/>
      <c r="J188" s="50">
        <v>1.0481473201778E-2</v>
      </c>
      <c r="K188" s="50">
        <v>5.0983915759131603E-2</v>
      </c>
      <c r="L188" s="50"/>
      <c r="M188" s="50">
        <v>7.4300992524599999E-3</v>
      </c>
      <c r="N188" s="50">
        <v>1.8133200200637E-3</v>
      </c>
      <c r="O188" s="50">
        <v>2.5987227622096098E-2</v>
      </c>
      <c r="P188" s="50">
        <v>0.31346737465118002</v>
      </c>
      <c r="Q188" s="50"/>
      <c r="R188" s="50">
        <v>1.38482370426908E-2</v>
      </c>
    </row>
    <row r="189" spans="1:18" ht="45" hidden="1" x14ac:dyDescent="0.2">
      <c r="A189" s="48" t="s">
        <v>159</v>
      </c>
      <c r="B189" s="48" t="s">
        <v>126</v>
      </c>
      <c r="C189" s="49">
        <v>2221466.0319195902</v>
      </c>
      <c r="D189" s="50">
        <v>7.3647747147530002E-2</v>
      </c>
      <c r="E189" s="50">
        <v>1.46438750943951</v>
      </c>
      <c r="F189" s="50">
        <v>36.930277220182298</v>
      </c>
      <c r="G189" s="50">
        <v>7.4780326315598398</v>
      </c>
      <c r="H189" s="50"/>
      <c r="I189" s="50"/>
      <c r="J189" s="50">
        <v>0.11072236777651</v>
      </c>
      <c r="K189" s="50">
        <v>1.10943289740705</v>
      </c>
      <c r="L189" s="50"/>
      <c r="M189" s="50">
        <v>7.7513380382770003E-2</v>
      </c>
      <c r="N189" s="50">
        <v>1.02260692457807E-2</v>
      </c>
      <c r="O189" s="50">
        <v>0.90126497406561001</v>
      </c>
      <c r="P189" s="50">
        <v>50.170516075570802</v>
      </c>
      <c r="Q189" s="50"/>
      <c r="R189" s="50">
        <v>0.27274315921147002</v>
      </c>
    </row>
    <row r="190" spans="1:18" ht="45" hidden="1" x14ac:dyDescent="0.2">
      <c r="A190" s="48" t="s">
        <v>159</v>
      </c>
      <c r="B190" s="48" t="s">
        <v>127</v>
      </c>
      <c r="C190" s="49">
        <v>2278535.9680804</v>
      </c>
      <c r="D190" s="50">
        <v>0.12524345644526</v>
      </c>
      <c r="E190" s="50">
        <v>1.58479715102151</v>
      </c>
      <c r="F190" s="50">
        <v>37.798390837655397</v>
      </c>
      <c r="G190" s="50">
        <v>7.8750228304779704</v>
      </c>
      <c r="H190" s="50"/>
      <c r="I190" s="50"/>
      <c r="J190" s="50">
        <v>0.14531048241424999</v>
      </c>
      <c r="K190" s="50">
        <v>1.2772939692348999</v>
      </c>
      <c r="L190" s="50"/>
      <c r="M190" s="50">
        <v>0.10203396546698</v>
      </c>
      <c r="N190" s="50">
        <v>1.62449669714121E-2</v>
      </c>
      <c r="O190" s="50">
        <v>0.98678698652723995</v>
      </c>
      <c r="P190" s="50">
        <v>51.201737343657598</v>
      </c>
      <c r="Q190" s="50"/>
      <c r="R190" s="50">
        <v>0.31834651049401003</v>
      </c>
    </row>
    <row r="191" spans="1:18" ht="27" hidden="1" x14ac:dyDescent="0.2">
      <c r="A191" s="48" t="s">
        <v>159</v>
      </c>
      <c r="B191" s="48" t="s">
        <v>128</v>
      </c>
      <c r="C191" s="50">
        <v>0.77099181668892003</v>
      </c>
      <c r="D191" s="50">
        <v>16.139745185485999</v>
      </c>
      <c r="E191" s="50">
        <v>2.4019294363686501</v>
      </c>
      <c r="F191" s="50">
        <v>0.70626275520585002</v>
      </c>
      <c r="G191" s="50">
        <v>1.57231864051198</v>
      </c>
      <c r="H191" s="50"/>
      <c r="I191" s="50"/>
      <c r="J191" s="50">
        <v>8.2632533936488297</v>
      </c>
      <c r="K191" s="50">
        <v>4.2827650342341501</v>
      </c>
      <c r="L191" s="50"/>
      <c r="M191" s="50">
        <v>8.3546880300520598</v>
      </c>
      <c r="N191" s="50">
        <v>14.068868477459899</v>
      </c>
      <c r="O191" s="50">
        <v>2.7556099786485602</v>
      </c>
      <c r="P191" s="50">
        <v>0.61844718392247</v>
      </c>
      <c r="Q191" s="50"/>
      <c r="R191" s="50">
        <v>4.69963004438784</v>
      </c>
    </row>
    <row r="192" spans="1:18" hidden="1" x14ac:dyDescent="0.2">
      <c r="A192" s="48" t="s">
        <v>159</v>
      </c>
      <c r="B192" s="48" t="s">
        <v>129</v>
      </c>
      <c r="C192" s="50">
        <v>2.4002918991938098</v>
      </c>
      <c r="D192" s="50">
        <v>13.8972962122899</v>
      </c>
      <c r="E192" s="50">
        <v>4.9528505876250799</v>
      </c>
      <c r="F192" s="50">
        <v>16.5118932457769</v>
      </c>
      <c r="G192" s="50">
        <v>11.4034741931033</v>
      </c>
      <c r="H192" s="50"/>
      <c r="I192" s="50"/>
      <c r="J192" s="50">
        <v>4.8125163925478702</v>
      </c>
      <c r="K192" s="50">
        <v>12.2632641500809</v>
      </c>
      <c r="L192" s="50"/>
      <c r="M192" s="50">
        <v>3.44793327029784</v>
      </c>
      <c r="N192" s="50">
        <v>1.4159150580195301</v>
      </c>
      <c r="O192" s="50">
        <v>4.0118105274328597</v>
      </c>
      <c r="P192" s="50">
        <v>21.815947800177501</v>
      </c>
      <c r="Q192" s="50"/>
      <c r="R192" s="50">
        <v>3.6223245983325301</v>
      </c>
    </row>
    <row r="193" spans="1:23" hidden="1" x14ac:dyDescent="0.2">
      <c r="A193" s="51" t="s">
        <v>160</v>
      </c>
      <c r="B193" s="51" t="s">
        <v>124</v>
      </c>
      <c r="C193" s="52">
        <v>564613</v>
      </c>
      <c r="D193" s="53">
        <v>8.1294621271559994E-2</v>
      </c>
      <c r="E193" s="53">
        <v>1.59843999341141</v>
      </c>
      <c r="F193" s="53">
        <v>2.8132543884040899</v>
      </c>
      <c r="G193" s="53">
        <v>1.22650381765917</v>
      </c>
      <c r="H193" s="53"/>
      <c r="I193" s="53"/>
      <c r="J193" s="53">
        <v>5.5613313898192199E-2</v>
      </c>
      <c r="K193" s="53">
        <v>3.4005593211633398</v>
      </c>
      <c r="L193" s="53"/>
      <c r="M193" s="53">
        <v>7.8637934301899998E-2</v>
      </c>
      <c r="N193" s="53">
        <v>8.8556232321959999E-2</v>
      </c>
      <c r="O193" s="53">
        <v>4.0735866868102599E-2</v>
      </c>
      <c r="P193" s="53">
        <v>90.136252619050495</v>
      </c>
      <c r="Q193" s="53"/>
      <c r="R193" s="53">
        <v>0.48015189164966998</v>
      </c>
    </row>
    <row r="194" spans="1:23" ht="18" hidden="1" x14ac:dyDescent="0.2">
      <c r="A194" s="54" t="s">
        <v>160</v>
      </c>
      <c r="B194" s="54" t="s">
        <v>125</v>
      </c>
      <c r="C194" s="55">
        <v>8737.5645634301109</v>
      </c>
      <c r="D194" s="56">
        <v>1.2688975204054801E-2</v>
      </c>
      <c r="E194" s="56">
        <v>5.2787122224437003E-2</v>
      </c>
      <c r="F194" s="56">
        <v>8.3240131977719997E-2</v>
      </c>
      <c r="G194" s="56">
        <v>5.0158365797532703E-2</v>
      </c>
      <c r="H194" s="56"/>
      <c r="I194" s="56"/>
      <c r="J194" s="56">
        <v>8.9136720343942002E-3</v>
      </c>
      <c r="K194" s="56">
        <v>7.5046090528600007E-2</v>
      </c>
      <c r="L194" s="56"/>
      <c r="M194" s="56">
        <v>9.4558625923733004E-3</v>
      </c>
      <c r="N194" s="56">
        <v>1.13197088118769E-2</v>
      </c>
      <c r="O194" s="56">
        <v>1.03178196079909E-2</v>
      </c>
      <c r="P194" s="56">
        <v>0.16683874970731</v>
      </c>
      <c r="Q194" s="56"/>
      <c r="R194" s="56">
        <v>4.5395578065547101E-2</v>
      </c>
    </row>
    <row r="195" spans="1:23" ht="45" hidden="1" x14ac:dyDescent="0.2">
      <c r="A195" s="54" t="s">
        <v>160</v>
      </c>
      <c r="B195" s="54" t="s">
        <v>126</v>
      </c>
      <c r="C195" s="55">
        <v>550239.33665871201</v>
      </c>
      <c r="D195" s="56">
        <v>6.2883678787739997E-2</v>
      </c>
      <c r="E195" s="56">
        <v>1.51388391300346</v>
      </c>
      <c r="F195" s="56">
        <v>2.67950956009624</v>
      </c>
      <c r="G195" s="56">
        <v>1.14667396195822</v>
      </c>
      <c r="H195" s="56"/>
      <c r="I195" s="56"/>
      <c r="J195" s="56">
        <v>4.2723041424626698E-2</v>
      </c>
      <c r="K195" s="56">
        <v>3.27924419938648</v>
      </c>
      <c r="L195" s="56"/>
      <c r="M195" s="56">
        <v>6.4523580161590002E-2</v>
      </c>
      <c r="N195" s="56">
        <v>7.1761043734309998E-2</v>
      </c>
      <c r="O195" s="56">
        <v>2.6853926336363701E-2</v>
      </c>
      <c r="P195" s="56">
        <v>89.858374995701794</v>
      </c>
      <c r="Q195" s="56"/>
      <c r="R195" s="56">
        <v>0.41096901665717001</v>
      </c>
    </row>
    <row r="196" spans="1:23" ht="45" hidden="1" x14ac:dyDescent="0.2">
      <c r="A196" s="54" t="s">
        <v>160</v>
      </c>
      <c r="B196" s="54" t="s">
        <v>127</v>
      </c>
      <c r="C196" s="55">
        <v>578986.66334128706</v>
      </c>
      <c r="D196" s="56">
        <v>0.10509020995936</v>
      </c>
      <c r="E196" s="56">
        <v>1.6876379187796999</v>
      </c>
      <c r="F196" s="56">
        <v>2.9534723511580299</v>
      </c>
      <c r="G196" s="56">
        <v>1.3118175656858899</v>
      </c>
      <c r="H196" s="56"/>
      <c r="I196" s="56"/>
      <c r="J196" s="56">
        <v>7.2389985488710007E-2</v>
      </c>
      <c r="K196" s="56">
        <v>3.5261988541499401</v>
      </c>
      <c r="L196" s="56"/>
      <c r="M196" s="56">
        <v>9.5836803401700005E-2</v>
      </c>
      <c r="N196" s="56">
        <v>0.10927792301015</v>
      </c>
      <c r="O196" s="56">
        <v>6.1789539569482202E-2</v>
      </c>
      <c r="P196" s="56">
        <v>90.4073292691983</v>
      </c>
      <c r="Q196" s="56"/>
      <c r="R196" s="56">
        <v>0.56091547536049002</v>
      </c>
    </row>
    <row r="197" spans="1:23" ht="27" hidden="1" x14ac:dyDescent="0.2">
      <c r="A197" s="54" t="s">
        <v>160</v>
      </c>
      <c r="B197" s="54" t="s">
        <v>128</v>
      </c>
      <c r="C197" s="56">
        <v>1.5475315948145201</v>
      </c>
      <c r="D197" s="56">
        <v>15.608628228512</v>
      </c>
      <c r="E197" s="56">
        <v>3.3024150072582898</v>
      </c>
      <c r="F197" s="56">
        <v>2.9588554920889298</v>
      </c>
      <c r="G197" s="56">
        <v>4.08954012823716</v>
      </c>
      <c r="H197" s="56"/>
      <c r="I197" s="56"/>
      <c r="J197" s="56">
        <v>16.027946204953398</v>
      </c>
      <c r="K197" s="56">
        <v>2.2068749120639302</v>
      </c>
      <c r="L197" s="56"/>
      <c r="M197" s="56">
        <v>12.024556184386601</v>
      </c>
      <c r="N197" s="56">
        <v>12.7825095028004</v>
      </c>
      <c r="O197" s="56">
        <v>25.328587314463199</v>
      </c>
      <c r="P197" s="56">
        <v>0.18509616814495</v>
      </c>
      <c r="Q197" s="56"/>
      <c r="R197" s="56">
        <v>9.4544203313621296</v>
      </c>
    </row>
    <row r="198" spans="1:23" hidden="1" x14ac:dyDescent="0.2">
      <c r="A198" s="54" t="s">
        <v>160</v>
      </c>
      <c r="B198" s="54" t="s">
        <v>129</v>
      </c>
      <c r="C198" s="56">
        <v>5.7082287058423002</v>
      </c>
      <c r="D198" s="56">
        <v>3.2138773471566102</v>
      </c>
      <c r="E198" s="56">
        <v>2.87238376658529</v>
      </c>
      <c r="F198" s="56">
        <v>4.1089824584963699</v>
      </c>
      <c r="G198" s="56">
        <v>3.3671482470340099</v>
      </c>
      <c r="H198" s="56"/>
      <c r="I198" s="56"/>
      <c r="J198" s="56">
        <v>2.3177198020646701</v>
      </c>
      <c r="K198" s="56">
        <v>2.7798156161246301</v>
      </c>
      <c r="L198" s="56"/>
      <c r="M198" s="56">
        <v>1.84500129253237</v>
      </c>
      <c r="N198" s="56">
        <v>2.3481236153426601</v>
      </c>
      <c r="O198" s="56">
        <v>4.2389730927455904</v>
      </c>
      <c r="P198" s="56">
        <v>5.0761824726639304</v>
      </c>
      <c r="Q198" s="56"/>
      <c r="R198" s="56">
        <v>6.9923565333705504</v>
      </c>
    </row>
    <row r="199" spans="1:23" hidden="1" x14ac:dyDescent="0.2">
      <c r="A199" s="45" t="s">
        <v>161</v>
      </c>
      <c r="B199" s="45" t="s">
        <v>124</v>
      </c>
      <c r="C199" s="46">
        <v>418756</v>
      </c>
      <c r="D199" s="47">
        <v>0.11295360544087001</v>
      </c>
      <c r="E199" s="47">
        <v>0.17002741453256001</v>
      </c>
      <c r="F199" s="47">
        <v>14.979367459809501</v>
      </c>
      <c r="G199" s="47">
        <v>0.26745885432089</v>
      </c>
      <c r="H199" s="47"/>
      <c r="I199" s="47"/>
      <c r="J199" s="47">
        <v>9.9580662724830002E-2</v>
      </c>
      <c r="K199" s="47">
        <v>3.4148764435614098E-2</v>
      </c>
      <c r="L199" s="47"/>
      <c r="M199" s="47">
        <v>1.5937682086943199</v>
      </c>
      <c r="N199" s="47">
        <v>4.9491828176790298</v>
      </c>
      <c r="O199" s="47">
        <v>0.65408018034367998</v>
      </c>
      <c r="P199" s="47">
        <v>76.836630400519596</v>
      </c>
      <c r="Q199" s="47"/>
      <c r="R199" s="47">
        <v>0.30280163149901002</v>
      </c>
    </row>
    <row r="200" spans="1:23" ht="18" hidden="1" x14ac:dyDescent="0.2">
      <c r="A200" s="48" t="s">
        <v>161</v>
      </c>
      <c r="B200" s="48" t="s">
        <v>125</v>
      </c>
      <c r="C200" s="49">
        <v>4997.3792325337899</v>
      </c>
      <c r="D200" s="50">
        <v>1.6359672507976399E-2</v>
      </c>
      <c r="E200" s="50">
        <v>1.52357175597504E-2</v>
      </c>
      <c r="F200" s="50">
        <v>0.31545848969257001</v>
      </c>
      <c r="G200" s="50">
        <v>2.34884754106536E-2</v>
      </c>
      <c r="H200" s="50"/>
      <c r="I200" s="50"/>
      <c r="J200" s="50">
        <v>1.37421187531565E-2</v>
      </c>
      <c r="K200" s="50">
        <v>8.0941778067126994E-3</v>
      </c>
      <c r="L200" s="50"/>
      <c r="M200" s="50">
        <v>0.10168260925127</v>
      </c>
      <c r="N200" s="50">
        <v>0.16142662882208</v>
      </c>
      <c r="O200" s="50">
        <v>5.2811136876068497E-2</v>
      </c>
      <c r="P200" s="50">
        <v>0.34063017803892998</v>
      </c>
      <c r="Q200" s="50"/>
      <c r="R200" s="50">
        <v>2.8021777466144399E-2</v>
      </c>
    </row>
    <row r="201" spans="1:23" ht="45" hidden="1" x14ac:dyDescent="0.2">
      <c r="A201" s="48" t="s">
        <v>161</v>
      </c>
      <c r="B201" s="48" t="s">
        <v>126</v>
      </c>
      <c r="C201" s="49">
        <v>410534.95512935601</v>
      </c>
      <c r="D201" s="50">
        <v>8.9004153187019999E-2</v>
      </c>
      <c r="E201" s="50">
        <v>0.14672080137037999</v>
      </c>
      <c r="F201" s="50">
        <v>14.467786961681901</v>
      </c>
      <c r="G201" s="50">
        <v>0.23147396932844</v>
      </c>
      <c r="H201" s="50"/>
      <c r="I201" s="50"/>
      <c r="J201" s="50">
        <v>7.9354449903380003E-2</v>
      </c>
      <c r="K201" s="50">
        <v>2.3121831784033899E-2</v>
      </c>
      <c r="L201" s="50"/>
      <c r="M201" s="50">
        <v>1.43484839651008</v>
      </c>
      <c r="N201" s="50">
        <v>4.6902776293497803</v>
      </c>
      <c r="O201" s="50">
        <v>0.57269284100645002</v>
      </c>
      <c r="P201" s="50">
        <v>76.271541508076297</v>
      </c>
      <c r="Q201" s="50"/>
      <c r="R201" s="50">
        <v>0.26003253069957</v>
      </c>
    </row>
    <row r="202" spans="1:23" ht="45" hidden="1" x14ac:dyDescent="0.2">
      <c r="A202" s="48" t="s">
        <v>161</v>
      </c>
      <c r="B202" s="48" t="s">
        <v>127</v>
      </c>
      <c r="C202" s="49">
        <v>426977.04487064399</v>
      </c>
      <c r="D202" s="50">
        <v>0.14333818860179001</v>
      </c>
      <c r="E202" s="50">
        <v>0.19702898015904</v>
      </c>
      <c r="F202" s="50">
        <v>15.505758068062899</v>
      </c>
      <c r="G202" s="50">
        <v>0.30902061313114998</v>
      </c>
      <c r="H202" s="50"/>
      <c r="I202" s="50"/>
      <c r="J202" s="50">
        <v>0.12495577502119</v>
      </c>
      <c r="K202" s="50">
        <v>5.04318510516421E-2</v>
      </c>
      <c r="L202" s="50"/>
      <c r="M202" s="50">
        <v>1.7699734592773999</v>
      </c>
      <c r="N202" s="50">
        <v>5.2215966981222497</v>
      </c>
      <c r="O202" s="50">
        <v>0.74694686173755998</v>
      </c>
      <c r="P202" s="50">
        <v>77.392250756587202</v>
      </c>
      <c r="Q202" s="50"/>
      <c r="R202" s="50">
        <v>0.35258035443451002</v>
      </c>
    </row>
    <row r="203" spans="1:23" ht="27" hidden="1" x14ac:dyDescent="0.2">
      <c r="A203" s="48" t="s">
        <v>161</v>
      </c>
      <c r="B203" s="48" t="s">
        <v>128</v>
      </c>
      <c r="C203" s="50">
        <v>1.19338689655402</v>
      </c>
      <c r="D203" s="50">
        <v>14.483532813425301</v>
      </c>
      <c r="E203" s="50">
        <v>8.9607417731051004</v>
      </c>
      <c r="F203" s="50">
        <v>2.1059533424156198</v>
      </c>
      <c r="G203" s="50">
        <v>8.7820892938068305</v>
      </c>
      <c r="H203" s="50"/>
      <c r="I203" s="50"/>
      <c r="J203" s="50">
        <v>13.7999872436373</v>
      </c>
      <c r="K203" s="50">
        <v>23.702695955438902</v>
      </c>
      <c r="L203" s="50"/>
      <c r="M203" s="50">
        <v>6.3800123943103397</v>
      </c>
      <c r="N203" s="50">
        <v>3.2616824790842101</v>
      </c>
      <c r="O203" s="50">
        <v>8.0741074967779998</v>
      </c>
      <c r="P203" s="50">
        <v>0.44331743370754001</v>
      </c>
      <c r="Q203" s="50"/>
      <c r="R203" s="50">
        <v>9.2541699090006002</v>
      </c>
    </row>
    <row r="204" spans="1:23" hidden="1" x14ac:dyDescent="0.2">
      <c r="A204" s="57" t="s">
        <v>161</v>
      </c>
      <c r="B204" s="57" t="s">
        <v>129</v>
      </c>
      <c r="C204" s="58">
        <v>2.6640485799301601</v>
      </c>
      <c r="D204" s="58">
        <v>2.90430337917662</v>
      </c>
      <c r="E204" s="58">
        <v>1.6743566133424199</v>
      </c>
      <c r="F204" s="58">
        <v>9.5668435433033991</v>
      </c>
      <c r="G204" s="58">
        <v>2.5323156015208501</v>
      </c>
      <c r="H204" s="58"/>
      <c r="I204" s="58"/>
      <c r="J204" s="58">
        <v>2.3241658165066799</v>
      </c>
      <c r="K204" s="58">
        <v>2.34974565942708</v>
      </c>
      <c r="L204" s="58"/>
      <c r="M204" s="58">
        <v>8.0713771478934095</v>
      </c>
      <c r="N204" s="58">
        <v>6.78208207732761</v>
      </c>
      <c r="O204" s="58">
        <v>5.2549918547602896</v>
      </c>
      <c r="P204" s="58">
        <v>7.9817520695997999</v>
      </c>
      <c r="Q204" s="58"/>
      <c r="R204" s="58">
        <v>3.18458051137483</v>
      </c>
    </row>
    <row r="205" spans="1:23" ht="13.5" x14ac:dyDescent="0.25">
      <c r="A205" s="59" t="s">
        <v>162</v>
      </c>
    </row>
    <row r="206" spans="1:23" ht="13.5" x14ac:dyDescent="0.25">
      <c r="A206" s="60" t="s">
        <v>163</v>
      </c>
    </row>
    <row r="207" spans="1:23" x14ac:dyDescent="0.2">
      <c r="A207" s="189" t="s">
        <v>77</v>
      </c>
      <c r="B207" s="189" t="s">
        <v>117</v>
      </c>
      <c r="C207" s="191" t="s">
        <v>118</v>
      </c>
      <c r="D207" s="194" t="s">
        <v>176</v>
      </c>
      <c r="E207" s="194"/>
      <c r="F207" s="194"/>
      <c r="G207" s="194"/>
      <c r="H207" s="194"/>
      <c r="I207" s="194"/>
      <c r="J207" s="194"/>
      <c r="K207" s="194"/>
      <c r="L207" s="194"/>
      <c r="M207" s="194"/>
      <c r="N207" s="194"/>
      <c r="O207" s="194"/>
      <c r="P207" s="194"/>
      <c r="Q207" s="194"/>
      <c r="R207" s="195"/>
    </row>
    <row r="208" spans="1:23" ht="45" x14ac:dyDescent="0.2">
      <c r="A208" s="190"/>
      <c r="B208" s="190"/>
      <c r="C208" s="192"/>
      <c r="D208" s="78" t="s">
        <v>177</v>
      </c>
      <c r="E208" s="78" t="s">
        <v>178</v>
      </c>
      <c r="F208" s="78" t="s">
        <v>179</v>
      </c>
      <c r="G208" s="78" t="s">
        <v>180</v>
      </c>
      <c r="H208" s="78" t="s">
        <v>187</v>
      </c>
      <c r="I208" s="78" t="s">
        <v>188</v>
      </c>
      <c r="J208" s="79" t="s">
        <v>181</v>
      </c>
      <c r="K208" s="78" t="s">
        <v>182</v>
      </c>
      <c r="L208" s="78" t="s">
        <v>188</v>
      </c>
      <c r="M208" s="78" t="s">
        <v>183</v>
      </c>
      <c r="N208" s="78" t="s">
        <v>184</v>
      </c>
      <c r="O208" s="78" t="s">
        <v>185</v>
      </c>
      <c r="P208" s="78" t="s">
        <v>186</v>
      </c>
      <c r="Q208" s="78" t="s">
        <v>44</v>
      </c>
      <c r="R208" s="78" t="s">
        <v>123</v>
      </c>
      <c r="T208" s="189" t="s">
        <v>77</v>
      </c>
      <c r="U208" s="78" t="s">
        <v>187</v>
      </c>
      <c r="V208" s="78" t="s">
        <v>182</v>
      </c>
      <c r="W208" s="78" t="s">
        <v>186</v>
      </c>
    </row>
    <row r="209" spans="1:23" x14ac:dyDescent="0.2">
      <c r="A209" s="44"/>
      <c r="B209" s="44"/>
      <c r="C209" s="44"/>
      <c r="D209" s="44"/>
      <c r="E209" s="44"/>
      <c r="F209" s="44"/>
      <c r="G209" s="44"/>
      <c r="H209" s="44"/>
      <c r="I209" s="44"/>
      <c r="J209" s="44"/>
      <c r="K209" s="44"/>
      <c r="L209" s="44"/>
      <c r="M209" s="44"/>
      <c r="N209" s="44"/>
      <c r="O209" s="44"/>
      <c r="P209" s="44"/>
      <c r="Q209" s="44"/>
      <c r="R209" s="44"/>
      <c r="T209" s="190"/>
    </row>
    <row r="210" spans="1:23" x14ac:dyDescent="0.2">
      <c r="A210" s="80" t="s">
        <v>53</v>
      </c>
      <c r="B210" s="80" t="s">
        <v>124</v>
      </c>
      <c r="C210" s="81">
        <v>31924863</v>
      </c>
      <c r="D210" s="82">
        <v>0.12314853160057999</v>
      </c>
      <c r="E210" s="83">
        <v>1.36262448487249</v>
      </c>
      <c r="F210" s="84">
        <v>12.783989080861501</v>
      </c>
      <c r="G210" s="85">
        <v>4.6283894781318198</v>
      </c>
      <c r="H210" s="86">
        <f>+G210+F210+E210</f>
        <v>18.775003043865812</v>
      </c>
      <c r="I210" s="87"/>
      <c r="J210" s="82">
        <v>0.17206025285057</v>
      </c>
      <c r="K210" s="82">
        <v>0.44160878623034</v>
      </c>
      <c r="L210" s="82"/>
      <c r="M210" s="82">
        <v>2.18088641445383</v>
      </c>
      <c r="N210" s="82">
        <v>0.50531148716284002</v>
      </c>
      <c r="O210" s="82">
        <v>2.0696157725093398</v>
      </c>
      <c r="P210" s="82">
        <v>75.125459426403793</v>
      </c>
      <c r="Q210" s="82"/>
      <c r="R210" s="82">
        <v>0.60690628492281995</v>
      </c>
      <c r="T210" s="80" t="s">
        <v>1</v>
      </c>
      <c r="U210" s="119">
        <v>18.775003043865812</v>
      </c>
      <c r="V210" s="120">
        <v>0.44160878623034</v>
      </c>
      <c r="W210" s="120">
        <v>75.125459426403793</v>
      </c>
    </row>
    <row r="211" spans="1:23" x14ac:dyDescent="0.2">
      <c r="A211" s="51" t="s">
        <v>130</v>
      </c>
      <c r="B211" s="51" t="s">
        <v>124</v>
      </c>
      <c r="C211" s="52">
        <v>334252</v>
      </c>
      <c r="D211" s="53">
        <v>4.33804434977203E-2</v>
      </c>
      <c r="E211" s="88">
        <v>5.1458181252468198E-2</v>
      </c>
      <c r="F211" s="89">
        <v>3.0270574297236799</v>
      </c>
      <c r="G211" s="90">
        <v>0.10949822289769</v>
      </c>
      <c r="H211" s="91">
        <f t="shared" ref="H211:H242" si="0">+G211+F211+E211</f>
        <v>3.1880138338738382</v>
      </c>
      <c r="I211" s="87">
        <f>+RANK(H211,$H$211:$H$242,0)</f>
        <v>31</v>
      </c>
      <c r="J211" s="53">
        <v>4.6970549166497101E-2</v>
      </c>
      <c r="K211" s="53">
        <v>2.9917547239807002E-3</v>
      </c>
      <c r="L211" s="82">
        <f>+RANK(K211,$K$211:$K$242,0)</f>
        <v>31</v>
      </c>
      <c r="M211" s="53">
        <v>7.1502937903130004E-2</v>
      </c>
      <c r="N211" s="53">
        <v>8.2572430381860004E-2</v>
      </c>
      <c r="O211" s="53">
        <v>8.4666658688650004E-2</v>
      </c>
      <c r="P211" s="53">
        <v>96.384763591541699</v>
      </c>
      <c r="Q211" s="82">
        <f>+RANK(P211,$P$211:$P$242,0)</f>
        <v>1</v>
      </c>
      <c r="R211" s="53">
        <v>9.5137800222580005E-2</v>
      </c>
      <c r="T211" s="92" t="s">
        <v>0</v>
      </c>
      <c r="U211" s="121">
        <v>5.6381981994746697</v>
      </c>
      <c r="V211" s="122">
        <v>3.4005593211633398</v>
      </c>
      <c r="W211" s="122">
        <v>90.136252619050495</v>
      </c>
    </row>
    <row r="212" spans="1:23" x14ac:dyDescent="0.2">
      <c r="A212" s="45" t="s">
        <v>131</v>
      </c>
      <c r="B212" s="45" t="s">
        <v>124</v>
      </c>
      <c r="C212" s="46">
        <v>961553</v>
      </c>
      <c r="D212" s="47">
        <v>0.29410755309379</v>
      </c>
      <c r="E212" s="95">
        <v>0.35047470082252002</v>
      </c>
      <c r="F212" s="96">
        <v>2.29295733048516</v>
      </c>
      <c r="G212" s="97">
        <v>0.20706086923965</v>
      </c>
      <c r="H212" s="91">
        <f t="shared" si="0"/>
        <v>2.8504929005473301</v>
      </c>
      <c r="I212" s="87">
        <f t="shared" ref="I212:I242" si="1">+RANK(H212,$H$211:$H$242,0)</f>
        <v>32</v>
      </c>
      <c r="J212" s="47">
        <v>0.18719716957879001</v>
      </c>
      <c r="K212" s="47">
        <v>5.0231240503643602E-2</v>
      </c>
      <c r="L212" s="82">
        <f t="shared" ref="L212:L242" si="2">+RANK(K212,$K$211:$K$242,0)</f>
        <v>21</v>
      </c>
      <c r="M212" s="47">
        <v>41.287479733306398</v>
      </c>
      <c r="N212" s="47">
        <v>0.19146110510809</v>
      </c>
      <c r="O212" s="47">
        <v>8.9022653977470001E-2</v>
      </c>
      <c r="P212" s="47">
        <v>54.862810474305597</v>
      </c>
      <c r="Q212" s="82">
        <f t="shared" ref="Q212:Q242" si="3">+RANK(P212,$P$211:$P$242,0)</f>
        <v>27</v>
      </c>
      <c r="R212" s="47">
        <v>0.18719716957879001</v>
      </c>
    </row>
    <row r="213" spans="1:23" x14ac:dyDescent="0.2">
      <c r="A213" s="51" t="s">
        <v>132</v>
      </c>
      <c r="B213" s="51" t="s">
        <v>124</v>
      </c>
      <c r="C213" s="52">
        <v>208972</v>
      </c>
      <c r="D213" s="53">
        <v>0.32396684723312003</v>
      </c>
      <c r="E213" s="88">
        <v>1.1030185862220701</v>
      </c>
      <c r="F213" s="89">
        <v>12.327010317171601</v>
      </c>
      <c r="G213" s="90">
        <v>4.5613766437608803</v>
      </c>
      <c r="H213" s="91">
        <f t="shared" si="0"/>
        <v>17.99140554715455</v>
      </c>
      <c r="I213" s="87">
        <f t="shared" si="1"/>
        <v>15</v>
      </c>
      <c r="J213" s="53">
        <v>0.23448117451141001</v>
      </c>
      <c r="K213" s="53">
        <v>0.66037555270561998</v>
      </c>
      <c r="L213" s="82">
        <f t="shared" si="2"/>
        <v>9</v>
      </c>
      <c r="M213" s="53">
        <v>4.7513542484160496</v>
      </c>
      <c r="N213" s="53">
        <v>2.24910514327278E-2</v>
      </c>
      <c r="O213" s="53">
        <v>5.3117164021974202E-2</v>
      </c>
      <c r="P213" s="53">
        <v>75.368948950098499</v>
      </c>
      <c r="Q213" s="82">
        <f t="shared" si="3"/>
        <v>19</v>
      </c>
      <c r="R213" s="53">
        <v>0.59385946442585003</v>
      </c>
    </row>
    <row r="214" spans="1:23" x14ac:dyDescent="0.2">
      <c r="A214" s="45" t="s">
        <v>133</v>
      </c>
      <c r="B214" s="45" t="s">
        <v>124</v>
      </c>
      <c r="C214" s="46">
        <v>244299</v>
      </c>
      <c r="D214" s="47">
        <v>7.9001551377610002E-2</v>
      </c>
      <c r="E214" s="95">
        <v>0.65780048219598997</v>
      </c>
      <c r="F214" s="96">
        <v>32.114335302232099</v>
      </c>
      <c r="G214" s="97">
        <v>7.3078481696609501</v>
      </c>
      <c r="H214" s="91">
        <f t="shared" si="0"/>
        <v>40.079983954089037</v>
      </c>
      <c r="I214" s="87">
        <f t="shared" si="1"/>
        <v>5</v>
      </c>
      <c r="J214" s="47">
        <v>0.10888296718365</v>
      </c>
      <c r="K214" s="47">
        <v>2.3176517300520998</v>
      </c>
      <c r="L214" s="82">
        <f t="shared" si="2"/>
        <v>4</v>
      </c>
      <c r="M214" s="47">
        <v>0.55505753195878005</v>
      </c>
      <c r="N214" s="47">
        <v>0.13794571406350001</v>
      </c>
      <c r="O214" s="47">
        <v>0.20057388691726</v>
      </c>
      <c r="P214" s="47">
        <v>56.247876577472702</v>
      </c>
      <c r="Q214" s="82">
        <f t="shared" si="3"/>
        <v>26</v>
      </c>
      <c r="R214" s="47">
        <v>0.27302608688532998</v>
      </c>
    </row>
    <row r="215" spans="1:23" x14ac:dyDescent="0.2">
      <c r="A215" s="51" t="s">
        <v>134</v>
      </c>
      <c r="B215" s="51" t="s">
        <v>124</v>
      </c>
      <c r="C215" s="52">
        <v>809111</v>
      </c>
      <c r="D215" s="53">
        <v>8.8121407322350007E-2</v>
      </c>
      <c r="E215" s="88">
        <v>0.24755565058439999</v>
      </c>
      <c r="F215" s="89">
        <v>4.9671800284509704</v>
      </c>
      <c r="G215" s="90">
        <v>0.25299371779643998</v>
      </c>
      <c r="H215" s="91">
        <f t="shared" si="0"/>
        <v>5.4677293968318104</v>
      </c>
      <c r="I215" s="87">
        <f t="shared" si="1"/>
        <v>28</v>
      </c>
      <c r="J215" s="53">
        <v>5.1043676331183202E-2</v>
      </c>
      <c r="K215" s="53">
        <v>6.3773697304810001E-2</v>
      </c>
      <c r="L215" s="82">
        <f t="shared" si="2"/>
        <v>19</v>
      </c>
      <c r="M215" s="53">
        <v>6.3968973354706602</v>
      </c>
      <c r="N215" s="53">
        <v>4.7712860163809401</v>
      </c>
      <c r="O215" s="53">
        <v>0.38363092332200999</v>
      </c>
      <c r="P215" s="53">
        <v>82.365460363287596</v>
      </c>
      <c r="Q215" s="82">
        <f t="shared" si="3"/>
        <v>13</v>
      </c>
      <c r="R215" s="53">
        <v>0.41205718374858002</v>
      </c>
    </row>
    <row r="216" spans="1:23" x14ac:dyDescent="0.2">
      <c r="A216" s="45" t="s">
        <v>135</v>
      </c>
      <c r="B216" s="45" t="s">
        <v>124</v>
      </c>
      <c r="C216" s="46">
        <v>204949</v>
      </c>
      <c r="D216" s="47">
        <v>0.15467262587277</v>
      </c>
      <c r="E216" s="95">
        <v>0.67431409765355999</v>
      </c>
      <c r="F216" s="96">
        <v>0.76458045660138996</v>
      </c>
      <c r="G216" s="97">
        <v>20.032788644979899</v>
      </c>
      <c r="H216" s="91">
        <f t="shared" si="0"/>
        <v>21.47168319923485</v>
      </c>
      <c r="I216" s="87">
        <f t="shared" si="1"/>
        <v>10</v>
      </c>
      <c r="J216" s="47">
        <v>0.34252423773718998</v>
      </c>
      <c r="K216" s="47">
        <v>0.16687078248734999</v>
      </c>
      <c r="L216" s="82">
        <f t="shared" si="2"/>
        <v>15</v>
      </c>
      <c r="M216" s="47">
        <v>0.32642267100595002</v>
      </c>
      <c r="N216" s="47">
        <v>1.8541198054150099E-2</v>
      </c>
      <c r="O216" s="47">
        <v>2.41865049353741</v>
      </c>
      <c r="P216" s="47">
        <v>74.853256175926703</v>
      </c>
      <c r="Q216" s="82">
        <f t="shared" si="3"/>
        <v>20</v>
      </c>
      <c r="R216" s="47">
        <v>0.24737861614352</v>
      </c>
    </row>
    <row r="217" spans="1:23" x14ac:dyDescent="0.2">
      <c r="A217" s="51" t="s">
        <v>136</v>
      </c>
      <c r="B217" s="51" t="s">
        <v>124</v>
      </c>
      <c r="C217" s="52">
        <v>1238565</v>
      </c>
      <c r="D217" s="53">
        <v>5.0623100119896798E-2</v>
      </c>
      <c r="E217" s="88">
        <v>0.67989972266291998</v>
      </c>
      <c r="F217" s="89">
        <v>56.110983274999697</v>
      </c>
      <c r="G217" s="90">
        <v>3.6107915208325698</v>
      </c>
      <c r="H217" s="91">
        <f t="shared" si="0"/>
        <v>60.401674518495184</v>
      </c>
      <c r="I217" s="87">
        <f t="shared" si="1"/>
        <v>1</v>
      </c>
      <c r="J217" s="53">
        <v>0.22106227771654999</v>
      </c>
      <c r="K217" s="53">
        <v>0.68724693496101996</v>
      </c>
      <c r="L217" s="82">
        <f t="shared" si="2"/>
        <v>8</v>
      </c>
      <c r="M217" s="53">
        <v>0.11666727220614</v>
      </c>
      <c r="N217" s="53">
        <v>2.8419986032222799E-2</v>
      </c>
      <c r="O217" s="53">
        <v>5.9812767194293404</v>
      </c>
      <c r="P217" s="53">
        <v>32.1752189025202</v>
      </c>
      <c r="Q217" s="82">
        <f t="shared" si="3"/>
        <v>32</v>
      </c>
      <c r="R217" s="53">
        <v>0.33781028851937001</v>
      </c>
    </row>
    <row r="218" spans="1:23" x14ac:dyDescent="0.2">
      <c r="A218" s="45" t="s">
        <v>137</v>
      </c>
      <c r="B218" s="45" t="s">
        <v>124</v>
      </c>
      <c r="C218" s="46">
        <v>1033216</v>
      </c>
      <c r="D218" s="47">
        <v>0.14595205649157</v>
      </c>
      <c r="E218" s="95">
        <v>0.34300668979186999</v>
      </c>
      <c r="F218" s="96">
        <v>22.647152192765098</v>
      </c>
      <c r="G218" s="97">
        <v>0.19695784811694</v>
      </c>
      <c r="H218" s="91">
        <f t="shared" si="0"/>
        <v>23.18711673067391</v>
      </c>
      <c r="I218" s="87">
        <f t="shared" si="1"/>
        <v>7</v>
      </c>
      <c r="J218" s="47">
        <v>0.1283371531219</v>
      </c>
      <c r="K218" s="47">
        <v>2.1389525520317101E-2</v>
      </c>
      <c r="L218" s="82">
        <f t="shared" si="2"/>
        <v>26</v>
      </c>
      <c r="M218" s="47">
        <v>12.1852545837462</v>
      </c>
      <c r="N218" s="47">
        <v>1.1605511335480601</v>
      </c>
      <c r="O218" s="47">
        <v>0.13743496035677999</v>
      </c>
      <c r="P218" s="47">
        <v>60.865685393954401</v>
      </c>
      <c r="Q218" s="82">
        <f t="shared" si="3"/>
        <v>25</v>
      </c>
      <c r="R218" s="47">
        <v>2.1682784625867102</v>
      </c>
    </row>
    <row r="219" spans="1:23" x14ac:dyDescent="0.2">
      <c r="A219" s="51" t="s">
        <v>138</v>
      </c>
      <c r="B219" s="51" t="s">
        <v>124</v>
      </c>
      <c r="C219" s="52">
        <v>2599081</v>
      </c>
      <c r="D219" s="53">
        <v>5.40575688098986E-2</v>
      </c>
      <c r="E219" s="88">
        <v>0.93436872494546996</v>
      </c>
      <c r="F219" s="89">
        <v>1.6516607216165999</v>
      </c>
      <c r="G219" s="90">
        <v>3.20074672547719</v>
      </c>
      <c r="H219" s="91">
        <f t="shared" si="0"/>
        <v>5.7867761720392599</v>
      </c>
      <c r="I219" s="87">
        <f t="shared" si="1"/>
        <v>26</v>
      </c>
      <c r="J219" s="53">
        <v>0.11227045251763</v>
      </c>
      <c r="K219" s="53">
        <v>4.6170165531589998E-4</v>
      </c>
      <c r="L219" s="82">
        <f t="shared" si="2"/>
        <v>32</v>
      </c>
      <c r="M219" s="53">
        <v>7.3602938884929997E-2</v>
      </c>
      <c r="N219" s="53">
        <v>3.16650385270794E-2</v>
      </c>
      <c r="O219" s="53">
        <v>7.3795314574649995E-2</v>
      </c>
      <c r="P219" s="53">
        <v>93.097098551372497</v>
      </c>
      <c r="Q219" s="82">
        <f t="shared" si="3"/>
        <v>2</v>
      </c>
      <c r="R219" s="53">
        <v>0.77027226161861995</v>
      </c>
    </row>
    <row r="220" spans="1:23" x14ac:dyDescent="0.2">
      <c r="A220" s="45" t="s">
        <v>139</v>
      </c>
      <c r="B220" s="45" t="s">
        <v>124</v>
      </c>
      <c r="C220" s="46">
        <v>455860</v>
      </c>
      <c r="D220" s="47">
        <v>0.14851050761198001</v>
      </c>
      <c r="E220" s="95">
        <v>0.96279559513885005</v>
      </c>
      <c r="F220" s="96">
        <v>11.626157153512001</v>
      </c>
      <c r="G220" s="97">
        <v>0.53196156714779996</v>
      </c>
      <c r="H220" s="91">
        <f t="shared" si="0"/>
        <v>13.12091431579865</v>
      </c>
      <c r="I220" s="87">
        <f t="shared" si="1"/>
        <v>19</v>
      </c>
      <c r="J220" s="47">
        <v>0.15969815294169001</v>
      </c>
      <c r="K220" s="47">
        <v>0.34067476856929002</v>
      </c>
      <c r="L220" s="82">
        <f t="shared" si="2"/>
        <v>12</v>
      </c>
      <c r="M220" s="47">
        <v>5.1879963146580002</v>
      </c>
      <c r="N220" s="47">
        <v>8.5265213003992404</v>
      </c>
      <c r="O220" s="47">
        <v>1.79002325275303</v>
      </c>
      <c r="P220" s="47">
        <v>70.439828017373699</v>
      </c>
      <c r="Q220" s="82">
        <f t="shared" si="3"/>
        <v>23</v>
      </c>
      <c r="R220" s="47">
        <v>0.28583336989426</v>
      </c>
    </row>
    <row r="221" spans="1:23" x14ac:dyDescent="0.2">
      <c r="A221" s="51" t="s">
        <v>140</v>
      </c>
      <c r="B221" s="51" t="s">
        <v>124</v>
      </c>
      <c r="C221" s="52">
        <v>1442381</v>
      </c>
      <c r="D221" s="53">
        <v>0.10018157477115</v>
      </c>
      <c r="E221" s="88">
        <v>0.22247935878245001</v>
      </c>
      <c r="F221" s="89">
        <v>4.2072101615315196</v>
      </c>
      <c r="G221" s="90">
        <v>6.19954089800129</v>
      </c>
      <c r="H221" s="91">
        <f t="shared" si="0"/>
        <v>10.629230418315259</v>
      </c>
      <c r="I221" s="87">
        <f t="shared" si="1"/>
        <v>21</v>
      </c>
      <c r="J221" s="53">
        <v>0.20653350259049999</v>
      </c>
      <c r="K221" s="53">
        <v>5.2690655242962998E-3</v>
      </c>
      <c r="L221" s="82">
        <f t="shared" si="2"/>
        <v>28</v>
      </c>
      <c r="M221" s="53">
        <v>8.0422579055039994E-2</v>
      </c>
      <c r="N221" s="53">
        <v>0.20473092754271999</v>
      </c>
      <c r="O221" s="53">
        <v>2.37697251974339</v>
      </c>
      <c r="P221" s="53">
        <v>86.031499305661896</v>
      </c>
      <c r="Q221" s="82">
        <f t="shared" si="3"/>
        <v>11</v>
      </c>
      <c r="R221" s="53">
        <v>0.36516010679562999</v>
      </c>
    </row>
    <row r="222" spans="1:23" x14ac:dyDescent="0.2">
      <c r="A222" s="45" t="s">
        <v>141</v>
      </c>
      <c r="B222" s="45" t="s">
        <v>124</v>
      </c>
      <c r="C222" s="46">
        <v>894621</v>
      </c>
      <c r="D222" s="47">
        <v>0.19281908204702999</v>
      </c>
      <c r="E222" s="95">
        <v>6.0300395362952504</v>
      </c>
      <c r="F222" s="96">
        <v>17.740138002573101</v>
      </c>
      <c r="G222" s="97">
        <v>11.7777248689668</v>
      </c>
      <c r="H222" s="91">
        <f t="shared" si="0"/>
        <v>35.547902407835153</v>
      </c>
      <c r="I222" s="87">
        <f t="shared" si="1"/>
        <v>6</v>
      </c>
      <c r="J222" s="47">
        <v>0.69370157865732995</v>
      </c>
      <c r="K222" s="47">
        <v>0.26927603979784998</v>
      </c>
      <c r="L222" s="82">
        <f t="shared" si="2"/>
        <v>13</v>
      </c>
      <c r="M222" s="47">
        <v>0.21115086723875001</v>
      </c>
      <c r="N222" s="47">
        <v>3.3757311755480801E-2</v>
      </c>
      <c r="O222" s="47">
        <v>13.099737207152501</v>
      </c>
      <c r="P222" s="47">
        <v>49.527900641724202</v>
      </c>
      <c r="Q222" s="82">
        <f t="shared" si="3"/>
        <v>29</v>
      </c>
      <c r="R222" s="47">
        <v>0.42375486379147997</v>
      </c>
    </row>
    <row r="223" spans="1:23" x14ac:dyDescent="0.2">
      <c r="A223" s="51" t="s">
        <v>142</v>
      </c>
      <c r="B223" s="51" t="s">
        <v>124</v>
      </c>
      <c r="C223" s="52">
        <v>756798</v>
      </c>
      <c r="D223" s="53">
        <v>6.6332099186299995E-2</v>
      </c>
      <c r="E223" s="88">
        <v>0.77114368695476998</v>
      </c>
      <c r="F223" s="89">
        <v>14.331829629570899</v>
      </c>
      <c r="G223" s="90">
        <v>3.63584470360651</v>
      </c>
      <c r="H223" s="91">
        <f t="shared" si="0"/>
        <v>18.738818020132179</v>
      </c>
      <c r="I223" s="87">
        <f t="shared" si="1"/>
        <v>14</v>
      </c>
      <c r="J223" s="53">
        <v>0.12130053197814999</v>
      </c>
      <c r="K223" s="53">
        <v>0.13623186107785001</v>
      </c>
      <c r="L223" s="82">
        <f t="shared" si="2"/>
        <v>16</v>
      </c>
      <c r="M223" s="53">
        <v>0.1025372688617</v>
      </c>
      <c r="N223" s="53">
        <v>0.11720432664991</v>
      </c>
      <c r="O223" s="53">
        <v>0.78369657425098005</v>
      </c>
      <c r="P223" s="53">
        <v>79.556499885041902</v>
      </c>
      <c r="Q223" s="82">
        <f t="shared" si="3"/>
        <v>14</v>
      </c>
      <c r="R223" s="53">
        <v>0.37737943282091002</v>
      </c>
    </row>
    <row r="224" spans="1:23" x14ac:dyDescent="0.2">
      <c r="A224" s="45" t="s">
        <v>143</v>
      </c>
      <c r="B224" s="45" t="s">
        <v>124</v>
      </c>
      <c r="C224" s="46">
        <v>2058775</v>
      </c>
      <c r="D224" s="47">
        <v>0.12298575609282</v>
      </c>
      <c r="E224" s="95">
        <v>0.19803038214471999</v>
      </c>
      <c r="F224" s="96">
        <v>1.9504802613204399</v>
      </c>
      <c r="G224" s="97">
        <v>2.9018226858204499</v>
      </c>
      <c r="H224" s="91">
        <f t="shared" si="0"/>
        <v>5.0503333292856096</v>
      </c>
      <c r="I224" s="87">
        <f t="shared" si="1"/>
        <v>30</v>
      </c>
      <c r="J224" s="47">
        <v>0.1862272467851</v>
      </c>
      <c r="K224" s="47">
        <v>5.4401282315940297E-2</v>
      </c>
      <c r="L224" s="82">
        <f t="shared" si="2"/>
        <v>20</v>
      </c>
      <c r="M224" s="47">
        <v>0.18894731090089001</v>
      </c>
      <c r="N224" s="47">
        <v>0.40086944906557997</v>
      </c>
      <c r="O224" s="47">
        <v>2.6105329625626799</v>
      </c>
      <c r="P224" s="47">
        <v>90.940097873735596</v>
      </c>
      <c r="Q224" s="82">
        <f t="shared" si="3"/>
        <v>6</v>
      </c>
      <c r="R224" s="47">
        <v>0.44560478925573999</v>
      </c>
    </row>
    <row r="225" spans="1:18" x14ac:dyDescent="0.2">
      <c r="A225" s="51" t="s">
        <v>144</v>
      </c>
      <c r="B225" s="51" t="s">
        <v>124</v>
      </c>
      <c r="C225" s="52">
        <v>4166570</v>
      </c>
      <c r="D225" s="53">
        <v>9.6386236160670005E-2</v>
      </c>
      <c r="E225" s="88">
        <v>1.95794142424104</v>
      </c>
      <c r="F225" s="89">
        <v>1.79672968412867</v>
      </c>
      <c r="G225" s="90">
        <v>6.7604768430627598</v>
      </c>
      <c r="H225" s="91">
        <f t="shared" si="0"/>
        <v>10.515147951432469</v>
      </c>
      <c r="I225" s="87">
        <f t="shared" si="1"/>
        <v>22</v>
      </c>
      <c r="J225" s="53">
        <v>0.17383603299596001</v>
      </c>
      <c r="K225" s="53">
        <v>4.1760968854477002E-3</v>
      </c>
      <c r="L225" s="82">
        <f t="shared" si="2"/>
        <v>30</v>
      </c>
      <c r="M225" s="53">
        <v>0.13430711592507999</v>
      </c>
      <c r="N225" s="53">
        <v>3.2880762833697702E-2</v>
      </c>
      <c r="O225" s="53">
        <v>1.8831796897688</v>
      </c>
      <c r="P225" s="53">
        <v>86.368883758103095</v>
      </c>
      <c r="Q225" s="82">
        <f t="shared" si="3"/>
        <v>10</v>
      </c>
      <c r="R225" s="53">
        <v>0.79120235589465004</v>
      </c>
    </row>
    <row r="226" spans="1:18" x14ac:dyDescent="0.2">
      <c r="A226" s="45" t="s">
        <v>145</v>
      </c>
      <c r="B226" s="45" t="s">
        <v>124</v>
      </c>
      <c r="C226" s="46">
        <v>1191405</v>
      </c>
      <c r="D226" s="47">
        <v>0.10919880309382</v>
      </c>
      <c r="E226" s="95">
        <v>4.6916875453770901</v>
      </c>
      <c r="F226" s="96">
        <v>9.5332821332796094</v>
      </c>
      <c r="G226" s="97">
        <v>7.67018771954121</v>
      </c>
      <c r="H226" s="91">
        <f t="shared" si="0"/>
        <v>21.89515739819791</v>
      </c>
      <c r="I226" s="87">
        <f t="shared" si="1"/>
        <v>9</v>
      </c>
      <c r="J226" s="47">
        <v>0.24911763841849999</v>
      </c>
      <c r="K226" s="47">
        <v>3.5168561488326797E-2</v>
      </c>
      <c r="L226" s="82">
        <f t="shared" si="2"/>
        <v>22</v>
      </c>
      <c r="M226" s="47">
        <v>0.4764123031211</v>
      </c>
      <c r="N226" s="47">
        <v>0.10248404195047001</v>
      </c>
      <c r="O226" s="47">
        <v>7.1916770535628096</v>
      </c>
      <c r="P226" s="47">
        <v>69.568114956710701</v>
      </c>
      <c r="Q226" s="82">
        <f t="shared" si="3"/>
        <v>24</v>
      </c>
      <c r="R226" s="47">
        <v>0.37266924345625002</v>
      </c>
    </row>
    <row r="227" spans="1:18" x14ac:dyDescent="0.2">
      <c r="A227" s="51" t="s">
        <v>146</v>
      </c>
      <c r="B227" s="51" t="s">
        <v>124</v>
      </c>
      <c r="C227" s="52">
        <v>523231</v>
      </c>
      <c r="D227" s="53">
        <v>0.10645393717115</v>
      </c>
      <c r="E227" s="88">
        <v>1.80073428371025</v>
      </c>
      <c r="F227" s="89">
        <v>3.4858408618755301</v>
      </c>
      <c r="G227" s="90">
        <v>14.6797494796753</v>
      </c>
      <c r="H227" s="91">
        <f t="shared" si="0"/>
        <v>19.966324625261077</v>
      </c>
      <c r="I227" s="87">
        <f t="shared" si="1"/>
        <v>12</v>
      </c>
      <c r="J227" s="53">
        <v>0.18519544904640001</v>
      </c>
      <c r="K227" s="53">
        <v>2.25521805856304E-2</v>
      </c>
      <c r="L227" s="82">
        <f t="shared" si="2"/>
        <v>25</v>
      </c>
      <c r="M227" s="53">
        <v>0.11486322484715</v>
      </c>
      <c r="N227" s="53">
        <v>4.0899717333262003E-2</v>
      </c>
      <c r="O227" s="53">
        <v>0.64847075192409998</v>
      </c>
      <c r="P227" s="53">
        <v>78.597980624236698</v>
      </c>
      <c r="Q227" s="82">
        <f t="shared" si="3"/>
        <v>16</v>
      </c>
      <c r="R227" s="53">
        <v>0.31725948959445999</v>
      </c>
    </row>
    <row r="228" spans="1:18" x14ac:dyDescent="0.2">
      <c r="A228" s="45" t="s">
        <v>147</v>
      </c>
      <c r="B228" s="45" t="s">
        <v>124</v>
      </c>
      <c r="C228" s="46">
        <v>332279</v>
      </c>
      <c r="D228" s="47">
        <v>0.25520722043824001</v>
      </c>
      <c r="E228" s="95">
        <v>1.8027019462560001</v>
      </c>
      <c r="F228" s="96">
        <v>1.39521305890531</v>
      </c>
      <c r="G228" s="97">
        <v>12.888566535953199</v>
      </c>
      <c r="H228" s="91">
        <f t="shared" si="0"/>
        <v>16.086481541114509</v>
      </c>
      <c r="I228" s="87">
        <f t="shared" si="1"/>
        <v>16</v>
      </c>
      <c r="J228" s="47">
        <v>0.22240346215078</v>
      </c>
      <c r="K228" s="47">
        <v>0.86343103235534002</v>
      </c>
      <c r="L228" s="82">
        <f t="shared" si="2"/>
        <v>7</v>
      </c>
      <c r="M228" s="47">
        <v>5.5375151604525101E-2</v>
      </c>
      <c r="N228" s="47">
        <v>0.93656234670261995</v>
      </c>
      <c r="O228" s="47">
        <v>2.3227468482811102</v>
      </c>
      <c r="P228" s="47">
        <v>79.0606688957171</v>
      </c>
      <c r="Q228" s="82">
        <f t="shared" si="3"/>
        <v>15</v>
      </c>
      <c r="R228" s="47">
        <v>0.19712350163567</v>
      </c>
    </row>
    <row r="229" spans="1:18" x14ac:dyDescent="0.2">
      <c r="A229" s="51" t="s">
        <v>148</v>
      </c>
      <c r="B229" s="51" t="s">
        <v>124</v>
      </c>
      <c r="C229" s="52">
        <v>1393322</v>
      </c>
      <c r="D229" s="53">
        <v>9.6029489235070001E-2</v>
      </c>
      <c r="E229" s="88">
        <v>0.11404398983149</v>
      </c>
      <c r="F229" s="89">
        <v>5.76363539799127</v>
      </c>
      <c r="G229" s="90">
        <v>0.13686714198152999</v>
      </c>
      <c r="H229" s="91">
        <f t="shared" si="0"/>
        <v>6.0145465298042904</v>
      </c>
      <c r="I229" s="87">
        <f t="shared" si="1"/>
        <v>24</v>
      </c>
      <c r="J229" s="53">
        <v>4.5143907869107103E-2</v>
      </c>
      <c r="K229" s="53">
        <v>2.7129407272690701E-2</v>
      </c>
      <c r="L229" s="82">
        <f t="shared" si="2"/>
        <v>24</v>
      </c>
      <c r="M229" s="53">
        <v>0.17792010748411999</v>
      </c>
      <c r="N229" s="53">
        <v>0.31500256222179002</v>
      </c>
      <c r="O229" s="53">
        <v>7.0766125848870001E-2</v>
      </c>
      <c r="P229" s="53">
        <v>92.714749354420604</v>
      </c>
      <c r="Q229" s="82">
        <f t="shared" si="3"/>
        <v>3</v>
      </c>
      <c r="R229" s="53">
        <v>0.53871251584343005</v>
      </c>
    </row>
    <row r="230" spans="1:18" x14ac:dyDescent="0.2">
      <c r="A230" s="45" t="s">
        <v>149</v>
      </c>
      <c r="B230" s="45" t="s">
        <v>124</v>
      </c>
      <c r="C230" s="46">
        <v>1042941</v>
      </c>
      <c r="D230" s="47">
        <v>0.14401581681034001</v>
      </c>
      <c r="E230" s="95">
        <v>0.99085183150341005</v>
      </c>
      <c r="F230" s="96">
        <v>36.2509480402055</v>
      </c>
      <c r="G230" s="97">
        <v>5.5185288525429499</v>
      </c>
      <c r="H230" s="91">
        <f t="shared" si="0"/>
        <v>42.760328724251863</v>
      </c>
      <c r="I230" s="87">
        <f t="shared" si="1"/>
        <v>4</v>
      </c>
      <c r="J230" s="47">
        <v>0.27681335761082998</v>
      </c>
      <c r="K230" s="47">
        <v>1.9665541962584601</v>
      </c>
      <c r="L230" s="82">
        <f t="shared" si="2"/>
        <v>5</v>
      </c>
      <c r="M230" s="47">
        <v>0.18227301448499</v>
      </c>
      <c r="N230" s="47">
        <v>4.2284271114089902E-2</v>
      </c>
      <c r="O230" s="47">
        <v>6.4585628525486998</v>
      </c>
      <c r="P230" s="47">
        <v>46.082664311787497</v>
      </c>
      <c r="Q230" s="82">
        <f t="shared" si="3"/>
        <v>30</v>
      </c>
      <c r="R230" s="47">
        <v>2.0865034551331201</v>
      </c>
    </row>
    <row r="231" spans="1:18" x14ac:dyDescent="0.2">
      <c r="A231" s="51" t="s">
        <v>150</v>
      </c>
      <c r="B231" s="51" t="s">
        <v>124</v>
      </c>
      <c r="C231" s="52">
        <v>1553451</v>
      </c>
      <c r="D231" s="53">
        <v>7.7633604149719995E-2</v>
      </c>
      <c r="E231" s="88">
        <v>3.4915810025549501</v>
      </c>
      <c r="F231" s="89">
        <v>11.668407951071501</v>
      </c>
      <c r="G231" s="90">
        <v>6.1271324296678804</v>
      </c>
      <c r="H231" s="91">
        <f t="shared" si="0"/>
        <v>21.287121383294334</v>
      </c>
      <c r="I231" s="87">
        <f t="shared" si="1"/>
        <v>11</v>
      </c>
      <c r="J231" s="53">
        <v>0.29669426328863002</v>
      </c>
      <c r="K231" s="53">
        <v>0.11825284479523</v>
      </c>
      <c r="L231" s="82">
        <f t="shared" si="2"/>
        <v>17</v>
      </c>
      <c r="M231" s="53">
        <v>0.11870345443789</v>
      </c>
      <c r="N231" s="53">
        <v>0.11110746331875999</v>
      </c>
      <c r="O231" s="53">
        <v>2.77556228036803</v>
      </c>
      <c r="P231" s="53">
        <v>74.683591564844903</v>
      </c>
      <c r="Q231" s="82">
        <f t="shared" si="3"/>
        <v>21</v>
      </c>
      <c r="R231" s="53">
        <v>0.53133314150236999</v>
      </c>
    </row>
    <row r="232" spans="1:18" x14ac:dyDescent="0.2">
      <c r="A232" s="45" t="s">
        <v>151</v>
      </c>
      <c r="B232" s="45" t="s">
        <v>124</v>
      </c>
      <c r="C232" s="46">
        <v>533457</v>
      </c>
      <c r="D232" s="47">
        <v>6.2797938727950003E-2</v>
      </c>
      <c r="E232" s="95">
        <v>0.13890529133557</v>
      </c>
      <c r="F232" s="96">
        <v>4.8476259567312798</v>
      </c>
      <c r="G232" s="97">
        <v>6.26685937198312</v>
      </c>
      <c r="H232" s="91">
        <f t="shared" si="0"/>
        <v>11.25339062004997</v>
      </c>
      <c r="I232" s="87">
        <f t="shared" si="1"/>
        <v>20</v>
      </c>
      <c r="J232" s="47">
        <v>0.21332553514152999</v>
      </c>
      <c r="K232" s="47">
        <v>5.0613264049398999E-3</v>
      </c>
      <c r="L232" s="82">
        <f t="shared" si="2"/>
        <v>29</v>
      </c>
      <c r="M232" s="47">
        <v>0.10253872383341001</v>
      </c>
      <c r="N232" s="47">
        <v>0.46545457272094998</v>
      </c>
      <c r="O232" s="47">
        <v>0.48907409594399998</v>
      </c>
      <c r="P232" s="47">
        <v>87.014323553726001</v>
      </c>
      <c r="Q232" s="82">
        <f t="shared" si="3"/>
        <v>9</v>
      </c>
      <c r="R232" s="47">
        <v>0.39403363345123998</v>
      </c>
    </row>
    <row r="233" spans="1:18" x14ac:dyDescent="0.2">
      <c r="A233" s="51" t="s">
        <v>152</v>
      </c>
      <c r="B233" s="51" t="s">
        <v>124</v>
      </c>
      <c r="C233" s="52">
        <v>440663</v>
      </c>
      <c r="D233" s="53">
        <v>0.14886659420010001</v>
      </c>
      <c r="E233" s="88">
        <v>2.9489655360218499</v>
      </c>
      <c r="F233" s="89">
        <v>3.3681066937773299</v>
      </c>
      <c r="G233" s="90">
        <v>0.72300147731940001</v>
      </c>
      <c r="H233" s="91">
        <f t="shared" si="0"/>
        <v>7.0400737071185802</v>
      </c>
      <c r="I233" s="87">
        <f t="shared" si="1"/>
        <v>23</v>
      </c>
      <c r="J233" s="53">
        <v>0.16951729552969</v>
      </c>
      <c r="K233" s="53">
        <v>3.5925412389966902</v>
      </c>
      <c r="L233" s="82">
        <f t="shared" si="2"/>
        <v>1</v>
      </c>
      <c r="M233" s="53">
        <v>0.14296639382022</v>
      </c>
      <c r="N233" s="53">
        <v>7.2617850829318998E-3</v>
      </c>
      <c r="O233" s="53">
        <v>5.2194080283572697E-2</v>
      </c>
      <c r="P233" s="53">
        <v>88.490297574336793</v>
      </c>
      <c r="Q233" s="82">
        <f t="shared" si="3"/>
        <v>8</v>
      </c>
      <c r="R233" s="53">
        <v>0.35628133063133999</v>
      </c>
    </row>
    <row r="234" spans="1:18" x14ac:dyDescent="0.2">
      <c r="A234" s="45" t="s">
        <v>153</v>
      </c>
      <c r="B234" s="45" t="s">
        <v>124</v>
      </c>
      <c r="C234" s="46">
        <v>709959</v>
      </c>
      <c r="D234" s="47">
        <v>8.6624720582449993E-2</v>
      </c>
      <c r="E234" s="95">
        <v>0.46819605075786003</v>
      </c>
      <c r="F234" s="96">
        <v>18.4076826971698</v>
      </c>
      <c r="G234" s="97">
        <v>0.44946257459937</v>
      </c>
      <c r="H234" s="91">
        <f t="shared" si="0"/>
        <v>19.325341322527031</v>
      </c>
      <c r="I234" s="87">
        <f t="shared" si="1"/>
        <v>13</v>
      </c>
      <c r="J234" s="47">
        <v>5.7327254109040097E-2</v>
      </c>
      <c r="K234" s="47">
        <v>2.8226982121502702</v>
      </c>
      <c r="L234" s="82">
        <f t="shared" si="2"/>
        <v>3</v>
      </c>
      <c r="M234" s="47">
        <v>0.12099290240704</v>
      </c>
      <c r="N234" s="47">
        <v>0.90850316708429002</v>
      </c>
      <c r="O234" s="47">
        <v>0.34255499261223998</v>
      </c>
      <c r="P234" s="47">
        <v>76.009882260806606</v>
      </c>
      <c r="Q234" s="82">
        <f t="shared" si="3"/>
        <v>18</v>
      </c>
      <c r="R234" s="47">
        <v>0.32607516772095002</v>
      </c>
    </row>
    <row r="235" spans="1:18" x14ac:dyDescent="0.2">
      <c r="A235" s="51" t="s">
        <v>154</v>
      </c>
      <c r="B235" s="51" t="s">
        <v>124</v>
      </c>
      <c r="C235" s="52">
        <v>805854</v>
      </c>
      <c r="D235" s="53">
        <v>0.53570497881750001</v>
      </c>
      <c r="E235" s="88">
        <v>1.8552988506602901</v>
      </c>
      <c r="F235" s="89">
        <v>3.0014121664718401</v>
      </c>
      <c r="G235" s="90">
        <v>0.51274796675328005</v>
      </c>
      <c r="H235" s="91">
        <f t="shared" si="0"/>
        <v>5.3694589838854103</v>
      </c>
      <c r="I235" s="87">
        <f t="shared" si="1"/>
        <v>29</v>
      </c>
      <c r="J235" s="53">
        <v>6.9987863806590001E-2</v>
      </c>
      <c r="K235" s="53">
        <v>0.20375899356459001</v>
      </c>
      <c r="L235" s="82">
        <f t="shared" si="2"/>
        <v>14</v>
      </c>
      <c r="M235" s="53">
        <v>0.10485770375278</v>
      </c>
      <c r="N235" s="53">
        <v>0.38592598659310001</v>
      </c>
      <c r="O235" s="53">
        <v>0.81243004315917999</v>
      </c>
      <c r="P235" s="53">
        <v>92.095466424439095</v>
      </c>
      <c r="Q235" s="82">
        <f t="shared" si="3"/>
        <v>5</v>
      </c>
      <c r="R235" s="53">
        <v>0.42240902198163999</v>
      </c>
    </row>
    <row r="236" spans="1:18" x14ac:dyDescent="0.2">
      <c r="A236" s="45" t="s">
        <v>155</v>
      </c>
      <c r="B236" s="45" t="s">
        <v>124</v>
      </c>
      <c r="C236" s="46">
        <v>812567</v>
      </c>
      <c r="D236" s="47">
        <v>0.31935828060947002</v>
      </c>
      <c r="E236" s="95">
        <v>1.49870718353071</v>
      </c>
      <c r="F236" s="96">
        <v>19.238659704368899</v>
      </c>
      <c r="G236" s="97">
        <v>1.17344169773077</v>
      </c>
      <c r="H236" s="91">
        <f t="shared" si="0"/>
        <v>21.910808585630377</v>
      </c>
      <c r="I236" s="87">
        <f t="shared" si="1"/>
        <v>8</v>
      </c>
      <c r="J236" s="47">
        <v>0.18053895863356001</v>
      </c>
      <c r="K236" s="47">
        <v>7.6793667476030003E-2</v>
      </c>
      <c r="L236" s="82">
        <f t="shared" si="2"/>
        <v>18</v>
      </c>
      <c r="M236" s="47">
        <v>3.9350601242728298</v>
      </c>
      <c r="N236" s="47">
        <v>1.0267461021675699</v>
      </c>
      <c r="O236" s="47">
        <v>9.180781400179E-2</v>
      </c>
      <c r="P236" s="47">
        <v>71.508687898967096</v>
      </c>
      <c r="Q236" s="82">
        <f t="shared" si="3"/>
        <v>22</v>
      </c>
      <c r="R236" s="47">
        <v>0.95019856824114002</v>
      </c>
    </row>
    <row r="237" spans="1:18" x14ac:dyDescent="0.2">
      <c r="A237" s="51" t="s">
        <v>156</v>
      </c>
      <c r="B237" s="51" t="s">
        <v>124</v>
      </c>
      <c r="C237" s="52">
        <v>646059</v>
      </c>
      <c r="D237" s="53">
        <v>6.4699973222250004E-2</v>
      </c>
      <c r="E237" s="88">
        <v>0.19735039679037999</v>
      </c>
      <c r="F237" s="89">
        <v>38.093579688542299</v>
      </c>
      <c r="G237" s="90">
        <v>15.171988935995</v>
      </c>
      <c r="H237" s="91">
        <f t="shared" si="0"/>
        <v>53.462919021327671</v>
      </c>
      <c r="I237" s="87">
        <f t="shared" si="1"/>
        <v>2</v>
      </c>
      <c r="J237" s="53">
        <v>6.9653081220130003E-2</v>
      </c>
      <c r="K237" s="53">
        <v>0.54391317201679001</v>
      </c>
      <c r="L237" s="82">
        <f t="shared" si="2"/>
        <v>10</v>
      </c>
      <c r="M237" s="53">
        <v>3.4207402110333601E-2</v>
      </c>
      <c r="N237" s="53">
        <v>2.8325586362855398E-2</v>
      </c>
      <c r="O237" s="53">
        <v>4.1078291611137603</v>
      </c>
      <c r="P237" s="53">
        <v>41.134633214613501</v>
      </c>
      <c r="Q237" s="82">
        <f t="shared" si="3"/>
        <v>31</v>
      </c>
      <c r="R237" s="53">
        <v>0.55381938801255004</v>
      </c>
    </row>
    <row r="238" spans="1:18" x14ac:dyDescent="0.2">
      <c r="A238" s="45" t="s">
        <v>157</v>
      </c>
      <c r="B238" s="45" t="s">
        <v>124</v>
      </c>
      <c r="C238" s="46">
        <v>986886</v>
      </c>
      <c r="D238" s="47">
        <v>0.10680058284339999</v>
      </c>
      <c r="E238" s="95">
        <v>0.57260919700958002</v>
      </c>
      <c r="F238" s="96">
        <v>13.6253832762852</v>
      </c>
      <c r="G238" s="97">
        <v>0.24207456585664</v>
      </c>
      <c r="H238" s="91">
        <f t="shared" si="0"/>
        <v>14.440067039151421</v>
      </c>
      <c r="I238" s="87">
        <f t="shared" si="1"/>
        <v>18</v>
      </c>
      <c r="J238" s="47">
        <v>7.4983331408080001E-2</v>
      </c>
      <c r="K238" s="47">
        <v>0.35617082418840001</v>
      </c>
      <c r="L238" s="82">
        <f t="shared" si="2"/>
        <v>11</v>
      </c>
      <c r="M238" s="47">
        <v>1.18412866329039</v>
      </c>
      <c r="N238" s="47">
        <v>1.5097995107844301E-2</v>
      </c>
      <c r="O238" s="47">
        <v>0.23305630032242</v>
      </c>
      <c r="P238" s="47">
        <v>82.865295484990099</v>
      </c>
      <c r="Q238" s="82">
        <f t="shared" si="3"/>
        <v>12</v>
      </c>
      <c r="R238" s="47">
        <v>0.72439977869784</v>
      </c>
    </row>
    <row r="239" spans="1:18" x14ac:dyDescent="0.2">
      <c r="A239" s="51" t="s">
        <v>158</v>
      </c>
      <c r="B239" s="51" t="s">
        <v>124</v>
      </c>
      <c r="C239" s="52">
        <v>310416</v>
      </c>
      <c r="D239" s="53">
        <v>5.4765218287717098E-2</v>
      </c>
      <c r="E239" s="88">
        <v>0.73771970516982999</v>
      </c>
      <c r="F239" s="89">
        <v>2.41804546157414</v>
      </c>
      <c r="G239" s="90">
        <v>2.7073346734704402</v>
      </c>
      <c r="H239" s="91">
        <f t="shared" si="0"/>
        <v>5.8630998402144101</v>
      </c>
      <c r="I239" s="87">
        <f t="shared" si="1"/>
        <v>25</v>
      </c>
      <c r="J239" s="53">
        <v>0.10083243131797</v>
      </c>
      <c r="K239" s="53">
        <v>9.6644502860677006E-3</v>
      </c>
      <c r="L239" s="82">
        <f t="shared" si="2"/>
        <v>27</v>
      </c>
      <c r="M239" s="53">
        <v>0.16332920983454</v>
      </c>
      <c r="N239" s="53">
        <v>0.32472552961187001</v>
      </c>
      <c r="O239" s="53">
        <v>0.60467243956496997</v>
      </c>
      <c r="P239" s="53">
        <v>92.492655017782496</v>
      </c>
      <c r="Q239" s="82">
        <f t="shared" si="3"/>
        <v>4</v>
      </c>
      <c r="R239" s="53">
        <v>0.38625586309984</v>
      </c>
    </row>
    <row r="240" spans="1:18" ht="12.75" customHeight="1" x14ac:dyDescent="0.2">
      <c r="A240" s="45" t="s">
        <v>159</v>
      </c>
      <c r="B240" s="45" t="s">
        <v>124</v>
      </c>
      <c r="C240" s="46">
        <v>2250001</v>
      </c>
      <c r="D240" s="47">
        <v>9.6044401758039993E-2</v>
      </c>
      <c r="E240" s="95">
        <v>1.52342154514598</v>
      </c>
      <c r="F240" s="96">
        <v>37.363316727414698</v>
      </c>
      <c r="G240" s="97">
        <v>7.6741743670336096</v>
      </c>
      <c r="H240" s="91">
        <f t="shared" si="0"/>
        <v>46.560912639594285</v>
      </c>
      <c r="I240" s="87">
        <f t="shared" si="1"/>
        <v>3</v>
      </c>
      <c r="J240" s="47">
        <v>0.12684438806916001</v>
      </c>
      <c r="K240" s="47">
        <v>1.19044391535826</v>
      </c>
      <c r="L240" s="82">
        <f t="shared" si="2"/>
        <v>6</v>
      </c>
      <c r="M240" s="47">
        <v>8.8933293807420002E-2</v>
      </c>
      <c r="N240" s="47">
        <v>1.2888883160496399E-2</v>
      </c>
      <c r="O240" s="47">
        <v>0.94306624752611001</v>
      </c>
      <c r="P240" s="47">
        <v>50.686199695022303</v>
      </c>
      <c r="Q240" s="82">
        <f t="shared" si="3"/>
        <v>28</v>
      </c>
      <c r="R240" s="47">
        <v>0.29466653570376</v>
      </c>
    </row>
    <row r="241" spans="1:18" x14ac:dyDescent="0.2">
      <c r="A241" s="92" t="s">
        <v>160</v>
      </c>
      <c r="B241" s="92" t="s">
        <v>124</v>
      </c>
      <c r="C241" s="98">
        <v>564613</v>
      </c>
      <c r="D241" s="94">
        <v>8.1294621271559994E-2</v>
      </c>
      <c r="E241" s="99">
        <v>1.59843999341141</v>
      </c>
      <c r="F241" s="100">
        <v>2.8132543884040899</v>
      </c>
      <c r="G241" s="101">
        <v>1.22650381765917</v>
      </c>
      <c r="H241" s="93">
        <f t="shared" si="0"/>
        <v>5.6381981994746697</v>
      </c>
      <c r="I241" s="100">
        <f t="shared" si="1"/>
        <v>27</v>
      </c>
      <c r="J241" s="94">
        <v>5.5613313898192199E-2</v>
      </c>
      <c r="K241" s="94">
        <v>3.4005593211633398</v>
      </c>
      <c r="L241" s="94">
        <f t="shared" si="2"/>
        <v>2</v>
      </c>
      <c r="M241" s="94">
        <v>7.8637934301899998E-2</v>
      </c>
      <c r="N241" s="94">
        <v>8.8556232321959999E-2</v>
      </c>
      <c r="O241" s="94">
        <v>4.0735866868102599E-2</v>
      </c>
      <c r="P241" s="94">
        <v>90.136252619050495</v>
      </c>
      <c r="Q241" s="94">
        <f t="shared" si="3"/>
        <v>7</v>
      </c>
      <c r="R241" s="94">
        <v>0.48015189164966998</v>
      </c>
    </row>
    <row r="242" spans="1:18" x14ac:dyDescent="0.2">
      <c r="A242" s="45" t="s">
        <v>161</v>
      </c>
      <c r="B242" s="45" t="s">
        <v>124</v>
      </c>
      <c r="C242" s="46">
        <v>418756</v>
      </c>
      <c r="D242" s="47">
        <v>0.11295360544087001</v>
      </c>
      <c r="E242" s="102">
        <v>0.17002741453256001</v>
      </c>
      <c r="F242" s="103">
        <v>14.979367459809501</v>
      </c>
      <c r="G242" s="104">
        <v>0.26745885432089</v>
      </c>
      <c r="H242" s="105">
        <f t="shared" si="0"/>
        <v>15.416853728662952</v>
      </c>
      <c r="I242" s="87">
        <f t="shared" si="1"/>
        <v>17</v>
      </c>
      <c r="J242" s="47">
        <v>9.9580662724830002E-2</v>
      </c>
      <c r="K242" s="47">
        <v>3.4148764435614098E-2</v>
      </c>
      <c r="L242" s="82">
        <f t="shared" si="2"/>
        <v>23</v>
      </c>
      <c r="M242" s="47">
        <v>1.5937682086943199</v>
      </c>
      <c r="N242" s="47">
        <v>4.9491828176790298</v>
      </c>
      <c r="O242" s="47">
        <v>0.65408018034367998</v>
      </c>
      <c r="P242" s="47">
        <v>76.836630400519596</v>
      </c>
      <c r="Q242" s="82">
        <f t="shared" si="3"/>
        <v>17</v>
      </c>
      <c r="R242" s="47">
        <v>0.30280163149901002</v>
      </c>
    </row>
    <row r="247" spans="1:18" x14ac:dyDescent="0.2">
      <c r="A247" s="189" t="s">
        <v>77</v>
      </c>
      <c r="B247" s="189" t="s">
        <v>117</v>
      </c>
      <c r="C247" s="191" t="s">
        <v>118</v>
      </c>
      <c r="D247" s="194" t="s">
        <v>176</v>
      </c>
      <c r="E247" s="194"/>
      <c r="F247" s="194"/>
      <c r="G247" s="194"/>
      <c r="H247" s="194"/>
      <c r="I247" s="194"/>
      <c r="J247" s="194"/>
      <c r="K247" s="194"/>
      <c r="L247" s="194"/>
      <c r="M247" s="194"/>
      <c r="N247" s="194"/>
      <c r="O247" s="194"/>
      <c r="P247" s="194"/>
      <c r="Q247" s="194"/>
      <c r="R247" s="195"/>
    </row>
    <row r="248" spans="1:18" ht="45" x14ac:dyDescent="0.2">
      <c r="A248" s="190"/>
      <c r="B248" s="190"/>
      <c r="C248" s="192"/>
      <c r="D248" s="78" t="s">
        <v>177</v>
      </c>
      <c r="E248" s="78" t="s">
        <v>178</v>
      </c>
      <c r="F248" s="78" t="s">
        <v>179</v>
      </c>
      <c r="G248" s="78" t="s">
        <v>180</v>
      </c>
      <c r="H248" s="78" t="s">
        <v>187</v>
      </c>
      <c r="I248" s="78" t="s">
        <v>188</v>
      </c>
      <c r="J248" s="79" t="s">
        <v>181</v>
      </c>
      <c r="K248" s="78" t="s">
        <v>182</v>
      </c>
      <c r="L248" s="78" t="s">
        <v>188</v>
      </c>
      <c r="M248" s="78" t="s">
        <v>183</v>
      </c>
      <c r="N248" s="78" t="s">
        <v>184</v>
      </c>
      <c r="O248" s="78" t="s">
        <v>185</v>
      </c>
      <c r="P248" s="78" t="s">
        <v>186</v>
      </c>
      <c r="Q248" s="78" t="s">
        <v>44</v>
      </c>
      <c r="R248" s="78" t="s">
        <v>123</v>
      </c>
    </row>
    <row r="249" spans="1:18" x14ac:dyDescent="0.2">
      <c r="A249" s="80" t="s">
        <v>53</v>
      </c>
      <c r="B249" s="80" t="s">
        <v>124</v>
      </c>
      <c r="C249" s="81">
        <v>31924863</v>
      </c>
      <c r="D249" s="82">
        <v>0.12314853160057999</v>
      </c>
      <c r="E249" s="83">
        <v>1.36262448487249</v>
      </c>
      <c r="F249" s="84">
        <v>12.783989080861501</v>
      </c>
      <c r="G249" s="85">
        <v>4.6283894781318198</v>
      </c>
      <c r="H249" s="86">
        <f>+G249+F249+E249</f>
        <v>18.775003043865812</v>
      </c>
      <c r="I249" s="87"/>
      <c r="J249" s="82">
        <v>0.17206025285057</v>
      </c>
      <c r="K249" s="82">
        <v>0.44160878623034</v>
      </c>
      <c r="L249" s="82"/>
      <c r="M249" s="82">
        <v>2.18088641445383</v>
      </c>
      <c r="N249" s="82">
        <v>0.50531148716284002</v>
      </c>
      <c r="O249" s="82">
        <v>2.0696157725093398</v>
      </c>
      <c r="P249" s="82">
        <v>75.125459426403793</v>
      </c>
      <c r="Q249" s="82"/>
      <c r="R249" s="82">
        <v>0.60690628492281995</v>
      </c>
    </row>
    <row r="250" spans="1:18" x14ac:dyDescent="0.2">
      <c r="A250" s="92" t="s">
        <v>160</v>
      </c>
      <c r="B250" s="92" t="s">
        <v>124</v>
      </c>
      <c r="C250" s="98">
        <v>564613</v>
      </c>
      <c r="D250" s="94">
        <v>8.1294621271559994E-2</v>
      </c>
      <c r="E250" s="99">
        <v>1.59843999341141</v>
      </c>
      <c r="F250" s="100">
        <v>2.8132543884040899</v>
      </c>
      <c r="G250" s="101">
        <v>1.22650381765917</v>
      </c>
      <c r="H250" s="93">
        <f>+G250+F250+E250</f>
        <v>5.6381981994746697</v>
      </c>
      <c r="I250" s="100">
        <f>+RANK(H250,$H$211:$H$242,0)</f>
        <v>27</v>
      </c>
      <c r="J250" s="94">
        <v>5.5613313898192199E-2</v>
      </c>
      <c r="K250" s="94">
        <v>3.4005593211633398</v>
      </c>
      <c r="L250" s="94">
        <f>+RANK(K250,$K$211:$K$242,0)</f>
        <v>2</v>
      </c>
      <c r="M250" s="94">
        <v>7.8637934301899998E-2</v>
      </c>
      <c r="N250" s="94">
        <v>8.8556232321959999E-2</v>
      </c>
      <c r="O250" s="94">
        <v>4.0735866868102599E-2</v>
      </c>
      <c r="P250" s="94">
        <v>90.136252619050495</v>
      </c>
      <c r="Q250" s="94">
        <f>+RANK(P250,$P$211:$P$242,0)</f>
        <v>7</v>
      </c>
      <c r="R250" s="94">
        <v>0.48015189164966998</v>
      </c>
    </row>
    <row r="251" spans="1:18" x14ac:dyDescent="0.2">
      <c r="A251" s="106" t="s">
        <v>70</v>
      </c>
      <c r="B251" s="106"/>
      <c r="C251" s="106"/>
      <c r="D251" s="106"/>
      <c r="E251" s="106"/>
      <c r="F251" s="106"/>
      <c r="G251" s="106"/>
      <c r="H251" s="107">
        <f>+H250-H256</f>
        <v>-1.4684319487971305</v>
      </c>
      <c r="I251" s="106"/>
      <c r="J251" s="106"/>
      <c r="K251" s="107">
        <f>+K250-K256</f>
        <v>-1.0648244487470002</v>
      </c>
      <c r="L251" s="106"/>
      <c r="M251" s="106"/>
      <c r="N251" s="106"/>
      <c r="O251" s="106"/>
      <c r="P251" s="107">
        <f>+P250-P256</f>
        <v>3.3084217998224972</v>
      </c>
      <c r="Q251" s="106"/>
      <c r="R251" s="106"/>
    </row>
    <row r="253" spans="1:18" ht="12.75" customHeight="1" x14ac:dyDescent="0.2"/>
    <row r="254" spans="1:18" x14ac:dyDescent="0.2">
      <c r="A254" s="183" t="s">
        <v>77</v>
      </c>
      <c r="B254" s="183" t="s">
        <v>117</v>
      </c>
      <c r="C254" s="196" t="s">
        <v>118</v>
      </c>
      <c r="D254" s="198" t="s">
        <v>176</v>
      </c>
      <c r="E254" s="199"/>
      <c r="F254" s="199"/>
      <c r="G254" s="199"/>
      <c r="H254" s="199"/>
      <c r="I254" s="199"/>
      <c r="J254" s="199"/>
      <c r="K254" s="199"/>
      <c r="L254" s="199"/>
      <c r="M254" s="199"/>
      <c r="N254" s="199"/>
      <c r="O254" s="199"/>
      <c r="P254" s="199"/>
      <c r="Q254" s="199"/>
      <c r="R254" s="200"/>
    </row>
    <row r="255" spans="1:18" ht="27" x14ac:dyDescent="0.2">
      <c r="A255" s="184"/>
      <c r="B255" s="184"/>
      <c r="C255" s="197"/>
      <c r="D255" s="108" t="s">
        <v>177</v>
      </c>
      <c r="E255" s="109" t="s">
        <v>178</v>
      </c>
      <c r="F255" s="109" t="s">
        <v>179</v>
      </c>
      <c r="G255" s="109" t="s">
        <v>180</v>
      </c>
      <c r="H255" s="109" t="s">
        <v>187</v>
      </c>
      <c r="I255" s="109" t="s">
        <v>188</v>
      </c>
      <c r="K255" s="109" t="s">
        <v>182</v>
      </c>
      <c r="L255" s="109" t="s">
        <v>188</v>
      </c>
      <c r="M255" s="109" t="s">
        <v>183</v>
      </c>
      <c r="N255" s="109" t="s">
        <v>184</v>
      </c>
      <c r="O255" s="109" t="s">
        <v>185</v>
      </c>
      <c r="P255" s="109" t="s">
        <v>186</v>
      </c>
      <c r="Q255" s="110" t="s">
        <v>188</v>
      </c>
      <c r="R255" s="111" t="s">
        <v>123</v>
      </c>
    </row>
    <row r="256" spans="1:18" x14ac:dyDescent="0.2">
      <c r="A256" s="112" t="s">
        <v>160</v>
      </c>
      <c r="B256" s="112" t="s">
        <v>124</v>
      </c>
      <c r="C256" s="113">
        <v>504951</v>
      </c>
      <c r="D256" s="114">
        <v>2.4556838188259902E-2</v>
      </c>
      <c r="E256" s="115">
        <v>2.6614463581614798</v>
      </c>
      <c r="F256" s="114">
        <v>2.7513560721733401</v>
      </c>
      <c r="G256" s="116">
        <v>1.6938277179369801</v>
      </c>
      <c r="H256" s="117">
        <f>+G256+F256+E256</f>
        <v>7.1066301482718002</v>
      </c>
      <c r="I256" s="114" t="e">
        <f>+RANK(H256,$I$7:$I$38,0)</f>
        <v>#N/A</v>
      </c>
      <c r="J256" s="118"/>
      <c r="K256" s="114">
        <v>4.46538376991034</v>
      </c>
      <c r="L256" s="114" t="e">
        <f>RANK(K256,$K$7:$K$38,0)</f>
        <v>#N/A</v>
      </c>
      <c r="M256" s="114">
        <v>8.0403841164779999E-2</v>
      </c>
      <c r="N256" s="114">
        <v>8.7929323835380005E-2</v>
      </c>
      <c r="O256" s="114">
        <v>0.14872730225308001</v>
      </c>
      <c r="P256" s="114">
        <v>86.827830819227998</v>
      </c>
      <c r="Q256" s="114" t="e">
        <f>RANK(P256,$P$7:$P$38,0)</f>
        <v>#N/A</v>
      </c>
      <c r="R256" s="114">
        <v>1.25853795714831</v>
      </c>
    </row>
  </sheetData>
  <autoFilter ref="A6:R204">
    <filterColumn colId="1">
      <filters>
        <filter val="Valor"/>
      </filters>
    </filterColumn>
  </autoFilter>
  <mergeCells count="17">
    <mergeCell ref="A254:A255"/>
    <mergeCell ref="B254:B255"/>
    <mergeCell ref="C254:C255"/>
    <mergeCell ref="D254:R254"/>
    <mergeCell ref="A4:A5"/>
    <mergeCell ref="B4:B5"/>
    <mergeCell ref="C4:C5"/>
    <mergeCell ref="D4:R4"/>
    <mergeCell ref="A207:A208"/>
    <mergeCell ref="B207:B208"/>
    <mergeCell ref="C207:C208"/>
    <mergeCell ref="D207:R207"/>
    <mergeCell ref="T208:T209"/>
    <mergeCell ref="A247:A248"/>
    <mergeCell ref="B247:B248"/>
    <mergeCell ref="C247:C248"/>
    <mergeCell ref="D247:R247"/>
  </mergeCells>
  <hyperlinks>
    <hyperlink ref="R1" location="'Índice'!A1" display="Índice"/>
  </hyperlinks>
  <pageMargins left="0.75" right="0.75" top="1" bottom="1" header="0.5" footer="0.5"/>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E1" workbookViewId="0">
      <selection activeCell="H7" sqref="H7"/>
    </sheetView>
  </sheetViews>
  <sheetFormatPr baseColWidth="10" defaultRowHeight="15" x14ac:dyDescent="0.25"/>
  <cols>
    <col min="1" max="1" width="20.140625" customWidth="1"/>
    <col min="2" max="5" width="14.42578125" customWidth="1"/>
    <col min="6" max="6" width="15.140625" bestFit="1" customWidth="1"/>
    <col min="7" max="7" width="14.42578125" customWidth="1"/>
    <col min="18" max="18" width="15.140625" bestFit="1" customWidth="1"/>
  </cols>
  <sheetData>
    <row r="1" spans="1:23" ht="15.75" x14ac:dyDescent="0.25">
      <c r="A1" s="149" t="s">
        <v>112</v>
      </c>
    </row>
    <row r="2" spans="1:23" x14ac:dyDescent="0.25">
      <c r="A2" s="7" t="s">
        <v>42</v>
      </c>
      <c r="B2" s="7" t="s">
        <v>10</v>
      </c>
      <c r="C2" s="7" t="s">
        <v>12</v>
      </c>
      <c r="D2" s="7" t="s">
        <v>13</v>
      </c>
      <c r="E2" s="7" t="s">
        <v>51</v>
      </c>
      <c r="F2" s="7" t="s">
        <v>48</v>
      </c>
      <c r="G2" s="7" t="s">
        <v>49</v>
      </c>
      <c r="H2" s="7" t="s">
        <v>112</v>
      </c>
      <c r="I2" s="7" t="s">
        <v>52</v>
      </c>
      <c r="J2" s="7" t="s">
        <v>44</v>
      </c>
    </row>
    <row r="3" spans="1:23" x14ac:dyDescent="0.25">
      <c r="A3" s="8" t="s">
        <v>29</v>
      </c>
      <c r="B3" s="8">
        <v>10056</v>
      </c>
      <c r="C3" s="8">
        <v>27857</v>
      </c>
      <c r="D3" s="9">
        <v>1214627</v>
      </c>
      <c r="E3" s="9">
        <f t="shared" ref="E3:E35" si="0">SQRT((C3*D3))</f>
        <v>183945.27539189474</v>
      </c>
      <c r="F3" s="9">
        <f t="shared" ref="F3:F35" si="1">B3/E3</f>
        <v>5.4668433198818117E-2</v>
      </c>
      <c r="G3" s="9">
        <f t="shared" ref="G3:G35" si="2">F3*100</f>
        <v>5.4668433198818116</v>
      </c>
      <c r="H3" s="12">
        <v>5.4668433198818116</v>
      </c>
      <c r="I3" s="12">
        <v>2.54</v>
      </c>
      <c r="J3" s="8">
        <f>RANK(H3,$H$3:$H$34,0)</f>
        <v>1</v>
      </c>
      <c r="M3" s="4" t="s">
        <v>47</v>
      </c>
      <c r="Q3" s="1"/>
      <c r="R3" s="2"/>
    </row>
    <row r="4" spans="1:23" x14ac:dyDescent="0.25">
      <c r="A4" s="8" t="s">
        <v>20</v>
      </c>
      <c r="B4" s="8">
        <v>3256</v>
      </c>
      <c r="C4" s="8">
        <v>5627</v>
      </c>
      <c r="D4" s="9">
        <v>734663</v>
      </c>
      <c r="E4" s="9">
        <f t="shared" si="0"/>
        <v>64295.790694259296</v>
      </c>
      <c r="F4" s="9">
        <f t="shared" si="1"/>
        <v>5.0640951216900029E-2</v>
      </c>
      <c r="G4" s="9">
        <f t="shared" si="2"/>
        <v>5.064095121690003</v>
      </c>
      <c r="H4" s="12">
        <v>5.064095121690003</v>
      </c>
      <c r="I4" s="12">
        <v>2.54</v>
      </c>
      <c r="J4" s="8">
        <f t="shared" ref="J4:J34" si="3">RANK(H4,$H$3:$H$34,0)</f>
        <v>2</v>
      </c>
      <c r="M4" s="4" t="s">
        <v>4</v>
      </c>
      <c r="Q4" s="1"/>
      <c r="R4" s="2"/>
      <c r="W4" s="3"/>
    </row>
    <row r="5" spans="1:23" x14ac:dyDescent="0.25">
      <c r="A5" s="8" t="s">
        <v>25</v>
      </c>
      <c r="B5" s="8">
        <v>11887</v>
      </c>
      <c r="C5" s="8">
        <v>20813</v>
      </c>
      <c r="D5" s="9">
        <v>2938756</v>
      </c>
      <c r="E5" s="9">
        <f t="shared" si="0"/>
        <v>247314.23054082433</v>
      </c>
      <c r="F5" s="9">
        <f t="shared" si="1"/>
        <v>4.8064359151536187E-2</v>
      </c>
      <c r="G5" s="9">
        <f t="shared" si="2"/>
        <v>4.8064359151536191</v>
      </c>
      <c r="H5" s="12">
        <v>4.8064359151536191</v>
      </c>
      <c r="I5" s="12">
        <v>2.54</v>
      </c>
      <c r="J5" s="8">
        <f t="shared" si="3"/>
        <v>3</v>
      </c>
      <c r="M5" s="4" t="s">
        <v>2</v>
      </c>
      <c r="W5" s="3"/>
    </row>
    <row r="6" spans="1:23" x14ac:dyDescent="0.25">
      <c r="A6" s="8" t="s">
        <v>38</v>
      </c>
      <c r="B6" s="8">
        <v>10666</v>
      </c>
      <c r="C6" s="8">
        <v>24731</v>
      </c>
      <c r="D6" s="9">
        <v>2457373</v>
      </c>
      <c r="E6" s="9">
        <f t="shared" si="0"/>
        <v>246522.39586495989</v>
      </c>
      <c r="F6" s="9">
        <f t="shared" si="1"/>
        <v>4.3265845938973528E-2</v>
      </c>
      <c r="G6" s="9">
        <f t="shared" si="2"/>
        <v>4.3265845938973531</v>
      </c>
      <c r="H6" s="12">
        <v>4.3265845938973531</v>
      </c>
      <c r="I6" s="12">
        <v>2.54</v>
      </c>
      <c r="J6" s="8">
        <f t="shared" si="3"/>
        <v>4</v>
      </c>
      <c r="M6" s="4" t="s">
        <v>3</v>
      </c>
    </row>
    <row r="7" spans="1:23" x14ac:dyDescent="0.25">
      <c r="A7" s="150" t="s">
        <v>0</v>
      </c>
      <c r="B7" s="33">
        <v>12267</v>
      </c>
      <c r="C7" s="33">
        <v>39524</v>
      </c>
      <c r="D7" s="151">
        <v>2155883</v>
      </c>
      <c r="E7" s="151">
        <f t="shared" si="0"/>
        <v>291906.01174350624</v>
      </c>
      <c r="F7" s="151">
        <f t="shared" si="1"/>
        <v>4.2023800492258595E-2</v>
      </c>
      <c r="G7" s="151">
        <f t="shared" si="2"/>
        <v>4.2023800492258596</v>
      </c>
      <c r="H7" s="152">
        <v>4.2023800492258596</v>
      </c>
      <c r="I7" s="152">
        <v>2.54</v>
      </c>
      <c r="J7" s="150">
        <f t="shared" si="3"/>
        <v>5</v>
      </c>
      <c r="M7" s="4" t="s">
        <v>45</v>
      </c>
    </row>
    <row r="8" spans="1:23" x14ac:dyDescent="0.25">
      <c r="A8" s="8" t="s">
        <v>40</v>
      </c>
      <c r="B8" s="8">
        <v>2968</v>
      </c>
      <c r="C8" s="8">
        <v>4016</v>
      </c>
      <c r="D8" s="9">
        <v>1314415</v>
      </c>
      <c r="E8" s="9">
        <f t="shared" si="0"/>
        <v>72654.598202729059</v>
      </c>
      <c r="F8" s="9">
        <f t="shared" si="1"/>
        <v>4.0850821192601625E-2</v>
      </c>
      <c r="G8" s="9">
        <f t="shared" si="2"/>
        <v>4.0850821192601625</v>
      </c>
      <c r="H8" s="12">
        <v>4.0850821192601625</v>
      </c>
      <c r="I8" s="12">
        <v>2.54</v>
      </c>
      <c r="J8" s="8">
        <f t="shared" si="3"/>
        <v>6</v>
      </c>
      <c r="M8" s="4" t="s">
        <v>46</v>
      </c>
    </row>
    <row r="9" spans="1:23" x14ac:dyDescent="0.25">
      <c r="A9" s="8" t="s">
        <v>36</v>
      </c>
      <c r="B9" s="8">
        <v>17002</v>
      </c>
      <c r="C9" s="8">
        <v>58200</v>
      </c>
      <c r="D9" s="9">
        <v>3049383</v>
      </c>
      <c r="E9" s="9">
        <f t="shared" si="0"/>
        <v>421276.73873595253</v>
      </c>
      <c r="F9" s="9">
        <f t="shared" si="1"/>
        <v>4.0358269129728758E-2</v>
      </c>
      <c r="G9" s="9">
        <f t="shared" si="2"/>
        <v>4.0358269129728761</v>
      </c>
      <c r="H9" s="12">
        <v>4.0358269129728761</v>
      </c>
      <c r="I9" s="12">
        <v>2.54</v>
      </c>
      <c r="J9" s="8">
        <f t="shared" si="3"/>
        <v>7</v>
      </c>
    </row>
    <row r="10" spans="1:23" x14ac:dyDescent="0.25">
      <c r="A10" s="8" t="s">
        <v>24</v>
      </c>
      <c r="B10" s="8">
        <v>18864</v>
      </c>
      <c r="C10" s="8">
        <v>63596</v>
      </c>
      <c r="D10" s="9">
        <v>3597311</v>
      </c>
      <c r="E10" s="9">
        <f t="shared" si="0"/>
        <v>478303.86822186585</v>
      </c>
      <c r="F10" s="9">
        <f t="shared" si="1"/>
        <v>3.943936324439206E-2</v>
      </c>
      <c r="G10" s="9">
        <f t="shared" si="2"/>
        <v>3.9439363244392061</v>
      </c>
      <c r="H10" s="12">
        <v>3.9439363244392061</v>
      </c>
      <c r="I10" s="12">
        <v>2.54</v>
      </c>
      <c r="J10" s="8">
        <f t="shared" si="3"/>
        <v>8</v>
      </c>
    </row>
    <row r="11" spans="1:23" x14ac:dyDescent="0.25">
      <c r="A11" s="8" t="s">
        <v>26</v>
      </c>
      <c r="B11" s="8">
        <v>30663</v>
      </c>
      <c r="C11" s="8">
        <v>78588</v>
      </c>
      <c r="D11" s="9">
        <v>8055955</v>
      </c>
      <c r="E11" s="9">
        <f t="shared" si="0"/>
        <v>795676.68781987077</v>
      </c>
      <c r="F11" s="9">
        <f t="shared" si="1"/>
        <v>3.8537009402670401E-2</v>
      </c>
      <c r="G11" s="9">
        <f t="shared" si="2"/>
        <v>3.8537009402670401</v>
      </c>
      <c r="H11" s="12">
        <v>3.8537009402670401</v>
      </c>
      <c r="I11" s="12">
        <v>2.54</v>
      </c>
      <c r="J11" s="8">
        <f t="shared" si="3"/>
        <v>9</v>
      </c>
    </row>
    <row r="12" spans="1:23" x14ac:dyDescent="0.25">
      <c r="A12" s="8" t="s">
        <v>31</v>
      </c>
      <c r="B12" s="8">
        <v>23032</v>
      </c>
      <c r="C12" s="8">
        <v>93757</v>
      </c>
      <c r="D12" s="9">
        <v>4046494</v>
      </c>
      <c r="E12" s="9">
        <f t="shared" si="0"/>
        <v>615944.10294928553</v>
      </c>
      <c r="F12" s="9">
        <f t="shared" si="1"/>
        <v>3.7393003504242281E-2</v>
      </c>
      <c r="G12" s="9">
        <f t="shared" si="2"/>
        <v>3.7393003504242279</v>
      </c>
      <c r="H12" s="12">
        <v>3.7393003504242279</v>
      </c>
      <c r="I12" s="12">
        <v>2.54</v>
      </c>
      <c r="J12" s="8">
        <f t="shared" si="3"/>
        <v>10</v>
      </c>
    </row>
    <row r="13" spans="1:23" x14ac:dyDescent="0.25">
      <c r="A13" s="8" t="s">
        <v>57</v>
      </c>
      <c r="B13" s="8">
        <v>28656</v>
      </c>
      <c r="C13" s="8">
        <v>71826</v>
      </c>
      <c r="D13" s="9">
        <v>8316599</v>
      </c>
      <c r="E13" s="9">
        <f t="shared" si="0"/>
        <v>772882.94053756935</v>
      </c>
      <c r="F13" s="9">
        <f t="shared" si="1"/>
        <v>3.7076766088366069E-2</v>
      </c>
      <c r="G13" s="9">
        <f t="shared" si="2"/>
        <v>3.7076766088366067</v>
      </c>
      <c r="H13" s="12">
        <v>3.7076766088366067</v>
      </c>
      <c r="I13" s="12">
        <v>2.54</v>
      </c>
      <c r="J13" s="8">
        <f t="shared" si="3"/>
        <v>11</v>
      </c>
    </row>
    <row r="14" spans="1:23" x14ac:dyDescent="0.25">
      <c r="A14" s="8" t="s">
        <v>18</v>
      </c>
      <c r="B14" s="8">
        <v>22936</v>
      </c>
      <c r="C14" s="8">
        <v>73311</v>
      </c>
      <c r="D14" s="9">
        <v>5393944</v>
      </c>
      <c r="E14" s="9">
        <f t="shared" si="0"/>
        <v>628836.5674672554</v>
      </c>
      <c r="F14" s="9">
        <f t="shared" si="1"/>
        <v>3.6473705866658775E-2</v>
      </c>
      <c r="G14" s="9">
        <f t="shared" si="2"/>
        <v>3.6473705866658777</v>
      </c>
      <c r="H14" s="12">
        <v>3.6473705866658777</v>
      </c>
      <c r="I14" s="12">
        <v>2.54</v>
      </c>
      <c r="J14" s="8">
        <f t="shared" si="3"/>
        <v>12</v>
      </c>
    </row>
    <row r="15" spans="1:23" x14ac:dyDescent="0.25">
      <c r="A15" s="8" t="s">
        <v>41</v>
      </c>
      <c r="B15" s="8">
        <v>12271</v>
      </c>
      <c r="C15" s="8">
        <v>75284</v>
      </c>
      <c r="D15" s="9">
        <v>1616675</v>
      </c>
      <c r="E15" s="9">
        <f t="shared" si="0"/>
        <v>348869.26018209173</v>
      </c>
      <c r="F15" s="9">
        <f t="shared" si="1"/>
        <v>3.5173634941625904E-2</v>
      </c>
      <c r="G15" s="9">
        <f t="shared" si="2"/>
        <v>3.5173634941625904</v>
      </c>
      <c r="H15" s="12">
        <v>3.5173634941625904</v>
      </c>
      <c r="I15" s="12">
        <v>2.54</v>
      </c>
      <c r="J15" s="8">
        <f t="shared" si="3"/>
        <v>13</v>
      </c>
    </row>
    <row r="16" spans="1:23" x14ac:dyDescent="0.25">
      <c r="A16" s="8" t="s">
        <v>37</v>
      </c>
      <c r="B16" s="8">
        <v>25071</v>
      </c>
      <c r="C16" s="8">
        <v>179355</v>
      </c>
      <c r="D16" s="9">
        <v>2922666</v>
      </c>
      <c r="E16" s="9">
        <f t="shared" si="0"/>
        <v>724012.95598214259</v>
      </c>
      <c r="F16" s="9">
        <f t="shared" si="1"/>
        <v>3.4627833373493337E-2</v>
      </c>
      <c r="G16" s="9">
        <f t="shared" si="2"/>
        <v>3.4627833373493337</v>
      </c>
      <c r="H16" s="12">
        <v>3.4627833373493337</v>
      </c>
      <c r="I16" s="12">
        <v>2.54</v>
      </c>
      <c r="J16" s="8">
        <f t="shared" si="3"/>
        <v>14</v>
      </c>
    </row>
    <row r="17" spans="1:10" x14ac:dyDescent="0.25">
      <c r="A17" s="8" t="s">
        <v>22</v>
      </c>
      <c r="B17" s="8">
        <v>15696</v>
      </c>
      <c r="C17" s="8">
        <v>123317</v>
      </c>
      <c r="D17" s="9">
        <v>1801963</v>
      </c>
      <c r="E17" s="9">
        <f t="shared" si="0"/>
        <v>471394.39036861691</v>
      </c>
      <c r="F17" s="9">
        <f t="shared" si="1"/>
        <v>3.3296959659885168E-2</v>
      </c>
      <c r="G17" s="9">
        <f t="shared" si="2"/>
        <v>3.3296959659885168</v>
      </c>
      <c r="H17" s="12">
        <v>3.3296959659885168</v>
      </c>
      <c r="I17" s="12">
        <v>2.54</v>
      </c>
      <c r="J17" s="8">
        <f t="shared" si="3"/>
        <v>15</v>
      </c>
    </row>
    <row r="18" spans="1:10" x14ac:dyDescent="0.25">
      <c r="A18" s="8" t="s">
        <v>23</v>
      </c>
      <c r="B18" s="8">
        <v>13734</v>
      </c>
      <c r="C18" s="8">
        <v>30608</v>
      </c>
      <c r="D18" s="9">
        <v>5997487</v>
      </c>
      <c r="E18" s="9">
        <f t="shared" si="0"/>
        <v>428451.96007954032</v>
      </c>
      <c r="F18" s="9">
        <f t="shared" si="1"/>
        <v>3.2054935627906428E-2</v>
      </c>
      <c r="G18" s="9">
        <f t="shared" si="2"/>
        <v>3.2054935627906427</v>
      </c>
      <c r="H18" s="12">
        <v>3.2054935627906427</v>
      </c>
      <c r="I18" s="12">
        <v>2.54</v>
      </c>
      <c r="J18" s="8">
        <f t="shared" si="3"/>
        <v>16</v>
      </c>
    </row>
    <row r="19" spans="1:10" x14ac:dyDescent="0.25">
      <c r="A19" s="8" t="s">
        <v>28</v>
      </c>
      <c r="B19" s="8">
        <v>3022</v>
      </c>
      <c r="C19" s="8">
        <v>4879</v>
      </c>
      <c r="D19" s="9">
        <v>1954717</v>
      </c>
      <c r="E19" s="9">
        <f t="shared" si="0"/>
        <v>97657.893910323502</v>
      </c>
      <c r="F19" s="9">
        <f t="shared" si="1"/>
        <v>3.0944759087012646E-2</v>
      </c>
      <c r="G19" s="9">
        <f t="shared" si="2"/>
        <v>3.0944759087012645</v>
      </c>
      <c r="H19" s="12">
        <v>3.0944759087012645</v>
      </c>
      <c r="I19" s="12">
        <v>2.54</v>
      </c>
      <c r="J19" s="8">
        <f t="shared" si="3"/>
        <v>17</v>
      </c>
    </row>
    <row r="20" spans="1:10" x14ac:dyDescent="0.25">
      <c r="A20" s="8" t="s">
        <v>58</v>
      </c>
      <c r="B20" s="8">
        <v>15498</v>
      </c>
      <c r="C20" s="8">
        <v>58599</v>
      </c>
      <c r="D20" s="9">
        <v>4684829</v>
      </c>
      <c r="E20" s="9">
        <f t="shared" si="0"/>
        <v>523952.56900887506</v>
      </c>
      <c r="F20" s="9">
        <f t="shared" si="1"/>
        <v>2.9579013286100492E-2</v>
      </c>
      <c r="G20" s="9">
        <f t="shared" si="2"/>
        <v>2.9579013286100491</v>
      </c>
      <c r="H20" s="12">
        <v>2.9579013286100491</v>
      </c>
      <c r="I20" s="12">
        <v>2.54</v>
      </c>
      <c r="J20" s="8">
        <f t="shared" si="3"/>
        <v>18</v>
      </c>
    </row>
    <row r="21" spans="1:10" x14ac:dyDescent="0.25">
      <c r="A21" s="8" t="s">
        <v>35</v>
      </c>
      <c r="B21" s="8">
        <v>11653</v>
      </c>
      <c r="C21" s="8">
        <v>61137</v>
      </c>
      <c r="D21" s="9">
        <v>2781457</v>
      </c>
      <c r="E21" s="9">
        <f t="shared" si="0"/>
        <v>412371.11514872132</v>
      </c>
      <c r="F21" s="9">
        <f t="shared" si="1"/>
        <v>2.825852629323311E-2</v>
      </c>
      <c r="G21" s="9">
        <f t="shared" si="2"/>
        <v>2.825852629323311</v>
      </c>
      <c r="H21" s="12">
        <v>2.825852629323311</v>
      </c>
      <c r="I21" s="12">
        <v>2.54</v>
      </c>
      <c r="J21" s="8">
        <f t="shared" si="3"/>
        <v>19</v>
      </c>
    </row>
    <row r="22" spans="1:10" x14ac:dyDescent="0.25">
      <c r="A22" s="8" t="s">
        <v>14</v>
      </c>
      <c r="B22" s="8">
        <v>2360</v>
      </c>
      <c r="C22" s="8">
        <v>5616</v>
      </c>
      <c r="D22" s="9">
        <v>1355321</v>
      </c>
      <c r="E22" s="9">
        <f t="shared" si="0"/>
        <v>87243.812021254547</v>
      </c>
      <c r="F22" s="9">
        <f t="shared" si="1"/>
        <v>2.7050629097053337E-2</v>
      </c>
      <c r="G22" s="9">
        <f t="shared" si="2"/>
        <v>2.7050629097053336</v>
      </c>
      <c r="H22" s="12">
        <v>2.7050629097053336</v>
      </c>
      <c r="I22" s="12">
        <v>2.54</v>
      </c>
      <c r="J22" s="8">
        <f t="shared" si="3"/>
        <v>20</v>
      </c>
    </row>
    <row r="23" spans="1:10" x14ac:dyDescent="0.25">
      <c r="A23" s="8" t="s">
        <v>39</v>
      </c>
      <c r="B23" s="8">
        <v>14016</v>
      </c>
      <c r="C23" s="8">
        <v>80249</v>
      </c>
      <c r="D23" s="9">
        <v>3527104</v>
      </c>
      <c r="E23" s="9">
        <f t="shared" si="0"/>
        <v>532021.21094557876</v>
      </c>
      <c r="F23" s="9">
        <f t="shared" si="1"/>
        <v>2.634481428868015E-2</v>
      </c>
      <c r="G23" s="9">
        <f t="shared" si="2"/>
        <v>2.634481428868015</v>
      </c>
      <c r="H23" s="12">
        <v>2.634481428868015</v>
      </c>
      <c r="I23" s="12">
        <v>2.54</v>
      </c>
      <c r="J23" s="8">
        <f t="shared" si="3"/>
        <v>21</v>
      </c>
    </row>
    <row r="24" spans="1:10" x14ac:dyDescent="0.25">
      <c r="A24" s="8" t="s">
        <v>16</v>
      </c>
      <c r="B24" s="8">
        <v>5979</v>
      </c>
      <c r="C24" s="8">
        <v>73909</v>
      </c>
      <c r="D24" s="9">
        <v>736995</v>
      </c>
      <c r="E24" s="9">
        <f t="shared" si="0"/>
        <v>233389.29593064031</v>
      </c>
      <c r="F24" s="9">
        <f t="shared" si="1"/>
        <v>2.5618141466851447E-2</v>
      </c>
      <c r="G24" s="9">
        <f t="shared" si="2"/>
        <v>2.5618141466851445</v>
      </c>
      <c r="H24" s="12">
        <v>2.5618141466851445</v>
      </c>
      <c r="I24" s="12">
        <v>2.54</v>
      </c>
      <c r="J24" s="8">
        <f t="shared" si="3"/>
        <v>22</v>
      </c>
    </row>
    <row r="25" spans="1:10" x14ac:dyDescent="0.25">
      <c r="A25" s="8" t="s">
        <v>15</v>
      </c>
      <c r="B25" s="8">
        <v>12014</v>
      </c>
      <c r="C25" s="8">
        <v>71450</v>
      </c>
      <c r="D25" s="9">
        <v>3403335</v>
      </c>
      <c r="E25" s="9">
        <f t="shared" si="0"/>
        <v>493120.96462227195</v>
      </c>
      <c r="F25" s="9">
        <f t="shared" si="1"/>
        <v>2.4363190498709907E-2</v>
      </c>
      <c r="G25" s="9">
        <f t="shared" si="2"/>
        <v>2.4363190498709906</v>
      </c>
      <c r="H25" s="12">
        <v>2.4363190498709906</v>
      </c>
      <c r="I25" s="12">
        <v>2.54</v>
      </c>
      <c r="J25" s="8">
        <f t="shared" si="3"/>
        <v>23</v>
      </c>
    </row>
    <row r="26" spans="1:10" x14ac:dyDescent="0.25">
      <c r="A26" s="8" t="s">
        <v>27</v>
      </c>
      <c r="B26" s="8">
        <v>14778</v>
      </c>
      <c r="C26" s="8">
        <v>22351</v>
      </c>
      <c r="D26" s="9">
        <v>16658503</v>
      </c>
      <c r="E26" s="9">
        <f t="shared" si="0"/>
        <v>610191.93746967847</v>
      </c>
      <c r="F26" s="9">
        <f t="shared" si="1"/>
        <v>2.4218609084349536E-2</v>
      </c>
      <c r="G26" s="9">
        <f t="shared" si="2"/>
        <v>2.4218609084349536</v>
      </c>
      <c r="H26" s="12">
        <v>2.4218609084349536</v>
      </c>
      <c r="I26" s="12">
        <v>2.54</v>
      </c>
      <c r="J26" s="8">
        <f t="shared" si="3"/>
        <v>24</v>
      </c>
    </row>
    <row r="27" spans="1:10" x14ac:dyDescent="0.25">
      <c r="A27" s="8" t="s">
        <v>17</v>
      </c>
      <c r="B27" s="8">
        <v>5571</v>
      </c>
      <c r="C27" s="8">
        <v>57507</v>
      </c>
      <c r="D27" s="9">
        <v>933436</v>
      </c>
      <c r="E27" s="9">
        <f t="shared" si="0"/>
        <v>231687.51380253534</v>
      </c>
      <c r="F27" s="9">
        <f t="shared" si="1"/>
        <v>2.4045318233023558E-2</v>
      </c>
      <c r="G27" s="9">
        <f t="shared" si="2"/>
        <v>2.404531823302356</v>
      </c>
      <c r="H27" s="12">
        <v>2.404531823302356</v>
      </c>
      <c r="I27" s="12">
        <v>2.54</v>
      </c>
      <c r="J27" s="8">
        <f t="shared" si="3"/>
        <v>25</v>
      </c>
    </row>
    <row r="28" spans="1:10" x14ac:dyDescent="0.25">
      <c r="A28" s="8" t="s">
        <v>32</v>
      </c>
      <c r="B28" s="8">
        <v>10319</v>
      </c>
      <c r="C28" s="8">
        <v>34306</v>
      </c>
      <c r="D28" s="9">
        <v>6345952</v>
      </c>
      <c r="E28" s="9">
        <f t="shared" si="0"/>
        <v>466587.85808462696</v>
      </c>
      <c r="F28" s="9">
        <f t="shared" si="1"/>
        <v>2.2115877687773865E-2</v>
      </c>
      <c r="G28" s="9">
        <f t="shared" si="2"/>
        <v>2.2115877687773864</v>
      </c>
      <c r="H28" s="12">
        <v>2.2115877687773864</v>
      </c>
      <c r="I28" s="12">
        <v>2.54</v>
      </c>
      <c r="J28" s="8">
        <f t="shared" si="3"/>
        <v>26</v>
      </c>
    </row>
    <row r="29" spans="1:10" x14ac:dyDescent="0.25">
      <c r="A29" s="8" t="s">
        <v>34</v>
      </c>
      <c r="B29" s="8">
        <v>5796</v>
      </c>
      <c r="C29" s="8">
        <v>44705</v>
      </c>
      <c r="D29" s="9">
        <v>1564920</v>
      </c>
      <c r="E29" s="9">
        <f t="shared" si="0"/>
        <v>264499.05217221478</v>
      </c>
      <c r="F29" s="9">
        <f t="shared" si="1"/>
        <v>2.1913122003273708E-2</v>
      </c>
      <c r="G29" s="9">
        <f t="shared" si="2"/>
        <v>2.1913122003273706</v>
      </c>
      <c r="H29" s="12">
        <v>2.1913122003273706</v>
      </c>
      <c r="I29" s="12">
        <v>2.54</v>
      </c>
      <c r="J29" s="8">
        <f t="shared" si="3"/>
        <v>27</v>
      </c>
    </row>
    <row r="30" spans="1:10" x14ac:dyDescent="0.25">
      <c r="A30" s="8" t="s">
        <v>33</v>
      </c>
      <c r="B30" s="8">
        <v>3363</v>
      </c>
      <c r="C30" s="8">
        <v>11699</v>
      </c>
      <c r="D30" s="9">
        <v>2113731</v>
      </c>
      <c r="E30" s="9">
        <f t="shared" si="0"/>
        <v>157253.1047992376</v>
      </c>
      <c r="F30" s="9">
        <f t="shared" si="1"/>
        <v>2.1385905253148964E-2</v>
      </c>
      <c r="G30" s="9">
        <f t="shared" si="2"/>
        <v>2.1385905253148962</v>
      </c>
      <c r="H30" s="12">
        <v>2.1385905253148962</v>
      </c>
      <c r="I30" s="12">
        <v>2.54</v>
      </c>
      <c r="J30" s="8">
        <f t="shared" si="3"/>
        <v>28</v>
      </c>
    </row>
    <row r="31" spans="1:10" x14ac:dyDescent="0.25">
      <c r="A31" s="8" t="s">
        <v>19</v>
      </c>
      <c r="B31" s="8">
        <v>13571</v>
      </c>
      <c r="C31" s="8">
        <v>247455</v>
      </c>
      <c r="D31" s="9">
        <v>3649416</v>
      </c>
      <c r="E31" s="9">
        <f t="shared" si="0"/>
        <v>950297.97236445791</v>
      </c>
      <c r="F31" s="9">
        <f t="shared" si="1"/>
        <v>1.4280783916894706E-2</v>
      </c>
      <c r="G31" s="9">
        <f t="shared" si="2"/>
        <v>1.4280783916894706</v>
      </c>
      <c r="H31" s="12">
        <v>1.4280783916894706</v>
      </c>
      <c r="I31" s="12">
        <v>2.54</v>
      </c>
      <c r="J31" s="8">
        <f t="shared" si="3"/>
        <v>29</v>
      </c>
    </row>
    <row r="32" spans="1:10" x14ac:dyDescent="0.25">
      <c r="A32" s="8" t="s">
        <v>59</v>
      </c>
      <c r="B32" s="8">
        <v>8827</v>
      </c>
      <c r="C32" s="8">
        <v>151562</v>
      </c>
      <c r="D32" s="9">
        <v>3043062</v>
      </c>
      <c r="E32" s="9">
        <f t="shared" si="0"/>
        <v>679126.32318590034</v>
      </c>
      <c r="F32" s="9">
        <f t="shared" si="1"/>
        <v>1.2997581891084709E-2</v>
      </c>
      <c r="G32" s="9">
        <f t="shared" si="2"/>
        <v>1.2997581891084709</v>
      </c>
      <c r="H32" s="12">
        <v>1.2997581891084709</v>
      </c>
      <c r="I32" s="12">
        <v>2.54</v>
      </c>
      <c r="J32" s="8">
        <f t="shared" si="3"/>
        <v>30</v>
      </c>
    </row>
    <row r="33" spans="1:10" x14ac:dyDescent="0.25">
      <c r="A33" s="8" t="s">
        <v>30</v>
      </c>
      <c r="B33" s="8">
        <v>7441</v>
      </c>
      <c r="C33" s="8">
        <v>64156</v>
      </c>
      <c r="D33" s="9">
        <v>5294203</v>
      </c>
      <c r="E33" s="9">
        <f t="shared" si="0"/>
        <v>582799.1829678556</v>
      </c>
      <c r="F33" s="9">
        <f t="shared" si="1"/>
        <v>1.2767691200436034E-2</v>
      </c>
      <c r="G33" s="9">
        <f t="shared" si="2"/>
        <v>1.2767691200436033</v>
      </c>
      <c r="H33" s="12">
        <v>1.2767691200436033</v>
      </c>
      <c r="I33" s="12">
        <v>2.54</v>
      </c>
      <c r="J33" s="8">
        <f t="shared" si="3"/>
        <v>31</v>
      </c>
    </row>
    <row r="34" spans="1:10" x14ac:dyDescent="0.25">
      <c r="A34" s="8" t="s">
        <v>21</v>
      </c>
      <c r="B34" s="8">
        <v>88</v>
      </c>
      <c r="C34" s="8">
        <v>1495</v>
      </c>
      <c r="D34" s="9">
        <v>9053990</v>
      </c>
      <c r="E34" s="9">
        <f t="shared" si="0"/>
        <v>116343.09197369649</v>
      </c>
      <c r="F34" s="9">
        <f t="shared" si="1"/>
        <v>7.5638354204902471E-4</v>
      </c>
      <c r="G34" s="9">
        <f t="shared" si="2"/>
        <v>7.5638354204902475E-2</v>
      </c>
      <c r="H34" s="12">
        <v>7.5638354204902475E-2</v>
      </c>
      <c r="I34" s="12">
        <v>2.54</v>
      </c>
      <c r="J34" s="8">
        <f t="shared" si="3"/>
        <v>32</v>
      </c>
    </row>
    <row r="35" spans="1:10" x14ac:dyDescent="0.25">
      <c r="A35" s="10" t="s">
        <v>1</v>
      </c>
      <c r="B35" s="5">
        <f>SUM(B3:B34)</f>
        <v>393321</v>
      </c>
      <c r="C35" s="5">
        <f>SUM(C3:C34)</f>
        <v>1961485</v>
      </c>
      <c r="D35" s="5">
        <f>SUM(D3:D34)</f>
        <v>122715165</v>
      </c>
      <c r="E35" s="11">
        <f t="shared" si="0"/>
        <v>15514636.81237898</v>
      </c>
      <c r="F35" s="11">
        <f t="shared" si="1"/>
        <v>2.5351608597513089E-2</v>
      </c>
      <c r="G35" s="11">
        <f t="shared" si="2"/>
        <v>2.5351608597513087</v>
      </c>
      <c r="H35" s="13">
        <v>2.5351608597513087</v>
      </c>
      <c r="I35" s="12">
        <v>2.54</v>
      </c>
      <c r="J35" s="8"/>
    </row>
    <row r="37" spans="1:10" x14ac:dyDescent="0.25">
      <c r="A37" t="s">
        <v>224</v>
      </c>
    </row>
    <row r="38" spans="1:10" x14ac:dyDescent="0.25">
      <c r="A38" t="s">
        <v>43</v>
      </c>
    </row>
  </sheetData>
  <sortState ref="A2:J33">
    <sortCondition ref="J2:J33"/>
  </sortState>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CPI</vt:lpstr>
      <vt:lpstr>Comp de I de D</vt:lpstr>
      <vt:lpstr>Acceso carretero</vt:lpstr>
      <vt:lpstr>Viviend precaria</vt:lpstr>
      <vt:lpstr>discrepancia2</vt:lpstr>
      <vt:lpstr>discrepancia</vt:lpstr>
      <vt:lpstr>2015_tipoPiso</vt:lpstr>
      <vt:lpstr>2015_tipoTechos</vt:lpstr>
      <vt:lpstr>suficiencia vial</vt:lpstr>
      <vt:lpstr>TIC en hog</vt:lpstr>
      <vt:lpstr>2015_leña</vt:lpstr>
      <vt:lpstr>'2015_leña'!IDX</vt:lpstr>
      <vt:lpstr>'2015_tipoPiso'!IDX</vt:lpstr>
      <vt:lpstr>'2015_tipoTechos'!IDX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 Jiménez</dc:creator>
  <cp:lastModifiedBy>Santos S. Jimenez Rodriguez</cp:lastModifiedBy>
  <dcterms:created xsi:type="dcterms:W3CDTF">2018-12-12T17:58:50Z</dcterms:created>
  <dcterms:modified xsi:type="dcterms:W3CDTF">2019-03-21T16:46:06Z</dcterms:modified>
</cp:coreProperties>
</file>