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D:\collf\Documents\GitHub\TFM-Ortiguilla\datos\"/>
    </mc:Choice>
  </mc:AlternateContent>
  <xr:revisionPtr revIDLastSave="0" documentId="13_ncr:1_{FFF649D3-89BD-4AAE-A5BD-7F6366146432}" xr6:coauthVersionLast="47" xr6:coauthVersionMax="47" xr10:uidLastSave="{00000000-0000-0000-0000-000000000000}"/>
  <bookViews>
    <workbookView xWindow="-110" yWindow="-110" windowWidth="19420" windowHeight="10300" firstSheet="3" activeTab="7" xr2:uid="{1CB412F8-9ABE-48C7-98C9-C1273AA5EDC5}"/>
  </bookViews>
  <sheets>
    <sheet name="Datos TFG" sheetId="2" r:id="rId1"/>
    <sheet name="Pesos inicial y final" sheetId="1" r:id="rId2"/>
    <sheet name="Calculos clorofila" sheetId="4" r:id="rId3"/>
    <sheet name="Calculos clorofila (2)" sheetId="5" r:id="rId4"/>
    <sheet name="Calcuclos clorofila" sheetId="8" r:id="rId5"/>
    <sheet name="Calculos CAT" sheetId="6" r:id="rId6"/>
    <sheet name="Calculos GST" sheetId="7" r:id="rId7"/>
    <sheet name="Calculos DTD" sheetId="9" r:id="rId8"/>
  </sheets>
  <definedNames>
    <definedName name="_xlnm._FilterDatabase" localSheetId="3" hidden="1">'Calculos clorofila (2)'!$A$1:$J$81</definedName>
    <definedName name="solver_eng" localSheetId="1" hidden="1">1</definedName>
    <definedName name="solver_neg" localSheetId="1" hidden="1">1</definedName>
    <definedName name="solver_num" localSheetId="1" hidden="1">0</definedName>
    <definedName name="solver_opt" localSheetId="1" hidden="1">'Pesos inicial y final'!$F$10</definedName>
    <definedName name="solver_typ" localSheetId="1" hidden="1">1</definedName>
    <definedName name="solver_val" localSheetId="1" hidden="1">0</definedName>
    <definedName name="solver_ver" localSheetId="1" hidden="1">3</definedName>
  </definedNames>
  <calcPr calcId="191029"/>
  <pivotCaches>
    <pivotCache cacheId="0" r:id="rId9"/>
    <pivotCache cacheId="1" r:id="rId10"/>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17" i="9" l="1"/>
  <c r="P6" i="8"/>
  <c r="P10" i="8"/>
  <c r="P14" i="8"/>
  <c r="P18" i="8"/>
  <c r="O6" i="8"/>
  <c r="O10" i="8"/>
  <c r="O14" i="8"/>
  <c r="O18" i="8"/>
  <c r="O2" i="8"/>
  <c r="R13" i="7"/>
  <c r="S13" i="7" s="1"/>
  <c r="R23" i="7"/>
  <c r="S23" i="7" s="1"/>
  <c r="R33" i="7"/>
  <c r="S33" i="7" s="1"/>
  <c r="R3" i="7"/>
  <c r="S3" i="7" s="1"/>
  <c r="P5" i="7"/>
  <c r="P7" i="7"/>
  <c r="P9" i="7"/>
  <c r="P11" i="7"/>
  <c r="P13" i="7"/>
  <c r="P15" i="7"/>
  <c r="P17" i="7"/>
  <c r="P19" i="7"/>
  <c r="P21" i="7"/>
  <c r="P23" i="7"/>
  <c r="P25" i="7"/>
  <c r="P27" i="7"/>
  <c r="P29" i="7"/>
  <c r="P31" i="7"/>
  <c r="P33" i="7"/>
  <c r="P35" i="7"/>
  <c r="P37" i="7"/>
  <c r="P39" i="7"/>
  <c r="P41" i="7"/>
  <c r="P3" i="7"/>
  <c r="O5" i="7"/>
  <c r="O7" i="7"/>
  <c r="O9" i="7"/>
  <c r="O11" i="7"/>
  <c r="O13" i="7"/>
  <c r="O15" i="7"/>
  <c r="O17" i="7"/>
  <c r="O19" i="7"/>
  <c r="O21" i="7"/>
  <c r="O23" i="7"/>
  <c r="O25" i="7"/>
  <c r="O27" i="7"/>
  <c r="O29" i="7"/>
  <c r="O31" i="7"/>
  <c r="O33" i="7"/>
  <c r="O35" i="7"/>
  <c r="O37" i="7"/>
  <c r="O39" i="7"/>
  <c r="O41" i="7"/>
  <c r="O3" i="7"/>
  <c r="N3" i="7"/>
  <c r="M5" i="7"/>
  <c r="N5" i="7" s="1"/>
  <c r="M7" i="7"/>
  <c r="N7" i="7"/>
  <c r="M9" i="7"/>
  <c r="N9" i="7" s="1"/>
  <c r="M11" i="7"/>
  <c r="N11" i="7"/>
  <c r="M13" i="7"/>
  <c r="N13" i="7"/>
  <c r="M15" i="7"/>
  <c r="N15" i="7"/>
  <c r="M17" i="7"/>
  <c r="N17" i="7" s="1"/>
  <c r="M19" i="7"/>
  <c r="N19" i="7"/>
  <c r="M21" i="7"/>
  <c r="N21" i="7"/>
  <c r="M23" i="7"/>
  <c r="N23" i="7"/>
  <c r="M25" i="7"/>
  <c r="N25" i="7" s="1"/>
  <c r="M27" i="7"/>
  <c r="N27" i="7"/>
  <c r="M29" i="7"/>
  <c r="N29" i="7"/>
  <c r="M31" i="7"/>
  <c r="N31" i="7"/>
  <c r="M33" i="7"/>
  <c r="N33" i="7" s="1"/>
  <c r="M35" i="7"/>
  <c r="N35" i="7"/>
  <c r="M37" i="7"/>
  <c r="N37" i="7"/>
  <c r="M39" i="7"/>
  <c r="N39" i="7"/>
  <c r="M41" i="7"/>
  <c r="N41" i="7" s="1"/>
  <c r="M3" i="7"/>
  <c r="I13" i="7"/>
  <c r="J13" i="7"/>
  <c r="G19" i="7"/>
  <c r="J23" i="7"/>
  <c r="J33" i="7"/>
  <c r="J3" i="7"/>
  <c r="I23" i="7"/>
  <c r="I33" i="7"/>
  <c r="I3" i="7"/>
  <c r="G5" i="7"/>
  <c r="G7" i="7"/>
  <c r="G9" i="7"/>
  <c r="G11" i="7"/>
  <c r="G13" i="7"/>
  <c r="G15" i="7"/>
  <c r="G17" i="7"/>
  <c r="G21" i="7"/>
  <c r="G23" i="7"/>
  <c r="G25" i="7"/>
  <c r="G27" i="7"/>
  <c r="G29" i="7"/>
  <c r="G31" i="7"/>
  <c r="G33" i="7"/>
  <c r="G35" i="7"/>
  <c r="G37" i="7"/>
  <c r="G39" i="7"/>
  <c r="G41" i="7"/>
  <c r="G3" i="7"/>
  <c r="D39" i="7"/>
  <c r="F39" i="7" s="1"/>
  <c r="E39" i="7"/>
  <c r="D5" i="7"/>
  <c r="E5" i="7" s="1"/>
  <c r="D3" i="7"/>
  <c r="F3" i="7" s="1"/>
  <c r="E9" i="7"/>
  <c r="E35" i="7"/>
  <c r="D7" i="7"/>
  <c r="F7" i="7" s="1"/>
  <c r="D9" i="7"/>
  <c r="F9" i="7" s="1"/>
  <c r="D11" i="7"/>
  <c r="F11" i="7" s="1"/>
  <c r="D13" i="7"/>
  <c r="F13" i="7" s="1"/>
  <c r="D15" i="7"/>
  <c r="F15" i="7" s="1"/>
  <c r="D17" i="7"/>
  <c r="F17" i="7" s="1"/>
  <c r="D19" i="7"/>
  <c r="F19" i="7" s="1"/>
  <c r="D21" i="7"/>
  <c r="F21" i="7" s="1"/>
  <c r="D23" i="7"/>
  <c r="F23" i="7" s="1"/>
  <c r="D25" i="7"/>
  <c r="F25" i="7" s="1"/>
  <c r="D27" i="7"/>
  <c r="F27" i="7" s="1"/>
  <c r="D29" i="7"/>
  <c r="F29" i="7" s="1"/>
  <c r="D31" i="7"/>
  <c r="E31" i="7" s="1"/>
  <c r="D33" i="7"/>
  <c r="F33" i="7" s="1"/>
  <c r="D35" i="7"/>
  <c r="F35" i="7" s="1"/>
  <c r="D37" i="7"/>
  <c r="F37" i="7" s="1"/>
  <c r="D41" i="7"/>
  <c r="F41" i="7" s="1"/>
  <c r="E3" i="7" l="1"/>
  <c r="E25" i="7"/>
  <c r="E19" i="7"/>
  <c r="E27" i="7"/>
  <c r="E11" i="7"/>
  <c r="E41" i="7"/>
  <c r="E23" i="7"/>
  <c r="E7" i="7"/>
  <c r="E37" i="7"/>
  <c r="E21" i="7"/>
  <c r="F5" i="7"/>
  <c r="E33" i="7"/>
  <c r="E17" i="7"/>
  <c r="E15" i="7"/>
  <c r="F31" i="7"/>
  <c r="E29" i="7"/>
  <c r="E13" i="7"/>
  <c r="P2" i="8" l="1"/>
  <c r="N2" i="8"/>
  <c r="L2" i="8"/>
  <c r="M2" i="8"/>
  <c r="K2" i="8"/>
  <c r="N10" i="8"/>
  <c r="N14" i="8"/>
  <c r="N18" i="8"/>
  <c r="N22" i="8"/>
  <c r="N26" i="8"/>
  <c r="N30" i="8"/>
  <c r="N34" i="8"/>
  <c r="N38" i="8"/>
  <c r="N42" i="8"/>
  <c r="N46" i="8"/>
  <c r="N50" i="8"/>
  <c r="N54" i="8"/>
  <c r="N58" i="8"/>
  <c r="N62" i="8"/>
  <c r="N66" i="8"/>
  <c r="N70" i="8"/>
  <c r="N74" i="8"/>
  <c r="N78" i="8"/>
  <c r="N6" i="8"/>
  <c r="M6" i="8"/>
  <c r="M10" i="8"/>
  <c r="M14" i="8"/>
  <c r="M18" i="8"/>
  <c r="M22" i="8"/>
  <c r="M26" i="8"/>
  <c r="M30" i="8"/>
  <c r="M34" i="8"/>
  <c r="M38" i="8"/>
  <c r="M42" i="8"/>
  <c r="M46" i="8"/>
  <c r="M50" i="8"/>
  <c r="M54" i="8"/>
  <c r="M58" i="8"/>
  <c r="M62" i="8"/>
  <c r="M66" i="8"/>
  <c r="M70" i="8"/>
  <c r="M74" i="8"/>
  <c r="M78" i="8"/>
  <c r="K6" i="8"/>
  <c r="L6" i="8" s="1"/>
  <c r="K10" i="8"/>
  <c r="L10" i="8"/>
  <c r="K14" i="8"/>
  <c r="L14" i="8" s="1"/>
  <c r="K18" i="8"/>
  <c r="L18" i="8"/>
  <c r="K22" i="8"/>
  <c r="L22" i="8" s="1"/>
  <c r="K26" i="8"/>
  <c r="L26" i="8"/>
  <c r="K30" i="8"/>
  <c r="L30" i="8" s="1"/>
  <c r="K34" i="8"/>
  <c r="L34" i="8"/>
  <c r="K38" i="8"/>
  <c r="L38" i="8" s="1"/>
  <c r="K42" i="8"/>
  <c r="L42" i="8"/>
  <c r="K46" i="8"/>
  <c r="L46" i="8" s="1"/>
  <c r="K50" i="8"/>
  <c r="L50" i="8"/>
  <c r="K54" i="8"/>
  <c r="L54" i="8" s="1"/>
  <c r="K58" i="8"/>
  <c r="L58" i="8"/>
  <c r="K62" i="8"/>
  <c r="L62" i="8" s="1"/>
  <c r="K66" i="8"/>
  <c r="L66" i="8"/>
  <c r="K70" i="8"/>
  <c r="L70" i="8" s="1"/>
  <c r="K74" i="8"/>
  <c r="L74" i="8"/>
  <c r="K78" i="8"/>
  <c r="L78" i="8" s="1"/>
  <c r="J2" i="8"/>
  <c r="J4" i="8"/>
  <c r="J3" i="8"/>
  <c r="J5" i="8"/>
  <c r="J6" i="8"/>
  <c r="J8" i="8"/>
  <c r="J7" i="8"/>
  <c r="J9" i="8"/>
  <c r="J10" i="8"/>
  <c r="J12" i="8"/>
  <c r="J11" i="8"/>
  <c r="J13" i="8"/>
  <c r="J14" i="8"/>
  <c r="J16" i="8"/>
  <c r="J15" i="8"/>
  <c r="J17" i="8"/>
  <c r="J18" i="8"/>
  <c r="J20" i="8"/>
  <c r="J19" i="8"/>
  <c r="J21" i="8"/>
  <c r="J22" i="8"/>
  <c r="J24" i="8"/>
  <c r="J23" i="8"/>
  <c r="J25" i="8"/>
  <c r="J26" i="8"/>
  <c r="J28" i="8"/>
  <c r="J27" i="8"/>
  <c r="J29" i="8"/>
  <c r="J30" i="8"/>
  <c r="J32" i="8"/>
  <c r="J31" i="8"/>
  <c r="J33" i="8"/>
  <c r="J34" i="8"/>
  <c r="J36" i="8"/>
  <c r="J35" i="8"/>
  <c r="J37" i="8"/>
  <c r="J38" i="8"/>
  <c r="J40" i="8"/>
  <c r="J39" i="8"/>
  <c r="J41" i="8"/>
  <c r="J42" i="8"/>
  <c r="J44" i="8"/>
  <c r="J43" i="8"/>
  <c r="J45" i="8"/>
  <c r="J46" i="8"/>
  <c r="J48" i="8"/>
  <c r="J47" i="8"/>
  <c r="J49" i="8"/>
  <c r="J50" i="8"/>
  <c r="J52" i="8"/>
  <c r="J51" i="8"/>
  <c r="J53" i="8"/>
  <c r="J54" i="8"/>
  <c r="J56" i="8"/>
  <c r="J55" i="8"/>
  <c r="J57" i="8"/>
  <c r="J58" i="8"/>
  <c r="J60" i="8"/>
  <c r="J59" i="8"/>
  <c r="J61" i="8"/>
  <c r="J62" i="8"/>
  <c r="J64" i="8"/>
  <c r="J63" i="8"/>
  <c r="J65" i="8"/>
  <c r="J66" i="8"/>
  <c r="J68" i="8"/>
  <c r="J67" i="8"/>
  <c r="J69" i="8"/>
  <c r="J70" i="8"/>
  <c r="J72" i="8"/>
  <c r="J71" i="8"/>
  <c r="J73" i="8"/>
  <c r="J74" i="8"/>
  <c r="J76" i="8"/>
  <c r="J75" i="8"/>
  <c r="J77" i="8"/>
  <c r="J78" i="8"/>
  <c r="J80" i="8"/>
  <c r="J79" i="8"/>
  <c r="J81" i="8"/>
  <c r="I4" i="8"/>
  <c r="I3" i="8"/>
  <c r="I5" i="8"/>
  <c r="I6" i="8"/>
  <c r="I8" i="8"/>
  <c r="I7" i="8"/>
  <c r="I9" i="8"/>
  <c r="I10" i="8"/>
  <c r="I12" i="8"/>
  <c r="I11" i="8"/>
  <c r="I13" i="8"/>
  <c r="I14" i="8"/>
  <c r="I16" i="8"/>
  <c r="I15" i="8"/>
  <c r="I17" i="8"/>
  <c r="I18" i="8"/>
  <c r="I20" i="8"/>
  <c r="I19" i="8"/>
  <c r="I21" i="8"/>
  <c r="I22" i="8"/>
  <c r="I24" i="8"/>
  <c r="I23" i="8"/>
  <c r="I25" i="8"/>
  <c r="I26" i="8"/>
  <c r="I28" i="8"/>
  <c r="I27" i="8"/>
  <c r="I29" i="8"/>
  <c r="I30" i="8"/>
  <c r="I32" i="8"/>
  <c r="I31" i="8"/>
  <c r="I33" i="8"/>
  <c r="I34" i="8"/>
  <c r="I36" i="8"/>
  <c r="I35" i="8"/>
  <c r="I37" i="8"/>
  <c r="I38" i="8"/>
  <c r="I40" i="8"/>
  <c r="I39" i="8"/>
  <c r="I41" i="8"/>
  <c r="I42" i="8"/>
  <c r="I44" i="8"/>
  <c r="I43" i="8"/>
  <c r="I45" i="8"/>
  <c r="I46" i="8"/>
  <c r="I48" i="8"/>
  <c r="I47" i="8"/>
  <c r="I49" i="8"/>
  <c r="I50" i="8"/>
  <c r="I52" i="8"/>
  <c r="I51" i="8"/>
  <c r="I53" i="8"/>
  <c r="I54" i="8"/>
  <c r="I56" i="8"/>
  <c r="I55" i="8"/>
  <c r="I57" i="8"/>
  <c r="I58" i="8"/>
  <c r="I60" i="8"/>
  <c r="I59" i="8"/>
  <c r="I61" i="8"/>
  <c r="I62" i="8"/>
  <c r="I64" i="8"/>
  <c r="I63" i="8"/>
  <c r="I65" i="8"/>
  <c r="I66" i="8"/>
  <c r="I68" i="8"/>
  <c r="I67" i="8"/>
  <c r="I69" i="8"/>
  <c r="I70" i="8"/>
  <c r="I72" i="8"/>
  <c r="I71" i="8"/>
  <c r="I73" i="8"/>
  <c r="I74" i="8"/>
  <c r="I76" i="8"/>
  <c r="I75" i="8"/>
  <c r="I77" i="8"/>
  <c r="I78" i="8"/>
  <c r="I80" i="8"/>
  <c r="I79" i="8"/>
  <c r="I81" i="8"/>
  <c r="I2" i="8"/>
  <c r="O2" i="5"/>
  <c r="K2" i="5"/>
  <c r="K4" i="5"/>
  <c r="K6" i="5"/>
  <c r="K8" i="5"/>
  <c r="K10" i="5"/>
  <c r="K12" i="5"/>
  <c r="K14" i="5"/>
  <c r="K16" i="5"/>
  <c r="K18" i="5"/>
  <c r="K20" i="5"/>
  <c r="K22" i="5"/>
  <c r="K24" i="5"/>
  <c r="K26" i="5"/>
  <c r="K28" i="5"/>
  <c r="K30" i="5"/>
  <c r="K32" i="5"/>
  <c r="K34" i="5"/>
  <c r="K36" i="5"/>
  <c r="K38" i="5"/>
  <c r="K40" i="5"/>
  <c r="K42" i="5"/>
  <c r="K44" i="5"/>
  <c r="K46" i="5"/>
  <c r="K48" i="5"/>
  <c r="K50" i="5"/>
  <c r="K52" i="5"/>
  <c r="K54" i="5"/>
  <c r="K56" i="5"/>
  <c r="K58" i="5"/>
  <c r="K60" i="5"/>
  <c r="K62" i="5"/>
  <c r="K64" i="5"/>
  <c r="K66" i="5"/>
  <c r="K68" i="5"/>
  <c r="K70" i="5"/>
  <c r="K72" i="5"/>
  <c r="K74" i="5"/>
  <c r="K76" i="5"/>
  <c r="K78" i="5"/>
  <c r="K80" i="5"/>
  <c r="L2" i="5"/>
  <c r="M2" i="5"/>
  <c r="N2" i="5" s="1"/>
  <c r="P2" i="5"/>
  <c r="S2" i="5" s="1"/>
  <c r="N4" i="5"/>
  <c r="N6" i="5"/>
  <c r="N8" i="5"/>
  <c r="N10" i="5"/>
  <c r="N12" i="5"/>
  <c r="N14" i="5"/>
  <c r="N16" i="5"/>
  <c r="N18" i="5"/>
  <c r="N20" i="5"/>
  <c r="N22" i="5"/>
  <c r="N24" i="5"/>
  <c r="N26" i="5"/>
  <c r="N28" i="5"/>
  <c r="N30" i="5"/>
  <c r="N32" i="5"/>
  <c r="N34" i="5"/>
  <c r="N36" i="5"/>
  <c r="N38" i="5"/>
  <c r="N40" i="5"/>
  <c r="N42" i="5"/>
  <c r="N44" i="5"/>
  <c r="N46" i="5"/>
  <c r="N48" i="5"/>
  <c r="N50" i="5"/>
  <c r="N52" i="5"/>
  <c r="N54" i="5"/>
  <c r="N56" i="5"/>
  <c r="N58" i="5"/>
  <c r="N60" i="5"/>
  <c r="N62" i="5"/>
  <c r="N64" i="5"/>
  <c r="N66" i="5"/>
  <c r="N68" i="5"/>
  <c r="N70" i="5"/>
  <c r="N72" i="5"/>
  <c r="N74" i="5"/>
  <c r="N76" i="5"/>
  <c r="N78" i="5"/>
  <c r="N80" i="5"/>
  <c r="M14" i="5"/>
  <c r="M4" i="5"/>
  <c r="M6" i="5"/>
  <c r="M8" i="5"/>
  <c r="M10" i="5"/>
  <c r="M12" i="5"/>
  <c r="M18" i="5"/>
  <c r="M20" i="5"/>
  <c r="M22" i="5"/>
  <c r="M24" i="5"/>
  <c r="M26" i="5"/>
  <c r="M28" i="5"/>
  <c r="M30" i="5"/>
  <c r="M32" i="5"/>
  <c r="M34" i="5"/>
  <c r="M36" i="5"/>
  <c r="M38" i="5"/>
  <c r="M40" i="5"/>
  <c r="M42" i="5"/>
  <c r="M44" i="5"/>
  <c r="M46" i="5"/>
  <c r="M48" i="5"/>
  <c r="M50" i="5"/>
  <c r="M52" i="5"/>
  <c r="M54" i="5"/>
  <c r="M56" i="5"/>
  <c r="M58" i="5"/>
  <c r="M60" i="5"/>
  <c r="M62" i="5"/>
  <c r="M64" i="5"/>
  <c r="M66" i="5"/>
  <c r="M68" i="5"/>
  <c r="M70" i="5"/>
  <c r="M72" i="5"/>
  <c r="M74" i="5"/>
  <c r="M76" i="5"/>
  <c r="M78" i="5"/>
  <c r="M80" i="5"/>
  <c r="L4" i="5"/>
  <c r="L6" i="5"/>
  <c r="L8" i="5"/>
  <c r="L10" i="5"/>
  <c r="L12" i="5"/>
  <c r="L14" i="5"/>
  <c r="L16" i="5"/>
  <c r="L18" i="5"/>
  <c r="L20" i="5"/>
  <c r="L22" i="5"/>
  <c r="L24" i="5"/>
  <c r="L26" i="5"/>
  <c r="L28" i="5"/>
  <c r="L30" i="5"/>
  <c r="L32" i="5"/>
  <c r="L34" i="5"/>
  <c r="L36" i="5"/>
  <c r="L38" i="5"/>
  <c r="L40" i="5"/>
  <c r="L42" i="5"/>
  <c r="L44" i="5"/>
  <c r="L46" i="5"/>
  <c r="L48" i="5"/>
  <c r="L50" i="5"/>
  <c r="L52" i="5"/>
  <c r="L54" i="5"/>
  <c r="L56" i="5"/>
  <c r="L58" i="5"/>
  <c r="L60" i="5"/>
  <c r="L62" i="5"/>
  <c r="L64" i="5"/>
  <c r="L66" i="5"/>
  <c r="L68" i="5"/>
  <c r="L70" i="5"/>
  <c r="L72" i="5"/>
  <c r="L74" i="5"/>
  <c r="L76" i="5"/>
  <c r="L78" i="5"/>
  <c r="L80" i="5"/>
  <c r="O33" i="6"/>
  <c r="N21" i="6"/>
  <c r="O21" i="6" s="1"/>
  <c r="N23" i="6"/>
  <c r="P23" i="6" s="1"/>
  <c r="Q23" i="6" s="1"/>
  <c r="N25" i="6"/>
  <c r="P25" i="6" s="1"/>
  <c r="Q25" i="6" s="1"/>
  <c r="N27" i="6"/>
  <c r="P27" i="6" s="1"/>
  <c r="Q27" i="6" s="1"/>
  <c r="N29" i="6"/>
  <c r="P29" i="6" s="1"/>
  <c r="Q29" i="6" s="1"/>
  <c r="N31" i="6"/>
  <c r="P31" i="6" s="1"/>
  <c r="Q31" i="6" s="1"/>
  <c r="N33" i="6"/>
  <c r="P33" i="6" s="1"/>
  <c r="Q33" i="6" s="1"/>
  <c r="N35" i="6"/>
  <c r="P35" i="6" s="1"/>
  <c r="Q35" i="6" s="1"/>
  <c r="N37" i="6"/>
  <c r="O37" i="6" s="1"/>
  <c r="N39" i="6"/>
  <c r="P39" i="6" s="1"/>
  <c r="Q39" i="6" s="1"/>
  <c r="N41" i="6"/>
  <c r="P41" i="6" s="1"/>
  <c r="Q41" i="6" s="1"/>
  <c r="N43" i="6"/>
  <c r="P43" i="6" s="1"/>
  <c r="Q43" i="6" s="1"/>
  <c r="N45" i="6"/>
  <c r="P45" i="6" s="1"/>
  <c r="Q45" i="6" s="1"/>
  <c r="N47" i="6"/>
  <c r="P47" i="6" s="1"/>
  <c r="Q47" i="6" s="1"/>
  <c r="N49" i="6"/>
  <c r="O49" i="6" s="1"/>
  <c r="N19" i="6"/>
  <c r="P19" i="6" s="1"/>
  <c r="Q19" i="6" s="1"/>
  <c r="N15" i="6"/>
  <c r="O15" i="6" s="1"/>
  <c r="N11" i="6"/>
  <c r="P11" i="6" s="1"/>
  <c r="Q11" i="6" s="1"/>
  <c r="N7" i="6"/>
  <c r="P7" i="6" s="1"/>
  <c r="Q7" i="6" s="1"/>
  <c r="N3" i="6"/>
  <c r="P3" i="6" s="1"/>
  <c r="Q3" i="6" s="1"/>
  <c r="D27" i="6"/>
  <c r="E27" i="6" s="1"/>
  <c r="D29" i="6"/>
  <c r="E29" i="6" s="1"/>
  <c r="D31" i="6"/>
  <c r="E31" i="6" s="1"/>
  <c r="D33" i="6"/>
  <c r="E33" i="6" s="1"/>
  <c r="D35" i="6"/>
  <c r="F35" i="6" s="1"/>
  <c r="G35" i="6" s="1"/>
  <c r="D37" i="6"/>
  <c r="E37" i="6" s="1"/>
  <c r="D39" i="6"/>
  <c r="E39" i="6" s="1"/>
  <c r="D41" i="6"/>
  <c r="E41" i="6" s="1"/>
  <c r="D43" i="6"/>
  <c r="E43" i="6" s="1"/>
  <c r="D45" i="6"/>
  <c r="E45" i="6" s="1"/>
  <c r="D47" i="6"/>
  <c r="E47" i="6" s="1"/>
  <c r="D49" i="6"/>
  <c r="F49" i="6" s="1"/>
  <c r="G49" i="6" s="1"/>
  <c r="D21" i="6"/>
  <c r="E21" i="6" s="1"/>
  <c r="D23" i="6"/>
  <c r="E23" i="6" s="1"/>
  <c r="D25" i="6"/>
  <c r="E25" i="6" s="1"/>
  <c r="D19" i="6"/>
  <c r="F19" i="6" s="1"/>
  <c r="G19" i="6" s="1"/>
  <c r="D7" i="6"/>
  <c r="E7" i="6" s="1"/>
  <c r="D11" i="6"/>
  <c r="E11" i="6" s="1"/>
  <c r="D15" i="6"/>
  <c r="E15" i="6" s="1"/>
  <c r="D3" i="6"/>
  <c r="E3" i="6" s="1"/>
  <c r="V30" i="4"/>
  <c r="W30" i="4"/>
  <c r="V18" i="4"/>
  <c r="W18" i="4"/>
  <c r="V2" i="4"/>
  <c r="W2" i="4"/>
  <c r="U18" i="4"/>
  <c r="U10" i="4"/>
  <c r="U2" i="4"/>
  <c r="I2" i="4"/>
  <c r="J2" i="4"/>
  <c r="K2" i="4"/>
  <c r="L2" i="4"/>
  <c r="M2" i="4"/>
  <c r="N2" i="4"/>
  <c r="P2" i="4"/>
  <c r="S2" i="4" s="1"/>
  <c r="I3" i="4"/>
  <c r="J3" i="4"/>
  <c r="I4" i="4"/>
  <c r="J4" i="4"/>
  <c r="K4" i="4"/>
  <c r="L4" i="4"/>
  <c r="M4" i="4"/>
  <c r="O4" i="4" s="1"/>
  <c r="N4" i="4"/>
  <c r="I5" i="4"/>
  <c r="J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M32" i="4"/>
  <c r="J81" i="5"/>
  <c r="I81" i="5"/>
  <c r="J80" i="5"/>
  <c r="I80" i="5"/>
  <c r="J79" i="5"/>
  <c r="I79" i="5"/>
  <c r="J78" i="5"/>
  <c r="I78" i="5"/>
  <c r="J77" i="5"/>
  <c r="I77" i="5"/>
  <c r="J76" i="5"/>
  <c r="I76" i="5"/>
  <c r="J75" i="5"/>
  <c r="I75" i="5"/>
  <c r="J74" i="5"/>
  <c r="I74" i="5"/>
  <c r="J73" i="5"/>
  <c r="I73" i="5"/>
  <c r="J72" i="5"/>
  <c r="I72" i="5"/>
  <c r="J71" i="5"/>
  <c r="I71" i="5"/>
  <c r="J70" i="5"/>
  <c r="I70" i="5"/>
  <c r="J69" i="5"/>
  <c r="I69" i="5"/>
  <c r="J68" i="5"/>
  <c r="I68" i="5"/>
  <c r="J67" i="5"/>
  <c r="I67" i="5"/>
  <c r="J66" i="5"/>
  <c r="I66" i="5"/>
  <c r="J65" i="5"/>
  <c r="I65" i="5"/>
  <c r="J64" i="5"/>
  <c r="I64" i="5"/>
  <c r="J63" i="5"/>
  <c r="I63" i="5"/>
  <c r="J62" i="5"/>
  <c r="I62" i="5"/>
  <c r="J61" i="5"/>
  <c r="I61" i="5"/>
  <c r="J60" i="5"/>
  <c r="I60" i="5"/>
  <c r="J59" i="5"/>
  <c r="I59" i="5"/>
  <c r="J58" i="5"/>
  <c r="I58" i="5"/>
  <c r="J57" i="5"/>
  <c r="I57" i="5"/>
  <c r="J56" i="5"/>
  <c r="I56" i="5"/>
  <c r="J55" i="5"/>
  <c r="I55" i="5"/>
  <c r="J54" i="5"/>
  <c r="I54" i="5"/>
  <c r="J53" i="5"/>
  <c r="I53" i="5"/>
  <c r="J52" i="5"/>
  <c r="I52" i="5"/>
  <c r="J51" i="5"/>
  <c r="I51" i="5"/>
  <c r="J50" i="5"/>
  <c r="I50" i="5"/>
  <c r="J49" i="5"/>
  <c r="I49" i="5"/>
  <c r="J48" i="5"/>
  <c r="I48" i="5"/>
  <c r="J47" i="5"/>
  <c r="I47" i="5"/>
  <c r="J46" i="5"/>
  <c r="I46" i="5"/>
  <c r="J45" i="5"/>
  <c r="I45" i="5"/>
  <c r="J44" i="5"/>
  <c r="I44" i="5"/>
  <c r="J43" i="5"/>
  <c r="I43" i="5"/>
  <c r="J42" i="5"/>
  <c r="I42" i="5"/>
  <c r="J41" i="5"/>
  <c r="I41" i="5"/>
  <c r="J40" i="5"/>
  <c r="I40" i="5"/>
  <c r="J39" i="5"/>
  <c r="I39" i="5"/>
  <c r="J38" i="5"/>
  <c r="I38" i="5"/>
  <c r="J37" i="5"/>
  <c r="I37" i="5"/>
  <c r="J36" i="5"/>
  <c r="I36" i="5"/>
  <c r="J35" i="5"/>
  <c r="I35" i="5"/>
  <c r="J34" i="5"/>
  <c r="I34" i="5"/>
  <c r="J33" i="5"/>
  <c r="I33" i="5"/>
  <c r="J32" i="5"/>
  <c r="I32" i="5"/>
  <c r="J31" i="5"/>
  <c r="I31" i="5"/>
  <c r="J30" i="5"/>
  <c r="I30" i="5"/>
  <c r="J29" i="5"/>
  <c r="I29" i="5"/>
  <c r="J28" i="5"/>
  <c r="I28" i="5"/>
  <c r="J27" i="5"/>
  <c r="I27" i="5"/>
  <c r="J26" i="5"/>
  <c r="I26" i="5"/>
  <c r="J25" i="5"/>
  <c r="I25" i="5"/>
  <c r="J24" i="5"/>
  <c r="I24" i="5"/>
  <c r="J23" i="5"/>
  <c r="I23" i="5"/>
  <c r="J22" i="5"/>
  <c r="I22" i="5"/>
  <c r="J21" i="5"/>
  <c r="I21" i="5"/>
  <c r="J20" i="5"/>
  <c r="I20" i="5"/>
  <c r="J19" i="5"/>
  <c r="I19" i="5"/>
  <c r="J18" i="5"/>
  <c r="I18" i="5"/>
  <c r="J17" i="5"/>
  <c r="I17" i="5"/>
  <c r="J16" i="5"/>
  <c r="I16" i="5"/>
  <c r="J15" i="5"/>
  <c r="I15" i="5"/>
  <c r="J14" i="5"/>
  <c r="I14" i="5"/>
  <c r="J13" i="5"/>
  <c r="I13" i="5"/>
  <c r="J12" i="5"/>
  <c r="I12" i="5"/>
  <c r="J11" i="5"/>
  <c r="I11" i="5"/>
  <c r="J10" i="5"/>
  <c r="I10" i="5"/>
  <c r="J9" i="5"/>
  <c r="I9" i="5"/>
  <c r="J8" i="5"/>
  <c r="I8" i="5"/>
  <c r="J7" i="5"/>
  <c r="I7" i="5"/>
  <c r="J6" i="5"/>
  <c r="I6" i="5"/>
  <c r="J5" i="5"/>
  <c r="I5" i="5"/>
  <c r="J4" i="5"/>
  <c r="I4" i="5"/>
  <c r="J3" i="5"/>
  <c r="I3" i="5"/>
  <c r="J2" i="5"/>
  <c r="I2" i="5"/>
  <c r="K32" i="4"/>
  <c r="L32" i="4" s="1"/>
  <c r="E35" i="6" l="1"/>
  <c r="O35" i="6"/>
  <c r="E19" i="6"/>
  <c r="P49" i="6"/>
  <c r="Q49" i="6" s="1"/>
  <c r="T41" i="6" s="1"/>
  <c r="U41" i="6" s="1"/>
  <c r="O47" i="6"/>
  <c r="O45" i="6"/>
  <c r="O31" i="6"/>
  <c r="F37" i="6"/>
  <c r="G37" i="6" s="1"/>
  <c r="O29" i="6"/>
  <c r="O19" i="6"/>
  <c r="F31" i="6"/>
  <c r="G31" i="6" s="1"/>
  <c r="F3" i="6"/>
  <c r="G3" i="6" s="1"/>
  <c r="F43" i="6"/>
  <c r="G43" i="6" s="1"/>
  <c r="F27" i="6"/>
  <c r="G27" i="6" s="1"/>
  <c r="O3" i="6"/>
  <c r="O43" i="6"/>
  <c r="O27" i="6"/>
  <c r="F33" i="6"/>
  <c r="G33" i="6" s="1"/>
  <c r="E49" i="6"/>
  <c r="F45" i="6"/>
  <c r="G45" i="6" s="1"/>
  <c r="F15" i="6"/>
  <c r="G15" i="6" s="1"/>
  <c r="F41" i="6"/>
  <c r="G41" i="6" s="1"/>
  <c r="F25" i="6"/>
  <c r="G25" i="6" s="1"/>
  <c r="O7" i="6"/>
  <c r="O41" i="6"/>
  <c r="O25" i="6"/>
  <c r="P21" i="6"/>
  <c r="Q21" i="6" s="1"/>
  <c r="T21" i="6" s="1"/>
  <c r="U21" i="6" s="1"/>
  <c r="P37" i="6"/>
  <c r="Q37" i="6" s="1"/>
  <c r="T31" i="6" s="1"/>
  <c r="U31" i="6" s="1"/>
  <c r="F29" i="6"/>
  <c r="G29" i="6" s="1"/>
  <c r="F11" i="6"/>
  <c r="G11" i="6" s="1"/>
  <c r="F39" i="6"/>
  <c r="G39" i="6" s="1"/>
  <c r="F23" i="6"/>
  <c r="G23" i="6" s="1"/>
  <c r="O11" i="6"/>
  <c r="O39" i="6"/>
  <c r="O23" i="6"/>
  <c r="F47" i="6"/>
  <c r="G47" i="6" s="1"/>
  <c r="P15" i="6"/>
  <c r="Q15" i="6" s="1"/>
  <c r="T3" i="6" s="1"/>
  <c r="U3" i="6" s="1"/>
  <c r="F7" i="6"/>
  <c r="G7" i="6" s="1"/>
  <c r="F21" i="6"/>
  <c r="G21" i="6" s="1"/>
  <c r="P4" i="4"/>
  <c r="S4" i="4" s="1"/>
  <c r="O2" i="4"/>
  <c r="Q2" i="4" s="1"/>
  <c r="T2" i="4" s="1"/>
  <c r="R4" i="4"/>
  <c r="R2" i="4"/>
  <c r="N32" i="4"/>
  <c r="P78" i="5"/>
  <c r="S78" i="5" s="1"/>
  <c r="P6" i="5"/>
  <c r="S6" i="5" s="1"/>
  <c r="P26" i="5"/>
  <c r="S26" i="5" s="1"/>
  <c r="O30" i="5"/>
  <c r="R30" i="5" s="1"/>
  <c r="P60" i="5"/>
  <c r="S60" i="5" s="1"/>
  <c r="O22" i="5"/>
  <c r="R22" i="5" s="1"/>
  <c r="M16" i="5"/>
  <c r="O16" i="5" s="1"/>
  <c r="O28" i="5"/>
  <c r="O24" i="5"/>
  <c r="O72" i="5"/>
  <c r="O44" i="5"/>
  <c r="P74" i="5"/>
  <c r="S74" i="5" s="1"/>
  <c r="O18" i="5"/>
  <c r="O32" i="5"/>
  <c r="P66" i="5"/>
  <c r="S66" i="5" s="1"/>
  <c r="O62" i="5"/>
  <c r="R62" i="5" s="1"/>
  <c r="P42" i="5"/>
  <c r="S42" i="5" s="1"/>
  <c r="P8" i="5"/>
  <c r="S8" i="5" s="1"/>
  <c r="P30" i="5"/>
  <c r="S30" i="5" s="1"/>
  <c r="O68" i="5"/>
  <c r="P18" i="5"/>
  <c r="S18" i="5" s="1"/>
  <c r="O42" i="5"/>
  <c r="P76" i="5"/>
  <c r="S76" i="5" s="1"/>
  <c r="P50" i="5"/>
  <c r="S50" i="5" s="1"/>
  <c r="P64" i="5"/>
  <c r="S64" i="5" s="1"/>
  <c r="O76" i="5"/>
  <c r="O6" i="5"/>
  <c r="P16" i="5"/>
  <c r="S16" i="5" s="1"/>
  <c r="O20" i="5"/>
  <c r="O34" i="5"/>
  <c r="P20" i="5"/>
  <c r="S20" i="5" s="1"/>
  <c r="P40" i="5"/>
  <c r="S40" i="5" s="1"/>
  <c r="K8" i="4"/>
  <c r="L8" i="4" s="1"/>
  <c r="K16" i="4"/>
  <c r="L16" i="4" s="1"/>
  <c r="K20" i="4"/>
  <c r="L20" i="4" s="1"/>
  <c r="K28" i="4"/>
  <c r="L28" i="4" s="1"/>
  <c r="K12" i="4"/>
  <c r="L12" i="4" s="1"/>
  <c r="K24" i="4"/>
  <c r="L24" i="4" s="1"/>
  <c r="K48" i="4"/>
  <c r="L48" i="4" s="1"/>
  <c r="K40" i="4"/>
  <c r="L40" i="4" s="1"/>
  <c r="K44" i="4"/>
  <c r="L44" i="4" s="1"/>
  <c r="K56" i="4"/>
  <c r="L56" i="4" s="1"/>
  <c r="K10" i="4"/>
  <c r="L10" i="4" s="1"/>
  <c r="K22" i="4"/>
  <c r="L22" i="4" s="1"/>
  <c r="K30" i="4"/>
  <c r="L30" i="4" s="1"/>
  <c r="K38" i="4"/>
  <c r="L38" i="4" s="1"/>
  <c r="K42" i="4"/>
  <c r="L42" i="4" s="1"/>
  <c r="K54" i="4"/>
  <c r="L54" i="4" s="1"/>
  <c r="K58" i="4"/>
  <c r="L58" i="4" s="1"/>
  <c r="K66" i="4"/>
  <c r="L66" i="4" s="1"/>
  <c r="K70" i="4"/>
  <c r="K74" i="4"/>
  <c r="L74" i="4" s="1"/>
  <c r="K78" i="4"/>
  <c r="L78" i="4" s="1"/>
  <c r="K6" i="4"/>
  <c r="L6" i="4" s="1"/>
  <c r="K14" i="4"/>
  <c r="L14" i="4" s="1"/>
  <c r="K18" i="4"/>
  <c r="L18" i="4" s="1"/>
  <c r="K26" i="4"/>
  <c r="L26" i="4" s="1"/>
  <c r="K34" i="4"/>
  <c r="L34" i="4" s="1"/>
  <c r="K50" i="4"/>
  <c r="L50" i="4" s="1"/>
  <c r="M10" i="4"/>
  <c r="K60" i="4"/>
  <c r="L60" i="4" s="1"/>
  <c r="K64" i="4"/>
  <c r="L64" i="4" s="1"/>
  <c r="K72" i="4"/>
  <c r="L72" i="4" s="1"/>
  <c r="K76" i="4"/>
  <c r="L76" i="4" s="1"/>
  <c r="K80" i="4"/>
  <c r="L80" i="4" s="1"/>
  <c r="K46" i="4"/>
  <c r="L46" i="4" s="1"/>
  <c r="K68" i="4"/>
  <c r="L68" i="4" s="1"/>
  <c r="K52" i="4"/>
  <c r="L52" i="4" s="1"/>
  <c r="K36" i="4"/>
  <c r="L36" i="4" s="1"/>
  <c r="K62" i="4"/>
  <c r="L62" i="4" s="1"/>
  <c r="M20" i="4"/>
  <c r="M80" i="4"/>
  <c r="N80" i="4" s="1"/>
  <c r="M18" i="4"/>
  <c r="N18" i="4" s="1"/>
  <c r="M26" i="4"/>
  <c r="L70" i="4"/>
  <c r="M72" i="4"/>
  <c r="N72" i="4" s="1"/>
  <c r="M42" i="4"/>
  <c r="N42" i="4" s="1"/>
  <c r="M50" i="4"/>
  <c r="N50" i="4" s="1"/>
  <c r="M58" i="4"/>
  <c r="M74" i="4"/>
  <c r="N74" i="4" s="1"/>
  <c r="M52" i="4"/>
  <c r="N52" i="4" s="1"/>
  <c r="M34" i="4"/>
  <c r="M66" i="4"/>
  <c r="M12" i="4"/>
  <c r="M24" i="4"/>
  <c r="M36" i="4"/>
  <c r="M44" i="4"/>
  <c r="N44" i="4" s="1"/>
  <c r="M48" i="4"/>
  <c r="N48" i="4" s="1"/>
  <c r="M56" i="4"/>
  <c r="M60" i="4"/>
  <c r="M68" i="4"/>
  <c r="N68" i="4" s="1"/>
  <c r="M76" i="4"/>
  <c r="M8" i="4"/>
  <c r="M16" i="4"/>
  <c r="M28" i="4"/>
  <c r="N28" i="4" s="1"/>
  <c r="M40" i="4"/>
  <c r="M64" i="4"/>
  <c r="M6" i="4"/>
  <c r="M14" i="4"/>
  <c r="M22" i="4"/>
  <c r="M30" i="4"/>
  <c r="M38" i="4"/>
  <c r="M46" i="4"/>
  <c r="M54" i="4"/>
  <c r="M62" i="4"/>
  <c r="M70" i="4"/>
  <c r="M78" i="4"/>
  <c r="N78" i="4" s="1"/>
  <c r="J21" i="6" l="1"/>
  <c r="K21" i="6" s="1"/>
  <c r="J41" i="6"/>
  <c r="K41" i="6" s="1"/>
  <c r="J3" i="6"/>
  <c r="K3" i="6" s="1"/>
  <c r="J31" i="6"/>
  <c r="K31" i="6" s="1"/>
  <c r="Q2" i="5"/>
  <c r="T2" i="5" s="1"/>
  <c r="R2" i="5"/>
  <c r="Q4" i="4"/>
  <c r="T4" i="4" s="1"/>
  <c r="O78" i="5"/>
  <c r="O26" i="5"/>
  <c r="P28" i="5"/>
  <c r="S28" i="5" s="1"/>
  <c r="P80" i="5"/>
  <c r="S80" i="5" s="1"/>
  <c r="O54" i="5"/>
  <c r="R54" i="5" s="1"/>
  <c r="P62" i="5"/>
  <c r="O4" i="5"/>
  <c r="R4" i="5" s="1"/>
  <c r="O80" i="5"/>
  <c r="P24" i="5"/>
  <c r="S24" i="5" s="1"/>
  <c r="O10" i="5"/>
  <c r="P70" i="5"/>
  <c r="S70" i="5" s="1"/>
  <c r="O56" i="5"/>
  <c r="R56" i="5" s="1"/>
  <c r="O36" i="5"/>
  <c r="R36" i="5" s="1"/>
  <c r="P4" i="5"/>
  <c r="S4" i="5" s="1"/>
  <c r="P22" i="5"/>
  <c r="S22" i="5" s="1"/>
  <c r="P34" i="5"/>
  <c r="S34" i="5" s="1"/>
  <c r="P56" i="5"/>
  <c r="S56" i="5" s="1"/>
  <c r="O50" i="5"/>
  <c r="Q50" i="5" s="1"/>
  <c r="T50" i="5" s="1"/>
  <c r="O64" i="5"/>
  <c r="Q64" i="5" s="1"/>
  <c r="T64" i="5" s="1"/>
  <c r="P68" i="5"/>
  <c r="S68" i="5" s="1"/>
  <c r="O52" i="5"/>
  <c r="O8" i="5"/>
  <c r="R8" i="5" s="1"/>
  <c r="P32" i="5"/>
  <c r="S32" i="5" s="1"/>
  <c r="O38" i="5"/>
  <c r="R38" i="5" s="1"/>
  <c r="P48" i="5"/>
  <c r="S48" i="5" s="1"/>
  <c r="P58" i="5"/>
  <c r="S58" i="5" s="1"/>
  <c r="P54" i="5"/>
  <c r="S54" i="5" s="1"/>
  <c r="P14" i="5"/>
  <c r="S14" i="5" s="1"/>
  <c r="O66" i="5"/>
  <c r="R66" i="5" s="1"/>
  <c r="O58" i="5"/>
  <c r="O40" i="5"/>
  <c r="R40" i="5" s="1"/>
  <c r="O74" i="5"/>
  <c r="R74" i="5" s="1"/>
  <c r="O60" i="5"/>
  <c r="R60" i="5" s="1"/>
  <c r="O46" i="5"/>
  <c r="Q30" i="5"/>
  <c r="T30" i="5" s="1"/>
  <c r="P72" i="5"/>
  <c r="S72" i="5" s="1"/>
  <c r="P52" i="5"/>
  <c r="S52" i="5" s="1"/>
  <c r="O70" i="5"/>
  <c r="P36" i="5"/>
  <c r="S36" i="5" s="1"/>
  <c r="P38" i="5"/>
  <c r="S38" i="5" s="1"/>
  <c r="O48" i="5"/>
  <c r="P10" i="5"/>
  <c r="S10" i="5" s="1"/>
  <c r="P44" i="5"/>
  <c r="S44" i="5" s="1"/>
  <c r="P12" i="5"/>
  <c r="S12" i="5" s="1"/>
  <c r="O12" i="5"/>
  <c r="R12" i="5" s="1"/>
  <c r="P46" i="5"/>
  <c r="S46" i="5" s="1"/>
  <c r="O14" i="5"/>
  <c r="R14" i="5" s="1"/>
  <c r="R24" i="5"/>
  <c r="R46" i="5"/>
  <c r="R16" i="5"/>
  <c r="Q16" i="5"/>
  <c r="T16" i="5" s="1"/>
  <c r="R80" i="5"/>
  <c r="Q20" i="5"/>
  <c r="T20" i="5" s="1"/>
  <c r="R20" i="5"/>
  <c r="R58" i="5"/>
  <c r="Q8" i="5"/>
  <c r="T8" i="5" s="1"/>
  <c r="Q28" i="5"/>
  <c r="T28" i="5" s="1"/>
  <c r="R28" i="5"/>
  <c r="R44" i="5"/>
  <c r="R6" i="5"/>
  <c r="Q6" i="5"/>
  <c r="T6" i="5" s="1"/>
  <c r="R34" i="5"/>
  <c r="R26" i="5"/>
  <c r="Q26" i="5"/>
  <c r="T26" i="5" s="1"/>
  <c r="R32" i="5"/>
  <c r="Q32" i="5"/>
  <c r="T32" i="5" s="1"/>
  <c r="R72" i="5"/>
  <c r="R42" i="5"/>
  <c r="Q42" i="5"/>
  <c r="T42" i="5" s="1"/>
  <c r="R52" i="5"/>
  <c r="R48" i="5"/>
  <c r="R76" i="5"/>
  <c r="Q76" i="5"/>
  <c r="T76" i="5" s="1"/>
  <c r="R18" i="5"/>
  <c r="Q18" i="5"/>
  <c r="T18" i="5" s="1"/>
  <c r="R10" i="5"/>
  <c r="Q78" i="5"/>
  <c r="T78" i="5" s="1"/>
  <c r="R78" i="5"/>
  <c r="R68" i="5"/>
  <c r="O18" i="4"/>
  <c r="R18" i="4" s="1"/>
  <c r="O54" i="4"/>
  <c r="R54" i="4" s="1"/>
  <c r="O10" i="4"/>
  <c r="R10" i="4" s="1"/>
  <c r="O20" i="4"/>
  <c r="R20" i="4" s="1"/>
  <c r="P10" i="4"/>
  <c r="S10" i="4" s="1"/>
  <c r="P26" i="4"/>
  <c r="S26" i="4" s="1"/>
  <c r="P64" i="4"/>
  <c r="S64" i="4" s="1"/>
  <c r="O80" i="4"/>
  <c r="R80" i="4" s="1"/>
  <c r="N20" i="4"/>
  <c r="N10" i="4"/>
  <c r="P60" i="4"/>
  <c r="S60" i="4" s="1"/>
  <c r="N26" i="4"/>
  <c r="O32" i="4"/>
  <c r="R32" i="4" s="1"/>
  <c r="O26" i="4"/>
  <c r="R26" i="4" s="1"/>
  <c r="O48" i="4"/>
  <c r="R48" i="4" s="1"/>
  <c r="P42" i="4"/>
  <c r="S42" i="4" s="1"/>
  <c r="O6" i="4"/>
  <c r="R6" i="4" s="1"/>
  <c r="P34" i="4"/>
  <c r="S34" i="4" s="1"/>
  <c r="N60" i="4"/>
  <c r="P14" i="4"/>
  <c r="S14" i="4" s="1"/>
  <c r="P46" i="4"/>
  <c r="S46" i="4" s="1"/>
  <c r="P80" i="4"/>
  <c r="S80" i="4" s="1"/>
  <c r="P18" i="4"/>
  <c r="S18" i="4" s="1"/>
  <c r="P58" i="4"/>
  <c r="S58" i="4" s="1"/>
  <c r="P50" i="4"/>
  <c r="S50" i="4" s="1"/>
  <c r="P30" i="4"/>
  <c r="S30" i="4" s="1"/>
  <c r="P8" i="4"/>
  <c r="S8" i="4" s="1"/>
  <c r="O36" i="4"/>
  <c r="R36" i="4" s="1"/>
  <c r="O72" i="4"/>
  <c r="R72" i="4" s="1"/>
  <c r="P66" i="4"/>
  <c r="S66" i="4" s="1"/>
  <c r="O28" i="4"/>
  <c r="R28" i="4" s="1"/>
  <c r="O78" i="4"/>
  <c r="R78" i="4" s="1"/>
  <c r="O52" i="4"/>
  <c r="R52" i="4" s="1"/>
  <c r="P40" i="4"/>
  <c r="S40" i="4" s="1"/>
  <c r="P74" i="4"/>
  <c r="S74" i="4" s="1"/>
  <c r="N58" i="4"/>
  <c r="P12" i="4"/>
  <c r="S12" i="4" s="1"/>
  <c r="O50" i="4"/>
  <c r="O46" i="4"/>
  <c r="R46" i="4" s="1"/>
  <c r="O34" i="4"/>
  <c r="R34" i="4" s="1"/>
  <c r="N34" i="4"/>
  <c r="O42" i="4"/>
  <c r="P72" i="4"/>
  <c r="S72" i="4" s="1"/>
  <c r="O16" i="4"/>
  <c r="R16" i="4" s="1"/>
  <c r="O74" i="4"/>
  <c r="P78" i="4"/>
  <c r="S78" i="4" s="1"/>
  <c r="V78" i="4" s="1"/>
  <c r="P44" i="4"/>
  <c r="S44" i="4" s="1"/>
  <c r="N14" i="4"/>
  <c r="P62" i="4"/>
  <c r="S62" i="4" s="1"/>
  <c r="O58" i="4"/>
  <c r="P76" i="4"/>
  <c r="S76" i="4" s="1"/>
  <c r="O30" i="4"/>
  <c r="N22" i="4"/>
  <c r="P22" i="4"/>
  <c r="S22" i="4" s="1"/>
  <c r="O44" i="4"/>
  <c r="P32" i="4"/>
  <c r="S32" i="4" s="1"/>
  <c r="N76" i="4"/>
  <c r="N62" i="4"/>
  <c r="O40" i="4"/>
  <c r="O8" i="4"/>
  <c r="P28" i="4"/>
  <c r="S28" i="4" s="1"/>
  <c r="P56" i="4"/>
  <c r="S56" i="4" s="1"/>
  <c r="N56" i="4"/>
  <c r="P68" i="4"/>
  <c r="S68" i="4" s="1"/>
  <c r="O68" i="4"/>
  <c r="O12" i="4"/>
  <c r="N70" i="4"/>
  <c r="P70" i="4"/>
  <c r="S70" i="4" s="1"/>
  <c r="P6" i="4"/>
  <c r="S6" i="4" s="1"/>
  <c r="N6" i="4"/>
  <c r="P16" i="4"/>
  <c r="S16" i="4" s="1"/>
  <c r="P48" i="4"/>
  <c r="S48" i="4" s="1"/>
  <c r="O70" i="4"/>
  <c r="O22" i="4"/>
  <c r="N8" i="4"/>
  <c r="O66" i="4"/>
  <c r="O76" i="4"/>
  <c r="O64" i="4"/>
  <c r="N66" i="4"/>
  <c r="N38" i="4"/>
  <c r="P38" i="4"/>
  <c r="S38" i="4" s="1"/>
  <c r="V38" i="4" s="1"/>
  <c r="P52" i="4"/>
  <c r="S52" i="4" s="1"/>
  <c r="N40" i="4"/>
  <c r="P54" i="4"/>
  <c r="S54" i="4" s="1"/>
  <c r="N54" i="4"/>
  <c r="P36" i="4"/>
  <c r="S36" i="4" s="1"/>
  <c r="O62" i="4"/>
  <c r="N16" i="4"/>
  <c r="N36" i="4"/>
  <c r="O56" i="4"/>
  <c r="O24" i="4"/>
  <c r="N12" i="4"/>
  <c r="P24" i="4"/>
  <c r="S24" i="4" s="1"/>
  <c r="O38" i="4"/>
  <c r="O14" i="4"/>
  <c r="N46" i="4"/>
  <c r="N24" i="4"/>
  <c r="O60" i="4"/>
  <c r="N64" i="4"/>
  <c r="N30" i="4"/>
  <c r="P20" i="4"/>
  <c r="S20" i="4" s="1"/>
  <c r="Q40" i="5" l="1"/>
  <c r="T40" i="5" s="1"/>
  <c r="R50" i="5"/>
  <c r="Q74" i="5"/>
  <c r="T74" i="5" s="1"/>
  <c r="Q46" i="5"/>
  <c r="T46" i="5" s="1"/>
  <c r="Q58" i="5"/>
  <c r="T58" i="5" s="1"/>
  <c r="Q80" i="5"/>
  <c r="T80" i="5" s="1"/>
  <c r="Q56" i="5"/>
  <c r="T56" i="5" s="1"/>
  <c r="Q24" i="5"/>
  <c r="T24" i="5" s="1"/>
  <c r="Q4" i="5"/>
  <c r="T4" i="5" s="1"/>
  <c r="V54" i="4"/>
  <c r="V10" i="4"/>
  <c r="V62" i="4"/>
  <c r="U34" i="4"/>
  <c r="V66" i="4"/>
  <c r="U78" i="4"/>
  <c r="V58" i="4"/>
  <c r="V6" i="4"/>
  <c r="U46" i="4"/>
  <c r="V46" i="4"/>
  <c r="U26" i="4"/>
  <c r="V26" i="4"/>
  <c r="V50" i="4"/>
  <c r="V34" i="4"/>
  <c r="V22" i="4"/>
  <c r="V70" i="4"/>
  <c r="V42" i="4"/>
  <c r="V74" i="4"/>
  <c r="V14" i="4"/>
  <c r="S62" i="5"/>
  <c r="Q62" i="5"/>
  <c r="T62" i="5" s="1"/>
  <c r="Q22" i="5"/>
  <c r="T22" i="5" s="1"/>
  <c r="Q68" i="5"/>
  <c r="T68" i="5" s="1"/>
  <c r="R64" i="5"/>
  <c r="Q36" i="5"/>
  <c r="T36" i="5" s="1"/>
  <c r="Q34" i="5"/>
  <c r="T34" i="5" s="1"/>
  <c r="Q44" i="5"/>
  <c r="T44" i="5" s="1"/>
  <c r="Q48" i="5"/>
  <c r="T48" i="5" s="1"/>
  <c r="Q66" i="5"/>
  <c r="T66" i="5" s="1"/>
  <c r="Q54" i="5"/>
  <c r="T54" i="5" s="1"/>
  <c r="Q10" i="5"/>
  <c r="T10" i="5" s="1"/>
  <c r="Q14" i="5"/>
  <c r="T14" i="5" s="1"/>
  <c r="Q38" i="5"/>
  <c r="T38" i="5" s="1"/>
  <c r="Q60" i="5"/>
  <c r="T60" i="5" s="1"/>
  <c r="Q52" i="5"/>
  <c r="T52" i="5" s="1"/>
  <c r="R70" i="5"/>
  <c r="Q70" i="5"/>
  <c r="T70" i="5" s="1"/>
  <c r="Q72" i="5"/>
  <c r="T72" i="5" s="1"/>
  <c r="Q12" i="5"/>
  <c r="T12" i="5" s="1"/>
  <c r="Q10" i="4"/>
  <c r="T10" i="4" s="1"/>
  <c r="Q26" i="4"/>
  <c r="T26" i="4" s="1"/>
  <c r="Q80" i="4"/>
  <c r="T80" i="4" s="1"/>
  <c r="Q46" i="4"/>
  <c r="T46" i="4" s="1"/>
  <c r="Q48" i="4"/>
  <c r="T48" i="4" s="1"/>
  <c r="Q18" i="4"/>
  <c r="T18" i="4" s="1"/>
  <c r="Q20" i="4"/>
  <c r="T20" i="4" s="1"/>
  <c r="Q72" i="4"/>
  <c r="T72" i="4" s="1"/>
  <c r="Q78" i="4"/>
  <c r="T78" i="4" s="1"/>
  <c r="R58" i="4"/>
  <c r="Q58" i="4"/>
  <c r="T58" i="4" s="1"/>
  <c r="Q34" i="4"/>
  <c r="T34" i="4" s="1"/>
  <c r="R50" i="4"/>
  <c r="U50" i="4" s="1"/>
  <c r="Q50" i="4"/>
  <c r="T50" i="4" s="1"/>
  <c r="Q28" i="4"/>
  <c r="T28" i="4" s="1"/>
  <c r="R74" i="4"/>
  <c r="Q74" i="4"/>
  <c r="T74" i="4" s="1"/>
  <c r="Q32" i="4"/>
  <c r="T32" i="4" s="1"/>
  <c r="Q52" i="4"/>
  <c r="T52" i="4" s="1"/>
  <c r="R42" i="4"/>
  <c r="Q42" i="4"/>
  <c r="T42" i="4" s="1"/>
  <c r="Q38" i="4"/>
  <c r="T38" i="4" s="1"/>
  <c r="R38" i="4"/>
  <c r="Q70" i="4"/>
  <c r="T70" i="4" s="1"/>
  <c r="W70" i="4" s="1"/>
  <c r="R70" i="4"/>
  <c r="U70" i="4" s="1"/>
  <c r="Q6" i="4"/>
  <c r="T6" i="4" s="1"/>
  <c r="Q8" i="4"/>
  <c r="T8" i="4" s="1"/>
  <c r="R8" i="4"/>
  <c r="U6" i="4" s="1"/>
  <c r="R44" i="4"/>
  <c r="Q44" i="4"/>
  <c r="T44" i="4" s="1"/>
  <c r="R12" i="4"/>
  <c r="Q12" i="4"/>
  <c r="T12" i="4" s="1"/>
  <c r="R60" i="4"/>
  <c r="Q60" i="4"/>
  <c r="T60" i="4" s="1"/>
  <c r="Q24" i="4"/>
  <c r="T24" i="4" s="1"/>
  <c r="R24" i="4"/>
  <c r="Q16" i="4"/>
  <c r="T16" i="4" s="1"/>
  <c r="Q30" i="4"/>
  <c r="T30" i="4" s="1"/>
  <c r="R30" i="4"/>
  <c r="U30" i="4" s="1"/>
  <c r="Q62" i="4"/>
  <c r="T62" i="4" s="1"/>
  <c r="R62" i="4"/>
  <c r="R76" i="4"/>
  <c r="Q76" i="4"/>
  <c r="T76" i="4" s="1"/>
  <c r="R66" i="4"/>
  <c r="Q66" i="4"/>
  <c r="T66" i="4" s="1"/>
  <c r="Q40" i="4"/>
  <c r="T40" i="4" s="1"/>
  <c r="R40" i="4"/>
  <c r="Q22" i="4"/>
  <c r="T22" i="4" s="1"/>
  <c r="R22" i="4"/>
  <c r="Q36" i="4"/>
  <c r="T36" i="4" s="1"/>
  <c r="Q54" i="4"/>
  <c r="T54" i="4" s="1"/>
  <c r="Q56" i="4"/>
  <c r="T56" i="4" s="1"/>
  <c r="R56" i="4"/>
  <c r="U54" i="4" s="1"/>
  <c r="R68" i="4"/>
  <c r="Q68" i="4"/>
  <c r="T68" i="4" s="1"/>
  <c r="Q14" i="4"/>
  <c r="T14" i="4" s="1"/>
  <c r="R14" i="4"/>
  <c r="U14" i="4" s="1"/>
  <c r="R64" i="4"/>
  <c r="Q64" i="4"/>
  <c r="T64" i="4" s="1"/>
  <c r="W10" i="4" l="1"/>
  <c r="U62" i="4"/>
  <c r="W58" i="4"/>
  <c r="W46" i="4"/>
  <c r="W14" i="4"/>
  <c r="W54" i="4"/>
  <c r="U66" i="4"/>
  <c r="U42" i="4"/>
  <c r="W38" i="4"/>
  <c r="W50" i="4"/>
  <c r="U38" i="4"/>
  <c r="W66" i="4"/>
  <c r="W42" i="4"/>
  <c r="W34" i="4"/>
  <c r="U22" i="4"/>
  <c r="W6" i="4"/>
  <c r="U58" i="4"/>
  <c r="W26" i="4"/>
  <c r="W22" i="4"/>
  <c r="W74" i="4"/>
  <c r="W78" i="4"/>
  <c r="W62" i="4"/>
  <c r="U74"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collfernandezalberto@gmail.com</author>
  </authors>
  <commentList>
    <comment ref="C18" authorId="0" shapeId="0" xr:uid="{98A28D5D-BE5C-49AF-9804-12EACCFDA0C1}">
      <text>
        <r>
          <rPr>
            <sz val="9"/>
            <color indexed="81"/>
            <rFont val="Tahoma"/>
            <family val="2"/>
          </rPr>
          <t xml:space="preserve">poco fiable, menos volumen en pocillo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collfernandezalberto@gmail.com</author>
  </authors>
  <commentList>
    <comment ref="C3" authorId="0" shapeId="0" xr:uid="{B51B9C2F-8E8F-4447-91EE-4B608E6D1E59}">
      <text>
        <r>
          <rPr>
            <sz val="9"/>
            <color indexed="81"/>
            <rFont val="Tahoma"/>
            <family val="2"/>
          </rPr>
          <t>Curva muy mala, quito réplica</t>
        </r>
      </text>
    </comment>
    <comment ref="C5" authorId="0" shapeId="0" xr:uid="{3A2D860A-D93B-4108-8731-95C4452F7BE7}">
      <text>
        <r>
          <rPr>
            <sz val="9"/>
            <color indexed="81"/>
            <rFont val="Tahoma"/>
            <family val="2"/>
          </rPr>
          <t>Mala curva, quitar</t>
        </r>
      </text>
    </comment>
    <comment ref="N7" authorId="0" shapeId="0" xr:uid="{BE53D447-A745-4443-8F42-085297F74AC0}">
      <text>
        <r>
          <rPr>
            <sz val="9"/>
            <color indexed="81"/>
            <rFont val="Tahoma"/>
            <family val="2"/>
          </rPr>
          <t>Dudas en la curva, que pendiente cojo?</t>
        </r>
      </text>
    </comment>
    <comment ref="N13" authorId="0" shapeId="0" xr:uid="{1343E66A-5958-48F9-8ECB-0FAC2199044C}">
      <text>
        <r>
          <rPr>
            <sz val="9"/>
            <color indexed="81"/>
            <rFont val="Tahoma"/>
            <family val="2"/>
          </rPr>
          <t>Error muy alto entre estas dos replicas, pero ninguna de las curvas es especialmente mala.
¿Usar valores en bruto?</t>
        </r>
      </text>
    </comment>
    <comment ref="N17" authorId="0" shapeId="0" xr:uid="{898F37DA-2664-45B9-84CA-97F21EEA0EEA}">
      <text>
        <r>
          <rPr>
            <sz val="9"/>
            <color indexed="81"/>
            <rFont val="Tahoma"/>
            <family val="2"/>
          </rPr>
          <t>Replica anormalmente alta</t>
        </r>
      </text>
    </comment>
    <comment ref="D19" authorId="0" shapeId="0" xr:uid="{9A5B9E08-0014-449A-A487-A3117C589725}">
      <text>
        <r>
          <rPr>
            <b/>
            <sz val="9"/>
            <color indexed="81"/>
            <rFont val="Tahoma"/>
            <family val="2"/>
          </rPr>
          <t>Esta replica es bastante rara, revisar</t>
        </r>
        <r>
          <rPr>
            <sz val="9"/>
            <color indexed="81"/>
            <rFont val="Tahoma"/>
            <family val="2"/>
          </rPr>
          <t xml:space="preserve">
</t>
        </r>
      </text>
    </comment>
    <comment ref="C22" authorId="0" shapeId="0" xr:uid="{2AC8BF93-7CAA-46F9-BE20-8462350755CA}">
      <text>
        <r>
          <rPr>
            <sz val="9"/>
            <color indexed="81"/>
            <rFont val="Tahoma"/>
            <family val="2"/>
          </rPr>
          <t xml:space="preserve">Mala curva, inajustable
</t>
        </r>
      </text>
    </comment>
    <comment ref="C40" authorId="0" shapeId="0" xr:uid="{73AB4748-14B7-4C41-A578-DDB8EC50D349}">
      <text>
        <r>
          <rPr>
            <sz val="9"/>
            <color indexed="81"/>
            <rFont val="Tahoma"/>
            <family val="2"/>
          </rPr>
          <t xml:space="preserve">Mala curva, quitar réplica
</t>
        </r>
      </text>
    </comment>
  </commentList>
</comments>
</file>

<file path=xl/sharedStrings.xml><?xml version="1.0" encoding="utf-8"?>
<sst xmlns="http://schemas.openxmlformats.org/spreadsheetml/2006/main" count="1372" uniqueCount="148">
  <si>
    <t>n</t>
  </si>
  <si>
    <t xml:space="preserve">tanque </t>
  </si>
  <si>
    <t>cestillo</t>
  </si>
  <si>
    <t>IMTA</t>
  </si>
  <si>
    <t>Salobre</t>
  </si>
  <si>
    <t>5 y 7</t>
  </si>
  <si>
    <t>6 y 8</t>
  </si>
  <si>
    <t>Oscuro</t>
  </si>
  <si>
    <t>11 y 13</t>
  </si>
  <si>
    <t>12 y 14</t>
  </si>
  <si>
    <t>Control</t>
  </si>
  <si>
    <t>control</t>
  </si>
  <si>
    <t>peso inicial (g)</t>
  </si>
  <si>
    <t>Etiquetas de fila</t>
  </si>
  <si>
    <t>Total general</t>
  </si>
  <si>
    <t>Promedio de peso inicial (g)</t>
  </si>
  <si>
    <t>Cuenta de n</t>
  </si>
  <si>
    <t>peso final (g)</t>
  </si>
  <si>
    <t>tratamiento</t>
  </si>
  <si>
    <t>SOD pie</t>
  </si>
  <si>
    <t>SOD tent</t>
  </si>
  <si>
    <t>CAT pie</t>
  </si>
  <si>
    <t>CAT tent</t>
  </si>
  <si>
    <t>GPx pie</t>
  </si>
  <si>
    <t>GPX tent</t>
  </si>
  <si>
    <t>GR pie</t>
  </si>
  <si>
    <t>GR tent</t>
  </si>
  <si>
    <t>MDA pie</t>
  </si>
  <si>
    <t>MDA tent</t>
  </si>
  <si>
    <t>proteina pie</t>
  </si>
  <si>
    <t>proteina tent</t>
  </si>
  <si>
    <t>muestra</t>
  </si>
  <si>
    <t>C1</t>
  </si>
  <si>
    <t>C2</t>
  </si>
  <si>
    <t>C3</t>
  </si>
  <si>
    <t>C4</t>
  </si>
  <si>
    <t>C5</t>
  </si>
  <si>
    <t>C6</t>
  </si>
  <si>
    <t>C7</t>
  </si>
  <si>
    <t>C8</t>
  </si>
  <si>
    <t>C9</t>
  </si>
  <si>
    <t>C10</t>
  </si>
  <si>
    <t>O1</t>
  </si>
  <si>
    <t>O2</t>
  </si>
  <si>
    <t>S2</t>
  </si>
  <si>
    <t>O3</t>
  </si>
  <si>
    <t>O4</t>
  </si>
  <si>
    <t>O5</t>
  </si>
  <si>
    <t>O6</t>
  </si>
  <si>
    <t>O7</t>
  </si>
  <si>
    <t>O8</t>
  </si>
  <si>
    <t>O9</t>
  </si>
  <si>
    <t>S1</t>
  </si>
  <si>
    <t>O10</t>
  </si>
  <si>
    <t>S3</t>
  </si>
  <si>
    <t>S4</t>
  </si>
  <si>
    <t>S5</t>
  </si>
  <si>
    <t>S6</t>
  </si>
  <si>
    <t>S7</t>
  </si>
  <si>
    <t>S8</t>
  </si>
  <si>
    <t>S9</t>
  </si>
  <si>
    <t>S10</t>
  </si>
  <si>
    <t>I1</t>
  </si>
  <si>
    <t>I2</t>
  </si>
  <si>
    <t>I3</t>
  </si>
  <si>
    <t>I4</t>
  </si>
  <si>
    <t>I5</t>
  </si>
  <si>
    <t>I6</t>
  </si>
  <si>
    <t>I7</t>
  </si>
  <si>
    <t>I8</t>
  </si>
  <si>
    <t>I9</t>
  </si>
  <si>
    <t>I10</t>
  </si>
  <si>
    <t>replica</t>
  </si>
  <si>
    <t>A663</t>
  </si>
  <si>
    <t>A630</t>
  </si>
  <si>
    <t>volumen acetona (ml)</t>
  </si>
  <si>
    <t>A663 corregida</t>
  </si>
  <si>
    <t>A630 corregida</t>
  </si>
  <si>
    <t>tubo</t>
  </si>
  <si>
    <t>A</t>
  </si>
  <si>
    <t>B</t>
  </si>
  <si>
    <t>peso (mg)</t>
  </si>
  <si>
    <t>Promedio de clorofila a+c2 (mg/g tejido)</t>
  </si>
  <si>
    <t>Promedio de clorofila c2 (mg/g tejido)</t>
  </si>
  <si>
    <t>Promedio de clorofila a (mg/g tejido)</t>
  </si>
  <si>
    <t>clorofila a (ug/ml)</t>
  </si>
  <si>
    <t>clorofila a (ug/g tejido)</t>
  </si>
  <si>
    <t>A663 media</t>
  </si>
  <si>
    <t>A630 media</t>
  </si>
  <si>
    <r>
      <t>clorofila c</t>
    </r>
    <r>
      <rPr>
        <b/>
        <vertAlign val="subscript"/>
        <sz val="11"/>
        <color theme="1"/>
        <rFont val="Calibri"/>
        <family val="2"/>
        <scheme val="minor"/>
      </rPr>
      <t>2</t>
    </r>
    <r>
      <rPr>
        <b/>
        <sz val="11"/>
        <color theme="1"/>
        <rFont val="Calibri"/>
        <family val="2"/>
        <scheme val="minor"/>
      </rPr>
      <t xml:space="preserve"> (ug/ml)</t>
    </r>
  </si>
  <si>
    <r>
      <t>clorofila a+c</t>
    </r>
    <r>
      <rPr>
        <b/>
        <vertAlign val="subscript"/>
        <sz val="11"/>
        <color theme="1"/>
        <rFont val="Calibri"/>
        <family val="2"/>
        <scheme val="minor"/>
      </rPr>
      <t>2</t>
    </r>
    <r>
      <rPr>
        <b/>
        <sz val="11"/>
        <color theme="1"/>
        <rFont val="Calibri"/>
        <family val="2"/>
        <scheme val="minor"/>
      </rPr>
      <t xml:space="preserve"> (ug/ml)</t>
    </r>
  </si>
  <si>
    <r>
      <t>clorofila c</t>
    </r>
    <r>
      <rPr>
        <b/>
        <vertAlign val="subscript"/>
        <sz val="11"/>
        <color theme="1"/>
        <rFont val="Calibri"/>
        <family val="2"/>
        <scheme val="minor"/>
      </rPr>
      <t>2</t>
    </r>
    <r>
      <rPr>
        <b/>
        <sz val="11"/>
        <color theme="1"/>
        <rFont val="Calibri"/>
        <family val="2"/>
        <scheme val="minor"/>
      </rPr>
      <t xml:space="preserve"> (ug/g tejido)</t>
    </r>
  </si>
  <si>
    <r>
      <t>clorofila a+c</t>
    </r>
    <r>
      <rPr>
        <b/>
        <vertAlign val="subscript"/>
        <sz val="11"/>
        <color theme="1"/>
        <rFont val="Calibri"/>
        <family val="2"/>
        <scheme val="minor"/>
      </rPr>
      <t>2</t>
    </r>
    <r>
      <rPr>
        <b/>
        <sz val="11"/>
        <color theme="1"/>
        <rFont val="Calibri"/>
        <family val="2"/>
        <scheme val="minor"/>
      </rPr>
      <t xml:space="preserve"> (ug/g tejido)</t>
    </r>
  </si>
  <si>
    <t>GST tent</t>
  </si>
  <si>
    <t>clorofila total</t>
  </si>
  <si>
    <t>peso total</t>
  </si>
  <si>
    <t>GST pie</t>
  </si>
  <si>
    <t>DTD pie</t>
  </si>
  <si>
    <t>DTD tent</t>
  </si>
  <si>
    <t>TEAC tent</t>
  </si>
  <si>
    <t>TEAC pie</t>
  </si>
  <si>
    <t>clorofila a (ug/g tejido) media</t>
  </si>
  <si>
    <r>
      <t>clorofila c</t>
    </r>
    <r>
      <rPr>
        <b/>
        <vertAlign val="subscript"/>
        <sz val="11"/>
        <color theme="1"/>
        <rFont val="Calibri"/>
        <family val="2"/>
        <scheme val="minor"/>
      </rPr>
      <t>2</t>
    </r>
    <r>
      <rPr>
        <b/>
        <sz val="11"/>
        <color theme="1"/>
        <rFont val="Calibri"/>
        <family val="2"/>
        <scheme val="minor"/>
      </rPr>
      <t xml:space="preserve"> (ug/g tejido) medai</t>
    </r>
  </si>
  <si>
    <r>
      <t>clorofila a+c</t>
    </r>
    <r>
      <rPr>
        <b/>
        <vertAlign val="subscript"/>
        <sz val="11"/>
        <color theme="1"/>
        <rFont val="Calibri"/>
        <family val="2"/>
        <scheme val="minor"/>
      </rPr>
      <t>2</t>
    </r>
    <r>
      <rPr>
        <b/>
        <sz val="11"/>
        <color theme="1"/>
        <rFont val="Calibri"/>
        <family val="2"/>
        <scheme val="minor"/>
      </rPr>
      <t xml:space="preserve"> (ug/g tejido) media</t>
    </r>
  </si>
  <si>
    <t>Tentáculo</t>
  </si>
  <si>
    <t>Pie</t>
  </si>
  <si>
    <r>
      <rPr>
        <sz val="11"/>
        <color theme="1"/>
        <rFont val="Calibri"/>
        <family val="2"/>
      </rPr>
      <t>Δ m</t>
    </r>
    <r>
      <rPr>
        <sz val="11"/>
        <color theme="1"/>
        <rFont val="Calibri"/>
        <family val="2"/>
        <scheme val="minor"/>
      </rPr>
      <t>DO / min</t>
    </r>
  </si>
  <si>
    <t>Media</t>
  </si>
  <si>
    <t>SE</t>
  </si>
  <si>
    <r>
      <rPr>
        <sz val="11"/>
        <color theme="1"/>
        <rFont val="Calibri"/>
        <family val="2"/>
      </rPr>
      <t xml:space="preserve">Δ </t>
    </r>
    <r>
      <rPr>
        <sz val="11"/>
        <color theme="1"/>
        <rFont val="Calibri"/>
        <family val="2"/>
        <scheme val="minor"/>
      </rPr>
      <t>DO / min</t>
    </r>
  </si>
  <si>
    <t>U / ml</t>
  </si>
  <si>
    <t>Media por grupo</t>
  </si>
  <si>
    <t>% SEM</t>
  </si>
  <si>
    <t>CV</t>
  </si>
  <si>
    <t>Volumen total</t>
  </si>
  <si>
    <t>ml</t>
  </si>
  <si>
    <t>factor dilucion</t>
  </si>
  <si>
    <t>Volumen extracto</t>
  </si>
  <si>
    <t>d (paso optico)</t>
  </si>
  <si>
    <t>C. extinción</t>
  </si>
  <si>
    <t>P = proteina</t>
  </si>
  <si>
    <r>
      <t>M</t>
    </r>
    <r>
      <rPr>
        <vertAlign val="superscript"/>
        <sz val="11"/>
        <color theme="1"/>
        <rFont val="Calibri"/>
        <family val="2"/>
        <scheme val="minor"/>
      </rPr>
      <t>-1</t>
    </r>
    <r>
      <rPr>
        <sz val="11"/>
        <color theme="1"/>
        <rFont val="Calibri"/>
        <family val="2"/>
        <scheme val="minor"/>
      </rPr>
      <t xml:space="preserve"> cm</t>
    </r>
    <r>
      <rPr>
        <vertAlign val="superscript"/>
        <sz val="11"/>
        <color theme="1"/>
        <rFont val="Calibri"/>
        <family val="2"/>
        <scheme val="minor"/>
      </rPr>
      <t>-1</t>
    </r>
  </si>
  <si>
    <t>cm</t>
  </si>
  <si>
    <t>proteina mg/ml</t>
  </si>
  <si>
    <t>U / mg proteina</t>
  </si>
  <si>
    <t>mU /mg proteina</t>
  </si>
  <si>
    <t>A663/d</t>
  </si>
  <si>
    <t>A630/d</t>
  </si>
  <si>
    <t>%SEM</t>
  </si>
  <si>
    <t>clorofila c2 (ug/ml)</t>
  </si>
  <si>
    <t>clorofila c2 (ug/g tejido)</t>
  </si>
  <si>
    <t>clorofila a+c2 (ug/g tejido)</t>
  </si>
  <si>
    <t>clorofila c2 (ug/g tejido) medai</t>
  </si>
  <si>
    <t>clorofila a+c2 (ug/g tejido) media</t>
  </si>
  <si>
    <t>clorofila total (ug/ml)</t>
  </si>
  <si>
    <t>A663 /d</t>
  </si>
  <si>
    <t>A630 /d</t>
  </si>
  <si>
    <t>NA</t>
  </si>
  <si>
    <t>Factor de dilución =</t>
  </si>
  <si>
    <t>Vt =</t>
  </si>
  <si>
    <t>C. extinción =</t>
  </si>
  <si>
    <t>Ve =</t>
  </si>
  <si>
    <t>d =</t>
  </si>
  <si>
    <t>mU/ml</t>
  </si>
  <si>
    <t>-control</t>
  </si>
  <si>
    <t>mU / mg proteina</t>
  </si>
  <si>
    <t>Actividad control =</t>
  </si>
  <si>
    <t>mDO/min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</si>
</sst>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12" x14ac:knownFonts="1">
    <font>
      <sz val="11"/>
      <color theme="1"/>
      <name val="Calibri"/>
      <family val="2"/>
      <scheme val="minor"/>
    </font>
    <font>
      <sz val="8"/>
      <name val="Calibri"/>
      <family val="2"/>
      <scheme val="minor"/>
    </font>
    <font>
      <sz val="11"/>
      <color rgb="FFFF0000"/>
      <name val="Calibri"/>
      <family val="2"/>
      <scheme val="minor"/>
    </font>
    <font>
      <sz val="11"/>
      <color theme="1"/>
      <name val="Calibri"/>
      <family val="2"/>
      <scheme val="minor"/>
    </font>
    <font>
      <b/>
      <sz val="11"/>
      <color theme="1"/>
      <name val="Calibri"/>
      <family val="2"/>
      <scheme val="minor"/>
    </font>
    <font>
      <b/>
      <vertAlign val="subscript"/>
      <sz val="11"/>
      <color theme="1"/>
      <name val="Calibri"/>
      <family val="2"/>
      <scheme val="minor"/>
    </font>
    <font>
      <sz val="11"/>
      <color rgb="FFC00000"/>
      <name val="Calibri"/>
      <family val="2"/>
      <scheme val="minor"/>
    </font>
    <font>
      <sz val="11"/>
      <color theme="1"/>
      <name val="Calibri"/>
      <family val="2"/>
    </font>
    <font>
      <sz val="9"/>
      <color indexed="81"/>
      <name val="Tahoma"/>
      <family val="2"/>
    </font>
    <font>
      <vertAlign val="superscript"/>
      <sz val="11"/>
      <color theme="1"/>
      <name val="Calibri"/>
      <family val="2"/>
      <scheme val="minor"/>
    </font>
    <font>
      <sz val="11"/>
      <name val="Calibri"/>
      <family val="2"/>
      <scheme val="minor"/>
    </font>
    <font>
      <b/>
      <sz val="9"/>
      <color indexed="81"/>
      <name val="Tahoma"/>
      <family val="2"/>
    </font>
  </fonts>
  <fills count="16">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EA8A8"/>
        <bgColor indexed="64"/>
      </patternFill>
    </fill>
    <fill>
      <patternFill patternType="solid">
        <fgColor rgb="FFCCCCFF"/>
        <bgColor indexed="64"/>
      </patternFill>
    </fill>
    <fill>
      <patternFill patternType="solid">
        <fgColor rgb="FF99FF99"/>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2" tint="-9.9978637043366805E-2"/>
        <bgColor indexed="64"/>
      </patternFill>
    </fill>
  </fills>
  <borders count="1">
    <border>
      <left/>
      <right/>
      <top/>
      <bottom/>
      <diagonal/>
    </border>
  </borders>
  <cellStyleXfs count="2">
    <xf numFmtId="0" fontId="0" fillId="0" borderId="0"/>
    <xf numFmtId="9" fontId="3" fillId="0" borderId="0" applyFont="0" applyFill="0" applyBorder="0" applyAlignment="0" applyProtection="0"/>
  </cellStyleXfs>
  <cellXfs count="153">
    <xf numFmtId="0" fontId="0" fillId="0" borderId="0" xfId="0"/>
    <xf numFmtId="0" fontId="0" fillId="0" borderId="0" xfId="0" pivotButton="1"/>
    <xf numFmtId="0" fontId="0" fillId="0" borderId="0" xfId="0" applyAlignment="1">
      <alignment horizontal="left"/>
    </xf>
    <xf numFmtId="164" fontId="0" fillId="0" borderId="0" xfId="0" applyNumberFormat="1"/>
    <xf numFmtId="1" fontId="0" fillId="0" borderId="0" xfId="0" applyNumberFormat="1"/>
    <xf numFmtId="2" fontId="0" fillId="0" borderId="0" xfId="0" applyNumberFormat="1"/>
    <xf numFmtId="0" fontId="0" fillId="5" borderId="0" xfId="0" applyFill="1"/>
    <xf numFmtId="0" fontId="0" fillId="5" borderId="0" xfId="0" applyFill="1" applyAlignment="1">
      <alignment horizontal="center"/>
    </xf>
    <xf numFmtId="0" fontId="0" fillId="2" borderId="0" xfId="0" applyFill="1" applyAlignment="1">
      <alignment horizontal="center"/>
    </xf>
    <xf numFmtId="0" fontId="0" fillId="3" borderId="0" xfId="0" applyFill="1" applyAlignment="1">
      <alignment horizontal="center"/>
    </xf>
    <xf numFmtId="0" fontId="0" fillId="4" borderId="0" xfId="0" applyFill="1" applyAlignment="1">
      <alignment horizontal="center"/>
    </xf>
    <xf numFmtId="165" fontId="2" fillId="2" borderId="0" xfId="0" applyNumberFormat="1" applyFont="1" applyFill="1"/>
    <xf numFmtId="0" fontId="0" fillId="4" borderId="0" xfId="0" applyFill="1"/>
    <xf numFmtId="0" fontId="0" fillId="2" borderId="0" xfId="0" applyFill="1"/>
    <xf numFmtId="0" fontId="0" fillId="0" borderId="0" xfId="0" applyAlignment="1">
      <alignment horizontal="center" vertical="center"/>
    </xf>
    <xf numFmtId="165" fontId="0" fillId="4" borderId="0" xfId="0" applyNumberFormat="1" applyFill="1" applyAlignment="1">
      <alignment horizontal="center" vertical="center"/>
    </xf>
    <xf numFmtId="165" fontId="0" fillId="6" borderId="0" xfId="0" applyNumberFormat="1" applyFill="1" applyAlignment="1">
      <alignment horizontal="center" vertical="center"/>
    </xf>
    <xf numFmtId="165" fontId="0" fillId="5" borderId="0" xfId="0" applyNumberFormat="1" applyFill="1" applyAlignment="1">
      <alignment horizontal="center" vertical="center"/>
    </xf>
    <xf numFmtId="165" fontId="0" fillId="7" borderId="0" xfId="0" applyNumberFormat="1" applyFill="1" applyAlignment="1">
      <alignment horizontal="center" vertical="center"/>
    </xf>
    <xf numFmtId="165" fontId="0" fillId="3" borderId="0" xfId="0" applyNumberFormat="1" applyFill="1" applyAlignment="1">
      <alignment horizontal="center" vertical="center"/>
    </xf>
    <xf numFmtId="165" fontId="0" fillId="8" borderId="0" xfId="0" applyNumberFormat="1" applyFill="1" applyAlignment="1">
      <alignment horizontal="center" vertical="center"/>
    </xf>
    <xf numFmtId="165" fontId="0" fillId="2" borderId="0" xfId="0" applyNumberFormat="1" applyFill="1" applyAlignment="1">
      <alignment horizontal="center" vertical="center"/>
    </xf>
    <xf numFmtId="165" fontId="0" fillId="9" borderId="0" xfId="0" applyNumberFormat="1" applyFill="1" applyAlignment="1">
      <alignment horizontal="center" vertical="center"/>
    </xf>
    <xf numFmtId="0" fontId="0" fillId="0" borderId="0" xfId="0" applyAlignment="1">
      <alignment vertical="center"/>
    </xf>
    <xf numFmtId="0" fontId="4" fillId="0" borderId="0" xfId="0" applyFont="1" applyAlignment="1">
      <alignment horizontal="center" vertical="center"/>
    </xf>
    <xf numFmtId="0" fontId="4" fillId="0" borderId="0" xfId="0" applyFont="1" applyAlignment="1">
      <alignment vertical="center"/>
    </xf>
    <xf numFmtId="0" fontId="0" fillId="4" borderId="0" xfId="0" applyFill="1" applyAlignment="1">
      <alignment vertical="center"/>
    </xf>
    <xf numFmtId="165" fontId="0" fillId="4" borderId="0" xfId="0" applyNumberFormat="1" applyFill="1" applyAlignment="1">
      <alignment vertical="center"/>
    </xf>
    <xf numFmtId="0" fontId="0" fillId="6" borderId="0" xfId="0" applyFill="1" applyAlignment="1">
      <alignment vertical="center"/>
    </xf>
    <xf numFmtId="165" fontId="0" fillId="6" borderId="0" xfId="0" applyNumberFormat="1" applyFill="1" applyAlignment="1">
      <alignment vertical="center"/>
    </xf>
    <xf numFmtId="0" fontId="0" fillId="5" borderId="0" xfId="0" applyFill="1" applyAlignment="1">
      <alignment vertical="center"/>
    </xf>
    <xf numFmtId="165" fontId="0" fillId="5" borderId="0" xfId="0" applyNumberFormat="1" applyFill="1" applyAlignment="1">
      <alignment vertical="center"/>
    </xf>
    <xf numFmtId="0" fontId="0" fillId="7" borderId="0" xfId="0" applyFill="1" applyAlignment="1">
      <alignment vertical="center"/>
    </xf>
    <xf numFmtId="165" fontId="0" fillId="7" borderId="0" xfId="0" applyNumberFormat="1" applyFill="1" applyAlignment="1">
      <alignment vertical="center"/>
    </xf>
    <xf numFmtId="0" fontId="0" fillId="3" borderId="0" xfId="0" applyFill="1" applyAlignment="1">
      <alignment vertical="center"/>
    </xf>
    <xf numFmtId="165" fontId="0" fillId="3" borderId="0" xfId="0" applyNumberFormat="1" applyFill="1" applyAlignment="1">
      <alignment vertical="center"/>
    </xf>
    <xf numFmtId="0" fontId="0" fillId="8" borderId="0" xfId="0" applyFill="1" applyAlignment="1">
      <alignment vertical="center"/>
    </xf>
    <xf numFmtId="165" fontId="0" fillId="8" borderId="0" xfId="0" applyNumberFormat="1" applyFill="1" applyAlignment="1">
      <alignment vertical="center"/>
    </xf>
    <xf numFmtId="0" fontId="0" fillId="2" borderId="0" xfId="0" applyFill="1" applyAlignment="1">
      <alignment vertical="center"/>
    </xf>
    <xf numFmtId="165" fontId="0" fillId="2" borderId="0" xfId="0" applyNumberFormat="1" applyFill="1" applyAlignment="1">
      <alignment vertical="center"/>
    </xf>
    <xf numFmtId="0" fontId="0" fillId="9" borderId="0" xfId="0" applyFill="1" applyAlignment="1">
      <alignment vertical="center"/>
    </xf>
    <xf numFmtId="165" fontId="0" fillId="9" borderId="0" xfId="0" applyNumberFormat="1" applyFill="1" applyAlignment="1">
      <alignment vertical="center"/>
    </xf>
    <xf numFmtId="0" fontId="0" fillId="4" borderId="0" xfId="0" applyFill="1" applyAlignment="1">
      <alignment horizontal="center" vertical="center"/>
    </xf>
    <xf numFmtId="0" fontId="0" fillId="6" borderId="0" xfId="0" applyFill="1" applyAlignment="1">
      <alignment horizontal="center" vertical="center"/>
    </xf>
    <xf numFmtId="0" fontId="0" fillId="5" borderId="0" xfId="0" applyFill="1" applyAlignment="1">
      <alignment horizontal="center" vertical="center"/>
    </xf>
    <xf numFmtId="0" fontId="0" fillId="7" borderId="0" xfId="0" applyFill="1" applyAlignment="1">
      <alignment horizontal="center" vertical="center"/>
    </xf>
    <xf numFmtId="0" fontId="0" fillId="3" borderId="0" xfId="0" applyFill="1" applyAlignment="1">
      <alignment horizontal="center" vertical="center"/>
    </xf>
    <xf numFmtId="0" fontId="0" fillId="8" borderId="0" xfId="0" applyFill="1" applyAlignment="1">
      <alignment horizontal="center" vertical="center"/>
    </xf>
    <xf numFmtId="0" fontId="0" fillId="2" borderId="0" xfId="0" applyFill="1" applyAlignment="1">
      <alignment horizontal="center" vertical="center"/>
    </xf>
    <xf numFmtId="0" fontId="0" fillId="9" borderId="0" xfId="0" applyFill="1" applyAlignment="1">
      <alignment horizontal="center" vertical="center"/>
    </xf>
    <xf numFmtId="0" fontId="6" fillId="4" borderId="0" xfId="0" applyFont="1" applyFill="1" applyAlignment="1">
      <alignment vertical="center"/>
    </xf>
    <xf numFmtId="165" fontId="6" fillId="4" borderId="0" xfId="0" applyNumberFormat="1" applyFont="1" applyFill="1" applyAlignment="1">
      <alignment vertical="center"/>
    </xf>
    <xf numFmtId="165" fontId="2" fillId="3" borderId="0" xfId="0" applyNumberFormat="1" applyFont="1" applyFill="1"/>
    <xf numFmtId="165" fontId="2" fillId="4" borderId="0" xfId="0" applyNumberFormat="1" applyFont="1" applyFill="1"/>
    <xf numFmtId="165" fontId="2" fillId="5" borderId="0" xfId="0" applyNumberFormat="1" applyFont="1" applyFill="1" applyAlignment="1">
      <alignment horizontal="center" vertical="center"/>
    </xf>
    <xf numFmtId="0" fontId="2" fillId="5" borderId="0" xfId="0" applyFont="1" applyFill="1" applyAlignment="1">
      <alignment vertical="center"/>
    </xf>
    <xf numFmtId="0" fontId="2" fillId="5" borderId="0" xfId="0" applyFont="1" applyFill="1" applyAlignment="1">
      <alignment horizontal="center" vertical="center"/>
    </xf>
    <xf numFmtId="165" fontId="2" fillId="5" borderId="0" xfId="0" applyNumberFormat="1" applyFont="1" applyFill="1" applyAlignment="1">
      <alignment vertical="center"/>
    </xf>
    <xf numFmtId="165" fontId="2" fillId="4" borderId="0" xfId="0" applyNumberFormat="1" applyFont="1" applyFill="1" applyAlignment="1">
      <alignment horizontal="center" vertical="center"/>
    </xf>
    <xf numFmtId="2" fontId="0" fillId="2" borderId="0" xfId="0" applyNumberFormat="1" applyFill="1" applyAlignment="1">
      <alignment vertical="center"/>
    </xf>
    <xf numFmtId="2" fontId="0" fillId="9" borderId="0" xfId="0" applyNumberFormat="1" applyFill="1" applyAlignment="1">
      <alignment vertical="center"/>
    </xf>
    <xf numFmtId="2" fontId="0" fillId="3" borderId="0" xfId="0" applyNumberFormat="1" applyFill="1" applyAlignment="1">
      <alignment vertical="center"/>
    </xf>
    <xf numFmtId="2" fontId="0" fillId="8" borderId="0" xfId="0" applyNumberFormat="1" applyFill="1" applyAlignment="1">
      <alignment vertical="center"/>
    </xf>
    <xf numFmtId="2" fontId="0" fillId="5" borderId="0" xfId="0" applyNumberFormat="1" applyFill="1" applyAlignment="1">
      <alignment vertical="center"/>
    </xf>
    <xf numFmtId="2" fontId="0" fillId="7" borderId="0" xfId="0" applyNumberFormat="1" applyFill="1" applyAlignment="1">
      <alignment vertical="center"/>
    </xf>
    <xf numFmtId="2" fontId="2" fillId="5" borderId="0" xfId="0" applyNumberFormat="1" applyFont="1" applyFill="1" applyAlignment="1">
      <alignment vertical="center"/>
    </xf>
    <xf numFmtId="2" fontId="0" fillId="4" borderId="0" xfId="0" applyNumberFormat="1" applyFill="1" applyAlignment="1">
      <alignment vertical="center"/>
    </xf>
    <xf numFmtId="2" fontId="0" fillId="6" borderId="0" xfId="0" applyNumberFormat="1" applyFill="1" applyAlignment="1">
      <alignment vertical="center"/>
    </xf>
    <xf numFmtId="0" fontId="2" fillId="4" borderId="0" xfId="0" applyFont="1" applyFill="1" applyAlignment="1">
      <alignment vertical="center"/>
    </xf>
    <xf numFmtId="0" fontId="2" fillId="4" borderId="0" xfId="0" applyFont="1" applyFill="1" applyAlignment="1">
      <alignment horizontal="center" vertical="center"/>
    </xf>
    <xf numFmtId="165" fontId="2" fillId="4" borderId="0" xfId="0" applyNumberFormat="1" applyFont="1" applyFill="1" applyAlignment="1">
      <alignment vertical="center"/>
    </xf>
    <xf numFmtId="0" fontId="0" fillId="11" borderId="0" xfId="0" applyFill="1" applyAlignment="1">
      <alignment horizontal="center"/>
    </xf>
    <xf numFmtId="0" fontId="0" fillId="12" borderId="0" xfId="0" applyFill="1" applyAlignment="1">
      <alignment horizontal="center"/>
    </xf>
    <xf numFmtId="0" fontId="4" fillId="0" borderId="0" xfId="0" applyFont="1" applyAlignment="1">
      <alignment horizontal="center"/>
    </xf>
    <xf numFmtId="0" fontId="4" fillId="5" borderId="0" xfId="0" applyFont="1" applyFill="1" applyAlignment="1">
      <alignment horizontal="center"/>
    </xf>
    <xf numFmtId="0" fontId="0" fillId="0" borderId="0" xfId="0" applyAlignment="1">
      <alignment horizontal="center"/>
    </xf>
    <xf numFmtId="9" fontId="0" fillId="0" borderId="0" xfId="1" applyFont="1" applyAlignment="1">
      <alignment horizontal="center" vertical="center"/>
    </xf>
    <xf numFmtId="0" fontId="0" fillId="11" borderId="0" xfId="0" applyFill="1" applyAlignment="1">
      <alignment horizontal="center" vertical="center"/>
    </xf>
    <xf numFmtId="0" fontId="4" fillId="5" borderId="0" xfId="0" applyFont="1" applyFill="1" applyAlignment="1">
      <alignment horizontal="center" vertical="center"/>
    </xf>
    <xf numFmtId="0" fontId="0" fillId="13" borderId="0" xfId="0" applyFill="1" applyAlignment="1">
      <alignment vertical="center"/>
    </xf>
    <xf numFmtId="0" fontId="0" fillId="0" borderId="0" xfId="0" applyAlignment="1">
      <alignment horizontal="right" vertical="center"/>
    </xf>
    <xf numFmtId="0" fontId="6" fillId="0" borderId="0" xfId="0" applyFont="1" applyAlignment="1">
      <alignment vertical="center"/>
    </xf>
    <xf numFmtId="165" fontId="0" fillId="14" borderId="0" xfId="0" applyNumberFormat="1" applyFill="1" applyAlignment="1">
      <alignment horizontal="center" vertical="center"/>
    </xf>
    <xf numFmtId="2" fontId="0" fillId="14" borderId="0" xfId="0" applyNumberFormat="1" applyFill="1" applyAlignment="1">
      <alignment vertical="center"/>
    </xf>
    <xf numFmtId="165" fontId="2" fillId="14" borderId="0" xfId="0" applyNumberFormat="1" applyFont="1" applyFill="1" applyAlignment="1">
      <alignment horizontal="center" vertical="center"/>
    </xf>
    <xf numFmtId="165" fontId="0" fillId="4" borderId="0" xfId="0" applyNumberFormat="1" applyFill="1"/>
    <xf numFmtId="165" fontId="0" fillId="5" borderId="0" xfId="0" applyNumberFormat="1" applyFill="1"/>
    <xf numFmtId="0" fontId="0" fillId="3" borderId="0" xfId="0" applyFill="1"/>
    <xf numFmtId="165" fontId="0" fillId="3" borderId="0" xfId="0" applyNumberFormat="1" applyFill="1"/>
    <xf numFmtId="165" fontId="0" fillId="2" borderId="0" xfId="0" applyNumberFormat="1" applyFill="1"/>
    <xf numFmtId="0" fontId="6" fillId="4" borderId="0" xfId="0" applyFont="1" applyFill="1"/>
    <xf numFmtId="165" fontId="6" fillId="4" borderId="0" xfId="0" applyNumberFormat="1" applyFont="1" applyFill="1"/>
    <xf numFmtId="0" fontId="0" fillId="10" borderId="0" xfId="0" applyFill="1"/>
    <xf numFmtId="0" fontId="6" fillId="5" borderId="0" xfId="0" applyFont="1" applyFill="1"/>
    <xf numFmtId="165" fontId="6" fillId="5" borderId="0" xfId="0" applyNumberFormat="1" applyFont="1" applyFill="1"/>
    <xf numFmtId="165" fontId="6" fillId="3" borderId="0" xfId="0" applyNumberFormat="1" applyFont="1" applyFill="1"/>
    <xf numFmtId="0" fontId="6" fillId="3" borderId="0" xfId="0" applyFont="1" applyFill="1"/>
    <xf numFmtId="2" fontId="0" fillId="0" borderId="0" xfId="0" applyNumberFormat="1" applyAlignment="1">
      <alignment horizontal="center" vertical="center"/>
    </xf>
    <xf numFmtId="0" fontId="0" fillId="0" borderId="0" xfId="0" applyAlignment="1">
      <alignment horizontal="center" vertical="center"/>
    </xf>
    <xf numFmtId="2" fontId="0" fillId="10" borderId="0" xfId="0" applyNumberFormat="1" applyFill="1" applyAlignment="1">
      <alignment horizontal="center" vertical="center"/>
    </xf>
    <xf numFmtId="0" fontId="0" fillId="10" borderId="0" xfId="0" applyFill="1" applyAlignment="1">
      <alignment horizontal="center" vertical="center"/>
    </xf>
    <xf numFmtId="165" fontId="0" fillId="4" borderId="0" xfId="0" applyNumberFormat="1" applyFill="1" applyAlignment="1">
      <alignment horizontal="center" vertical="center"/>
    </xf>
    <xf numFmtId="165" fontId="2" fillId="4" borderId="0" xfId="0" applyNumberFormat="1" applyFont="1" applyFill="1" applyAlignment="1">
      <alignment horizontal="center" vertical="center"/>
    </xf>
    <xf numFmtId="165" fontId="0" fillId="6" borderId="0" xfId="0" applyNumberFormat="1" applyFill="1" applyAlignment="1">
      <alignment horizontal="center" vertical="center"/>
    </xf>
    <xf numFmtId="2" fontId="0" fillId="4" borderId="0" xfId="0" applyNumberFormat="1" applyFill="1" applyAlignment="1">
      <alignment horizontal="center" vertical="center"/>
    </xf>
    <xf numFmtId="2" fontId="2" fillId="4" borderId="0" xfId="0" applyNumberFormat="1" applyFont="1" applyFill="1" applyAlignment="1">
      <alignment horizontal="center" vertical="center"/>
    </xf>
    <xf numFmtId="165" fontId="0" fillId="2" borderId="0" xfId="0" applyNumberFormat="1" applyFill="1" applyAlignment="1">
      <alignment horizontal="center" vertical="center"/>
    </xf>
    <xf numFmtId="165" fontId="0" fillId="9" borderId="0" xfId="0" applyNumberFormat="1" applyFill="1" applyAlignment="1">
      <alignment horizontal="center" vertical="center"/>
    </xf>
    <xf numFmtId="165" fontId="0" fillId="3" borderId="0" xfId="0" applyNumberFormat="1" applyFill="1" applyAlignment="1">
      <alignment horizontal="center" vertical="center"/>
    </xf>
    <xf numFmtId="165" fontId="0" fillId="8" borderId="0" xfId="0" applyNumberFormat="1" applyFill="1" applyAlignment="1">
      <alignment horizontal="center" vertical="center"/>
    </xf>
    <xf numFmtId="165" fontId="0" fillId="5" borderId="0" xfId="0" applyNumberFormat="1" applyFill="1" applyAlignment="1">
      <alignment horizontal="center" vertical="center"/>
    </xf>
    <xf numFmtId="165" fontId="0" fillId="7" borderId="0" xfId="0" applyNumberFormat="1" applyFill="1" applyAlignment="1">
      <alignment horizontal="center" vertical="center"/>
    </xf>
    <xf numFmtId="165" fontId="2" fillId="5" borderId="0" xfId="0" applyNumberFormat="1" applyFont="1" applyFill="1" applyAlignment="1">
      <alignment horizontal="center" vertical="center"/>
    </xf>
    <xf numFmtId="2" fontId="0" fillId="6" borderId="0" xfId="0" applyNumberFormat="1" applyFill="1" applyAlignment="1">
      <alignment horizontal="center" vertical="center"/>
    </xf>
    <xf numFmtId="2" fontId="0" fillId="5" borderId="0" xfId="0" applyNumberFormat="1" applyFill="1" applyAlignment="1">
      <alignment horizontal="center" vertical="center"/>
    </xf>
    <xf numFmtId="2" fontId="0" fillId="7" borderId="0" xfId="0" applyNumberFormat="1" applyFill="1" applyAlignment="1">
      <alignment horizontal="center" vertical="center"/>
    </xf>
    <xf numFmtId="2" fontId="2" fillId="5" borderId="0" xfId="0" applyNumberFormat="1" applyFont="1" applyFill="1" applyAlignment="1">
      <alignment horizontal="center" vertical="center"/>
    </xf>
    <xf numFmtId="2" fontId="0" fillId="3" borderId="0" xfId="0" applyNumberFormat="1" applyFill="1" applyAlignment="1">
      <alignment horizontal="center" vertical="center"/>
    </xf>
    <xf numFmtId="2" fontId="0" fillId="8" borderId="0" xfId="0" applyNumberFormat="1" applyFill="1" applyAlignment="1">
      <alignment horizontal="center" vertical="center"/>
    </xf>
    <xf numFmtId="2" fontId="0" fillId="2" borderId="0" xfId="0" applyNumberFormat="1" applyFill="1" applyAlignment="1">
      <alignment horizontal="center" vertical="center"/>
    </xf>
    <xf numFmtId="2" fontId="0" fillId="9" borderId="0" xfId="0" applyNumberFormat="1" applyFill="1" applyAlignment="1">
      <alignment horizontal="center" vertical="center"/>
    </xf>
    <xf numFmtId="9" fontId="0" fillId="6" borderId="0" xfId="1" applyFont="1" applyFill="1" applyAlignment="1">
      <alignment horizontal="center" vertical="center"/>
    </xf>
    <xf numFmtId="9" fontId="2" fillId="4" borderId="0" xfId="1" applyFont="1" applyFill="1" applyAlignment="1">
      <alignment horizontal="center" vertical="center"/>
    </xf>
    <xf numFmtId="9" fontId="0" fillId="4" borderId="0" xfId="1" applyFont="1" applyFill="1" applyAlignment="1">
      <alignment horizontal="center" vertical="center"/>
    </xf>
    <xf numFmtId="9" fontId="0" fillId="5" borderId="0" xfId="1" applyFont="1" applyFill="1" applyAlignment="1">
      <alignment horizontal="center" vertical="center"/>
    </xf>
    <xf numFmtId="9" fontId="0" fillId="3" borderId="0" xfId="1" applyFont="1" applyFill="1" applyAlignment="1">
      <alignment horizontal="center" vertical="center"/>
    </xf>
    <xf numFmtId="9" fontId="0" fillId="8" borderId="0" xfId="1" applyFont="1" applyFill="1" applyAlignment="1">
      <alignment horizontal="center" vertical="center"/>
    </xf>
    <xf numFmtId="9" fontId="0" fillId="7" borderId="0" xfId="1" applyFont="1" applyFill="1" applyAlignment="1">
      <alignment horizontal="center" vertical="center"/>
    </xf>
    <xf numFmtId="9" fontId="2" fillId="5" borderId="0" xfId="1" applyFont="1" applyFill="1" applyAlignment="1">
      <alignment horizontal="center" vertical="center"/>
    </xf>
    <xf numFmtId="9" fontId="0" fillId="9" borderId="0" xfId="1" applyFont="1" applyFill="1" applyAlignment="1">
      <alignment horizontal="center" vertical="center"/>
    </xf>
    <xf numFmtId="9" fontId="0" fillId="2" borderId="0" xfId="1" applyFont="1" applyFill="1" applyAlignment="1">
      <alignment horizontal="center" vertical="center"/>
    </xf>
    <xf numFmtId="9" fontId="0" fillId="14" borderId="0" xfId="1" applyFont="1" applyFill="1" applyAlignment="1">
      <alignment horizontal="center" vertical="center"/>
    </xf>
    <xf numFmtId="165" fontId="0" fillId="14" borderId="0" xfId="0" applyNumberFormat="1" applyFill="1" applyAlignment="1">
      <alignment horizontal="center" vertical="center"/>
    </xf>
    <xf numFmtId="165" fontId="0" fillId="0" borderId="0" xfId="0" applyNumberFormat="1" applyAlignment="1">
      <alignment horizontal="center" vertical="center"/>
    </xf>
    <xf numFmtId="9" fontId="0" fillId="0" borderId="0" xfId="1" applyFont="1" applyAlignment="1">
      <alignment horizontal="center" vertical="center"/>
    </xf>
    <xf numFmtId="0" fontId="0" fillId="13" borderId="0" xfId="0" applyFill="1" applyAlignment="1">
      <alignment horizontal="center" vertical="center"/>
    </xf>
    <xf numFmtId="0" fontId="0" fillId="11" borderId="0" xfId="0" applyFill="1" applyAlignment="1">
      <alignment horizontal="center" vertical="center"/>
    </xf>
    <xf numFmtId="0" fontId="0" fillId="12" borderId="0" xfId="0" applyFill="1" applyAlignment="1">
      <alignment horizontal="center" vertical="center"/>
    </xf>
    <xf numFmtId="0" fontId="0" fillId="11" borderId="0" xfId="0" applyFill="1" applyAlignment="1">
      <alignment horizontal="center"/>
    </xf>
    <xf numFmtId="0" fontId="0" fillId="12" borderId="0" xfId="0" applyFill="1" applyAlignment="1">
      <alignment horizontal="center"/>
    </xf>
    <xf numFmtId="0" fontId="0" fillId="0" borderId="0" xfId="0" applyAlignment="1"/>
    <xf numFmtId="0" fontId="10" fillId="0" borderId="0" xfId="0" applyFont="1" applyAlignment="1">
      <alignment vertical="center"/>
    </xf>
    <xf numFmtId="0" fontId="6" fillId="15" borderId="0" xfId="0" applyFont="1" applyFill="1" applyAlignment="1">
      <alignment horizontal="right" vertical="center"/>
    </xf>
    <xf numFmtId="9" fontId="6" fillId="15" borderId="0" xfId="1" applyFont="1" applyFill="1" applyAlignment="1">
      <alignment horizontal="center" vertical="center"/>
    </xf>
    <xf numFmtId="0" fontId="0" fillId="0" borderId="0" xfId="0" applyAlignment="1">
      <alignment horizontal="right"/>
    </xf>
    <xf numFmtId="0" fontId="6" fillId="0" borderId="0" xfId="0" applyFont="1" applyAlignment="1">
      <alignment horizontal="center" vertical="center"/>
    </xf>
    <xf numFmtId="9" fontId="6" fillId="0" borderId="0" xfId="1" applyFont="1" applyAlignment="1">
      <alignment horizontal="center" vertical="center"/>
    </xf>
    <xf numFmtId="165" fontId="6" fillId="0" borderId="0" xfId="0" applyNumberFormat="1" applyFont="1" applyAlignment="1">
      <alignment horizontal="center" vertical="center"/>
    </xf>
    <xf numFmtId="2" fontId="6" fillId="0" borderId="0" xfId="0" applyNumberFormat="1" applyFont="1" applyAlignment="1">
      <alignment horizontal="center" vertical="center"/>
    </xf>
    <xf numFmtId="165" fontId="0" fillId="0" borderId="0" xfId="0" applyNumberFormat="1" applyAlignment="1">
      <alignment vertical="center"/>
    </xf>
    <xf numFmtId="165" fontId="6" fillId="0" borderId="0" xfId="0" applyNumberFormat="1" applyFont="1" applyAlignment="1">
      <alignment vertical="center"/>
    </xf>
    <xf numFmtId="0" fontId="0" fillId="5" borderId="0" xfId="0" quotePrefix="1" applyFill="1" applyAlignment="1">
      <alignment horizontal="center"/>
    </xf>
    <xf numFmtId="0" fontId="4" fillId="0" borderId="0" xfId="0" applyFont="1"/>
  </cellXfs>
  <cellStyles count="2">
    <cellStyle name="Normal" xfId="0" builtinId="0"/>
    <cellStyle name="Porcentaje" xfId="1" builtinId="5"/>
  </cellStyles>
  <dxfs count="37">
    <dxf>
      <font>
        <b val="0"/>
        <i/>
        <color theme="2" tint="-0.24994659260841701"/>
      </font>
    </dxf>
    <dxf>
      <font>
        <b val="0"/>
        <i/>
        <color theme="2" tint="-0.24994659260841701"/>
      </font>
    </dxf>
    <dxf>
      <font>
        <b val="0"/>
        <i/>
        <color theme="2" tint="-0.24994659260841701"/>
      </font>
    </dxf>
    <dxf>
      <font>
        <b val="0"/>
        <i/>
        <color theme="2" tint="-0.24994659260841701"/>
      </font>
    </dxf>
    <dxf>
      <font>
        <b/>
        <i val="0"/>
        <color rgb="FFC00000"/>
      </font>
    </dxf>
    <dxf>
      <font>
        <b/>
        <i val="0"/>
        <color rgb="FFC00000"/>
      </font>
    </dxf>
    <dxf>
      <font>
        <b val="0"/>
        <i/>
        <color theme="2" tint="-0.24994659260841701"/>
      </font>
    </dxf>
    <dxf>
      <font>
        <b val="0"/>
        <i/>
        <color theme="2" tint="-0.24994659260841701"/>
      </font>
    </dxf>
    <dxf>
      <font>
        <b val="0"/>
        <i/>
        <color theme="2" tint="-0.24994659260841701"/>
      </font>
    </dxf>
    <dxf>
      <font>
        <b val="0"/>
        <i/>
        <color theme="2" tint="-0.24994659260841701"/>
      </font>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numFmt numFmtId="1" formatCode="0"/>
    </dxf>
    <dxf>
      <numFmt numFmtId="164" formatCode="0.0"/>
    </dxf>
  </dxfs>
  <tableStyles count="0" defaultTableStyle="TableStyleMedium2" defaultPivotStyle="PivotStyleLight16"/>
  <colors>
    <mruColors>
      <color rgb="FF00FF00"/>
      <color rgb="FFFF33CC"/>
      <color rgb="FFFEA8A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pivotSource>
    <c:name>[Datos TFM Alberto.xlsx]Pesos inicial y final!TablaDinámica1</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'Pesos inicial y final'!$J$3</c:f>
              <c:strCache>
                <c:ptCount val="1"/>
                <c:pt idx="0">
                  <c:v>Cuenta de n</c:v>
                </c:pt>
              </c:strCache>
            </c:strRef>
          </c:tx>
          <c:spPr>
            <a:solidFill>
              <a:schemeClr val="accent1">
                <a:shade val="76000"/>
              </a:schemeClr>
            </a:solidFill>
            <a:ln>
              <a:noFill/>
            </a:ln>
            <a:effectLst/>
          </c:spPr>
          <c:invertIfNegative val="0"/>
          <c:cat>
            <c:strRef>
              <c:f>'Pesos inicial y final'!$H$4:$H$8</c:f>
              <c:strCache>
                <c:ptCount val="4"/>
                <c:pt idx="0">
                  <c:v>Control</c:v>
                </c:pt>
                <c:pt idx="1">
                  <c:v>IMTA</c:v>
                </c:pt>
                <c:pt idx="2">
                  <c:v>Oscuro</c:v>
                </c:pt>
                <c:pt idx="3">
                  <c:v>Salobre</c:v>
                </c:pt>
              </c:strCache>
            </c:strRef>
          </c:cat>
          <c:val>
            <c:numRef>
              <c:f>'Pesos inicial y final'!$J$4:$J$8</c:f>
              <c:numCache>
                <c:formatCode>0</c:formatCode>
                <c:ptCount val="4"/>
                <c:pt idx="0">
                  <c:v>62</c:v>
                </c:pt>
                <c:pt idx="1">
                  <c:v>71</c:v>
                </c:pt>
                <c:pt idx="2">
                  <c:v>65</c:v>
                </c:pt>
                <c:pt idx="3">
                  <c:v>70</c:v>
                </c:pt>
              </c:numCache>
            </c:numRef>
          </c:val>
          <c:extLst>
            <c:ext xmlns:c16="http://schemas.microsoft.com/office/drawing/2014/chart" uri="{C3380CC4-5D6E-409C-BE32-E72D297353CC}">
              <c16:uniqueId val="{00000001-1AE7-47D8-8F8C-1FC7496AD557}"/>
            </c:ext>
          </c:extLst>
        </c:ser>
        <c:dLbls>
          <c:showLegendKey val="0"/>
          <c:showVal val="0"/>
          <c:showCatName val="0"/>
          <c:showSerName val="0"/>
          <c:showPercent val="0"/>
          <c:showBubbleSize val="0"/>
        </c:dLbls>
        <c:gapWidth val="219"/>
        <c:axId val="1970153151"/>
        <c:axId val="1970152671"/>
      </c:barChart>
      <c:lineChart>
        <c:grouping val="standard"/>
        <c:varyColors val="0"/>
        <c:ser>
          <c:idx val="0"/>
          <c:order val="0"/>
          <c:tx>
            <c:strRef>
              <c:f>'Pesos inicial y final'!$I$3</c:f>
              <c:strCache>
                <c:ptCount val="1"/>
                <c:pt idx="0">
                  <c:v>Promedio de peso inicial (g)</c:v>
                </c:pt>
              </c:strCache>
            </c:strRef>
          </c:tx>
          <c:spPr>
            <a:ln w="28575" cap="rnd">
              <a:solidFill>
                <a:schemeClr val="accent1">
                  <a:tint val="77000"/>
                </a:schemeClr>
              </a:solidFill>
              <a:round/>
            </a:ln>
            <a:effectLst/>
          </c:spPr>
          <c:marker>
            <c:symbol val="none"/>
          </c:marker>
          <c:cat>
            <c:strRef>
              <c:f>'Pesos inicial y final'!$H$4:$H$8</c:f>
              <c:strCache>
                <c:ptCount val="4"/>
                <c:pt idx="0">
                  <c:v>Control</c:v>
                </c:pt>
                <c:pt idx="1">
                  <c:v>IMTA</c:v>
                </c:pt>
                <c:pt idx="2">
                  <c:v>Oscuro</c:v>
                </c:pt>
                <c:pt idx="3">
                  <c:v>Salobre</c:v>
                </c:pt>
              </c:strCache>
            </c:strRef>
          </c:cat>
          <c:val>
            <c:numRef>
              <c:f>'Pesos inicial y final'!$I$4:$I$8</c:f>
              <c:numCache>
                <c:formatCode>0.0</c:formatCode>
                <c:ptCount val="4"/>
                <c:pt idx="0">
                  <c:v>20.596774193548388</c:v>
                </c:pt>
                <c:pt idx="1">
                  <c:v>16.549295774647888</c:v>
                </c:pt>
                <c:pt idx="2">
                  <c:v>14.507692307692308</c:v>
                </c:pt>
                <c:pt idx="3">
                  <c:v>14.142857142857142</c:v>
                </c:pt>
              </c:numCache>
            </c:numRef>
          </c:val>
          <c:smooth val="0"/>
          <c:extLst>
            <c:ext xmlns:c16="http://schemas.microsoft.com/office/drawing/2014/chart" uri="{C3380CC4-5D6E-409C-BE32-E72D297353CC}">
              <c16:uniqueId val="{00000000-1AE7-47D8-8F8C-1FC7496AD557}"/>
            </c:ext>
          </c:extLst>
        </c:ser>
        <c:dLbls>
          <c:showLegendKey val="0"/>
          <c:showVal val="0"/>
          <c:showCatName val="0"/>
          <c:showSerName val="0"/>
          <c:showPercent val="0"/>
          <c:showBubbleSize val="0"/>
        </c:dLbls>
        <c:marker val="1"/>
        <c:smooth val="0"/>
        <c:axId val="254999023"/>
        <c:axId val="254994223"/>
      </c:lineChart>
      <c:catAx>
        <c:axId val="254999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54994223"/>
        <c:crosses val="autoZero"/>
        <c:auto val="1"/>
        <c:lblAlgn val="ctr"/>
        <c:lblOffset val="100"/>
        <c:noMultiLvlLbl val="0"/>
      </c:catAx>
      <c:valAx>
        <c:axId val="254994223"/>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54999023"/>
        <c:crosses val="autoZero"/>
        <c:crossBetween val="between"/>
      </c:valAx>
      <c:valAx>
        <c:axId val="1970152671"/>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70153151"/>
        <c:crosses val="max"/>
        <c:crossBetween val="between"/>
      </c:valAx>
      <c:catAx>
        <c:axId val="1970153151"/>
        <c:scaling>
          <c:orientation val="minMax"/>
        </c:scaling>
        <c:delete val="1"/>
        <c:axPos val="b"/>
        <c:numFmt formatCode="General" sourceLinked="1"/>
        <c:majorTickMark val="out"/>
        <c:minorTickMark val="none"/>
        <c:tickLblPos val="nextTo"/>
        <c:crossAx val="1970152671"/>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[Datos TFM Alberto.xlsx]Calculos clorofila!TablaDinámica1</c:name>
    <c:fmtId val="3"/>
  </c:pivotSource>
  <c:chart>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'Calculos clorofila'!$C$84</c:f>
              <c:strCache>
                <c:ptCount val="1"/>
                <c:pt idx="0">
                  <c:v>Promedio de clorofila a+c2 (mg/g tejido)</c:v>
                </c:pt>
              </c:strCache>
            </c:strRef>
          </c:tx>
          <c:spPr>
            <a:solidFill>
              <a:schemeClr val="accent5"/>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'Calculos clorofila'!$B$85:$B$89</c:f>
              <c:strCache>
                <c:ptCount val="4"/>
                <c:pt idx="0">
                  <c:v>Control</c:v>
                </c:pt>
                <c:pt idx="1">
                  <c:v>IMTA</c:v>
                </c:pt>
                <c:pt idx="2">
                  <c:v>Oscuro</c:v>
                </c:pt>
                <c:pt idx="3">
                  <c:v>Salobre</c:v>
                </c:pt>
              </c:strCache>
            </c:strRef>
          </c:cat>
          <c:val>
            <c:numRef>
              <c:f>'Calculos clorofila'!$C$85:$C$89</c:f>
              <c:numCache>
                <c:formatCode>General</c:formatCode>
                <c:ptCount val="4"/>
                <c:pt idx="0">
                  <c:v>127.03637915115462</c:v>
                </c:pt>
                <c:pt idx="1">
                  <c:v>88.3014241843957</c:v>
                </c:pt>
                <c:pt idx="2">
                  <c:v>141.13762224291591</c:v>
                </c:pt>
                <c:pt idx="3">
                  <c:v>109.64810019279589</c:v>
                </c:pt>
              </c:numCache>
            </c:numRef>
          </c:val>
          <c:extLst>
            <c:ext xmlns:c16="http://schemas.microsoft.com/office/drawing/2014/chart" uri="{C3380CC4-5D6E-409C-BE32-E72D297353CC}">
              <c16:uniqueId val="{00000000-7EF4-4588-9B24-17D89D10EB83}"/>
            </c:ext>
          </c:extLst>
        </c:ser>
        <c:ser>
          <c:idx val="1"/>
          <c:order val="1"/>
          <c:tx>
            <c:strRef>
              <c:f>'Calculos clorofila'!$D$84</c:f>
              <c:strCache>
                <c:ptCount val="1"/>
                <c:pt idx="0">
                  <c:v>Promedio de clorofila a (mg/g tejido)</c:v>
                </c:pt>
              </c:strCache>
            </c:strRef>
          </c:tx>
          <c:spPr>
            <a:solidFill>
              <a:schemeClr val="accent6"/>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'Calculos clorofila'!$B$85:$B$89</c:f>
              <c:strCache>
                <c:ptCount val="4"/>
                <c:pt idx="0">
                  <c:v>Control</c:v>
                </c:pt>
                <c:pt idx="1">
                  <c:v>IMTA</c:v>
                </c:pt>
                <c:pt idx="2">
                  <c:v>Oscuro</c:v>
                </c:pt>
                <c:pt idx="3">
                  <c:v>Salobre</c:v>
                </c:pt>
              </c:strCache>
            </c:strRef>
          </c:cat>
          <c:val>
            <c:numRef>
              <c:f>'Calculos clorofila'!$D$85:$D$89</c:f>
              <c:numCache>
                <c:formatCode>General</c:formatCode>
                <c:ptCount val="4"/>
                <c:pt idx="0">
                  <c:v>40.231743583747864</c:v>
                </c:pt>
                <c:pt idx="1">
                  <c:v>27.866780765078147</c:v>
                </c:pt>
                <c:pt idx="2">
                  <c:v>44.591093700441334</c:v>
                </c:pt>
                <c:pt idx="3">
                  <c:v>34.786591732121408</c:v>
                </c:pt>
              </c:numCache>
            </c:numRef>
          </c:val>
          <c:extLst>
            <c:ext xmlns:c16="http://schemas.microsoft.com/office/drawing/2014/chart" uri="{C3380CC4-5D6E-409C-BE32-E72D297353CC}">
              <c16:uniqueId val="{00000001-7EF4-4588-9B24-17D89D10EB83}"/>
            </c:ext>
          </c:extLst>
        </c:ser>
        <c:ser>
          <c:idx val="2"/>
          <c:order val="2"/>
          <c:tx>
            <c:strRef>
              <c:f>'Calculos clorofila'!$E$84</c:f>
              <c:strCache>
                <c:ptCount val="1"/>
                <c:pt idx="0">
                  <c:v>Promedio de clorofila c2 (mg/g tejido)</c:v>
                </c:pt>
              </c:strCache>
            </c:strRef>
          </c:tx>
          <c:spPr>
            <a:solidFill>
              <a:schemeClr val="accent4"/>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'Calculos clorofila'!$B$85:$B$89</c:f>
              <c:strCache>
                <c:ptCount val="4"/>
                <c:pt idx="0">
                  <c:v>Control</c:v>
                </c:pt>
                <c:pt idx="1">
                  <c:v>IMTA</c:v>
                </c:pt>
                <c:pt idx="2">
                  <c:v>Oscuro</c:v>
                </c:pt>
                <c:pt idx="3">
                  <c:v>Salobre</c:v>
                </c:pt>
              </c:strCache>
            </c:strRef>
          </c:cat>
          <c:val>
            <c:numRef>
              <c:f>'Calculos clorofila'!$E$85:$E$89</c:f>
              <c:numCache>
                <c:formatCode>General</c:formatCode>
                <c:ptCount val="4"/>
                <c:pt idx="0">
                  <c:v>86.804635567406777</c:v>
                </c:pt>
                <c:pt idx="1">
                  <c:v>60.434643419317581</c:v>
                </c:pt>
                <c:pt idx="2">
                  <c:v>96.546528542474576</c:v>
                </c:pt>
                <c:pt idx="3">
                  <c:v>74.8615084606745</c:v>
                </c:pt>
              </c:numCache>
            </c:numRef>
          </c:val>
          <c:extLst>
            <c:ext xmlns:c16="http://schemas.microsoft.com/office/drawing/2014/chart" uri="{C3380CC4-5D6E-409C-BE32-E72D297353CC}">
              <c16:uniqueId val="{00000002-7EF4-4588-9B24-17D89D10EB83}"/>
            </c:ext>
          </c:extLst>
        </c:ser>
        <c:dLbls>
          <c:showLegendKey val="0"/>
          <c:showVal val="0"/>
          <c:showCatName val="0"/>
          <c:showSerName val="0"/>
          <c:showPercent val="0"/>
          <c:showBubbleSize val="0"/>
        </c:dLbls>
        <c:gapWidth val="219"/>
        <c:overlap val="-27"/>
        <c:axId val="1209378623"/>
        <c:axId val="1209372863"/>
      </c:barChart>
      <c:catAx>
        <c:axId val="1209378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09372863"/>
        <c:crosses val="autoZero"/>
        <c:auto val="1"/>
        <c:lblAlgn val="ctr"/>
        <c:lblOffset val="100"/>
        <c:noMultiLvlLbl val="0"/>
      </c:catAx>
      <c:valAx>
        <c:axId val="1209372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09378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[Datos TFM Alberto.xlsx]Calculos clorofila (2)!TablaDinámica1</c:name>
    <c:fmtId val="4"/>
  </c:pivotSource>
  <c:chart>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'Calculos clorofila (2)'!$C$84</c:f>
              <c:strCache>
                <c:ptCount val="1"/>
                <c:pt idx="0">
                  <c:v>Promedio de clorofila a+c2 (mg/g tejido)</c:v>
                </c:pt>
              </c:strCache>
            </c:strRef>
          </c:tx>
          <c:spPr>
            <a:solidFill>
              <a:schemeClr val="accent5"/>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'Calculos clorofila (2)'!$B$85:$B$89</c:f>
              <c:strCache>
                <c:ptCount val="4"/>
                <c:pt idx="0">
                  <c:v>Control</c:v>
                </c:pt>
                <c:pt idx="1">
                  <c:v>IMTA</c:v>
                </c:pt>
                <c:pt idx="2">
                  <c:v>Oscuro</c:v>
                </c:pt>
                <c:pt idx="3">
                  <c:v>Salobre</c:v>
                </c:pt>
              </c:strCache>
            </c:strRef>
          </c:cat>
          <c:val>
            <c:numRef>
              <c:f>'Calculos clorofila (2)'!$C$85:$C$89</c:f>
              <c:numCache>
                <c:formatCode>General</c:formatCode>
                <c:ptCount val="4"/>
                <c:pt idx="0">
                  <c:v>127.03637915115462</c:v>
                </c:pt>
                <c:pt idx="1">
                  <c:v>88.3014241843957</c:v>
                </c:pt>
                <c:pt idx="2">
                  <c:v>141.13762224291591</c:v>
                </c:pt>
                <c:pt idx="3">
                  <c:v>109.64810019279589</c:v>
                </c:pt>
              </c:numCache>
            </c:numRef>
          </c:val>
          <c:extLst>
            <c:ext xmlns:c16="http://schemas.microsoft.com/office/drawing/2014/chart" uri="{C3380CC4-5D6E-409C-BE32-E72D297353CC}">
              <c16:uniqueId val="{00000000-074C-45A1-9B45-B8D97F405741}"/>
            </c:ext>
          </c:extLst>
        </c:ser>
        <c:ser>
          <c:idx val="1"/>
          <c:order val="1"/>
          <c:tx>
            <c:strRef>
              <c:f>'Calculos clorofila (2)'!$D$84</c:f>
              <c:strCache>
                <c:ptCount val="1"/>
                <c:pt idx="0">
                  <c:v>Promedio de clorofila a (mg/g tejido)</c:v>
                </c:pt>
              </c:strCache>
            </c:strRef>
          </c:tx>
          <c:spPr>
            <a:solidFill>
              <a:schemeClr val="accent6"/>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'Calculos clorofila (2)'!$B$85:$B$89</c:f>
              <c:strCache>
                <c:ptCount val="4"/>
                <c:pt idx="0">
                  <c:v>Control</c:v>
                </c:pt>
                <c:pt idx="1">
                  <c:v>IMTA</c:v>
                </c:pt>
                <c:pt idx="2">
                  <c:v>Oscuro</c:v>
                </c:pt>
                <c:pt idx="3">
                  <c:v>Salobre</c:v>
                </c:pt>
              </c:strCache>
            </c:strRef>
          </c:cat>
          <c:val>
            <c:numRef>
              <c:f>'Calculos clorofila (2)'!$D$85:$D$89</c:f>
              <c:numCache>
                <c:formatCode>General</c:formatCode>
                <c:ptCount val="4"/>
                <c:pt idx="0">
                  <c:v>40.231743583747864</c:v>
                </c:pt>
                <c:pt idx="1">
                  <c:v>27.866780765078147</c:v>
                </c:pt>
                <c:pt idx="2">
                  <c:v>44.591093700441334</c:v>
                </c:pt>
                <c:pt idx="3">
                  <c:v>34.786591732121408</c:v>
                </c:pt>
              </c:numCache>
            </c:numRef>
          </c:val>
          <c:extLst>
            <c:ext xmlns:c16="http://schemas.microsoft.com/office/drawing/2014/chart" uri="{C3380CC4-5D6E-409C-BE32-E72D297353CC}">
              <c16:uniqueId val="{00000001-074C-45A1-9B45-B8D97F405741}"/>
            </c:ext>
          </c:extLst>
        </c:ser>
        <c:ser>
          <c:idx val="2"/>
          <c:order val="2"/>
          <c:tx>
            <c:strRef>
              <c:f>'Calculos clorofila (2)'!$E$84</c:f>
              <c:strCache>
                <c:ptCount val="1"/>
                <c:pt idx="0">
                  <c:v>Promedio de clorofila c2 (mg/g tejido)</c:v>
                </c:pt>
              </c:strCache>
            </c:strRef>
          </c:tx>
          <c:spPr>
            <a:solidFill>
              <a:schemeClr val="accent4"/>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'Calculos clorofila (2)'!$B$85:$B$89</c:f>
              <c:strCache>
                <c:ptCount val="4"/>
                <c:pt idx="0">
                  <c:v>Control</c:v>
                </c:pt>
                <c:pt idx="1">
                  <c:v>IMTA</c:v>
                </c:pt>
                <c:pt idx="2">
                  <c:v>Oscuro</c:v>
                </c:pt>
                <c:pt idx="3">
                  <c:v>Salobre</c:v>
                </c:pt>
              </c:strCache>
            </c:strRef>
          </c:cat>
          <c:val>
            <c:numRef>
              <c:f>'Calculos clorofila (2)'!$E$85:$E$89</c:f>
              <c:numCache>
                <c:formatCode>General</c:formatCode>
                <c:ptCount val="4"/>
                <c:pt idx="0">
                  <c:v>86.804635567406777</c:v>
                </c:pt>
                <c:pt idx="1">
                  <c:v>60.434643419317581</c:v>
                </c:pt>
                <c:pt idx="2">
                  <c:v>96.546528542474576</c:v>
                </c:pt>
                <c:pt idx="3">
                  <c:v>74.8615084606745</c:v>
                </c:pt>
              </c:numCache>
            </c:numRef>
          </c:val>
          <c:extLst>
            <c:ext xmlns:c16="http://schemas.microsoft.com/office/drawing/2014/chart" uri="{C3380CC4-5D6E-409C-BE32-E72D297353CC}">
              <c16:uniqueId val="{00000002-074C-45A1-9B45-B8D97F405741}"/>
            </c:ext>
          </c:extLst>
        </c:ser>
        <c:dLbls>
          <c:showLegendKey val="0"/>
          <c:showVal val="0"/>
          <c:showCatName val="0"/>
          <c:showSerName val="0"/>
          <c:showPercent val="0"/>
          <c:showBubbleSize val="0"/>
        </c:dLbls>
        <c:gapWidth val="219"/>
        <c:overlap val="-27"/>
        <c:axId val="1209378623"/>
        <c:axId val="1209372863"/>
      </c:barChart>
      <c:catAx>
        <c:axId val="1209378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09372863"/>
        <c:crosses val="autoZero"/>
        <c:auto val="1"/>
        <c:lblAlgn val="ctr"/>
        <c:lblOffset val="100"/>
        <c:noMultiLvlLbl val="0"/>
      </c:catAx>
      <c:valAx>
        <c:axId val="1209372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09378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977900</xdr:colOff>
      <xdr:row>8</xdr:row>
      <xdr:rowOff>22225</xdr:rowOff>
    </xdr:from>
    <xdr:to>
      <xdr:col>12</xdr:col>
      <xdr:colOff>431800</xdr:colOff>
      <xdr:row>23</xdr:row>
      <xdr:rowOff>3175</xdr:rowOff>
    </xdr:to>
    <xdr:graphicFrame macro="">
      <xdr:nvGraphicFramePr>
        <xdr:cNvPr id="2" name="Gráfico 1">
          <a:extLst>
            <a:ext uri="{FF2B5EF4-FFF2-40B4-BE49-F238E27FC236}">
              <a16:creationId xmlns:a16="http://schemas.microsoft.com/office/drawing/2014/main" id="{6E70A60C-287E-54D0-4BD1-A73D90CEAB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410149</xdr:colOff>
      <xdr:row>82</xdr:row>
      <xdr:rowOff>149499</xdr:rowOff>
    </xdr:from>
    <xdr:to>
      <xdr:col>16</xdr:col>
      <xdr:colOff>66638</xdr:colOff>
      <xdr:row>97</xdr:row>
      <xdr:rowOff>119176</xdr:rowOff>
    </xdr:to>
    <xdr:graphicFrame macro="">
      <xdr:nvGraphicFramePr>
        <xdr:cNvPr id="2" name="Gráfico 1">
          <a:extLst>
            <a:ext uri="{FF2B5EF4-FFF2-40B4-BE49-F238E27FC236}">
              <a16:creationId xmlns:a16="http://schemas.microsoft.com/office/drawing/2014/main" id="{94BEFB1C-2605-4031-9EBB-0F1882A8E9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410149</xdr:colOff>
      <xdr:row>82</xdr:row>
      <xdr:rowOff>149499</xdr:rowOff>
    </xdr:from>
    <xdr:to>
      <xdr:col>16</xdr:col>
      <xdr:colOff>66638</xdr:colOff>
      <xdr:row>97</xdr:row>
      <xdr:rowOff>119176</xdr:rowOff>
    </xdr:to>
    <xdr:graphicFrame macro="">
      <xdr:nvGraphicFramePr>
        <xdr:cNvPr id="2" name="Gráfico 1">
          <a:extLst>
            <a:ext uri="{FF2B5EF4-FFF2-40B4-BE49-F238E27FC236}">
              <a16:creationId xmlns:a16="http://schemas.microsoft.com/office/drawing/2014/main" id="{B21781B0-ADD2-4FB8-8E88-0409BEC64B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21</xdr:col>
      <xdr:colOff>286806</xdr:colOff>
      <xdr:row>0</xdr:row>
      <xdr:rowOff>120578</xdr:rowOff>
    </xdr:from>
    <xdr:to>
      <xdr:col>25</xdr:col>
      <xdr:colOff>384539</xdr:colOff>
      <xdr:row>4</xdr:row>
      <xdr:rowOff>118966</xdr:rowOff>
    </xdr:to>
    <xdr:pic>
      <xdr:nvPicPr>
        <xdr:cNvPr id="2" name="Imagen 1">
          <a:extLst>
            <a:ext uri="{FF2B5EF4-FFF2-40B4-BE49-F238E27FC236}">
              <a16:creationId xmlns:a16="http://schemas.microsoft.com/office/drawing/2014/main" id="{ADE51885-BFFE-41AB-9212-10E22EF5815A}"/>
            </a:ext>
          </a:extLst>
        </xdr:cNvPr>
        <xdr:cNvPicPr>
          <a:picLocks noChangeAspect="1"/>
        </xdr:cNvPicPr>
      </xdr:nvPicPr>
      <xdr:blipFill>
        <a:blip xmlns:r="http://schemas.openxmlformats.org/officeDocument/2006/relationships" r:embed="rId1"/>
        <a:stretch>
          <a:fillRect/>
        </a:stretch>
      </xdr:blipFill>
      <xdr:spPr>
        <a:xfrm>
          <a:off x="11749936" y="120578"/>
          <a:ext cx="3272733" cy="72725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19</xdr:col>
      <xdr:colOff>32986</xdr:colOff>
      <xdr:row>3</xdr:row>
      <xdr:rowOff>18968</xdr:rowOff>
    </xdr:from>
    <xdr:to>
      <xdr:col>23</xdr:col>
      <xdr:colOff>468471</xdr:colOff>
      <xdr:row>7</xdr:row>
      <xdr:rowOff>56476</xdr:rowOff>
    </xdr:to>
    <xdr:pic>
      <xdr:nvPicPr>
        <xdr:cNvPr id="2" name="Imagen 1">
          <a:extLst>
            <a:ext uri="{FF2B5EF4-FFF2-40B4-BE49-F238E27FC236}">
              <a16:creationId xmlns:a16="http://schemas.microsoft.com/office/drawing/2014/main" id="{704D55EE-EEC5-45C6-B729-961373AC9B5A}"/>
            </a:ext>
          </a:extLst>
        </xdr:cNvPr>
        <xdr:cNvPicPr>
          <a:picLocks noChangeAspect="1"/>
        </xdr:cNvPicPr>
      </xdr:nvPicPr>
      <xdr:blipFill>
        <a:blip xmlns:r="http://schemas.openxmlformats.org/officeDocument/2006/relationships" r:embed="rId1"/>
        <a:stretch>
          <a:fillRect/>
        </a:stretch>
      </xdr:blipFill>
      <xdr:spPr>
        <a:xfrm>
          <a:off x="16570200" y="563254"/>
          <a:ext cx="3483485" cy="76322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25</xdr:col>
      <xdr:colOff>120650</xdr:colOff>
      <xdr:row>1</xdr:row>
      <xdr:rowOff>127000</xdr:rowOff>
    </xdr:from>
    <xdr:to>
      <xdr:col>28</xdr:col>
      <xdr:colOff>2323</xdr:colOff>
      <xdr:row>4</xdr:row>
      <xdr:rowOff>37887</xdr:rowOff>
    </xdr:to>
    <xdr:pic>
      <xdr:nvPicPr>
        <xdr:cNvPr id="2" name="Imagen 1">
          <a:extLst>
            <a:ext uri="{FF2B5EF4-FFF2-40B4-BE49-F238E27FC236}">
              <a16:creationId xmlns:a16="http://schemas.microsoft.com/office/drawing/2014/main" id="{8C2ADAFF-D8E7-4597-A01C-216EB7022F28}"/>
            </a:ext>
          </a:extLst>
        </xdr:cNvPr>
        <xdr:cNvPicPr>
          <a:picLocks noChangeAspect="1"/>
        </xdr:cNvPicPr>
      </xdr:nvPicPr>
      <xdr:blipFill>
        <a:blip xmlns:r="http://schemas.openxmlformats.org/officeDocument/2006/relationships" r:embed="rId1"/>
        <a:stretch>
          <a:fillRect/>
        </a:stretch>
      </xdr:blipFill>
      <xdr:spPr>
        <a:xfrm>
          <a:off x="21247100" y="311150"/>
          <a:ext cx="2167673" cy="463337"/>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llfernandezalberto@gmail.com" refreshedDate="45054.365554861113" createdVersion="8" refreshedVersion="8" minRefreshableVersion="3" recordCount="268" xr:uid="{B678FC56-5EAB-4F17-91FD-6E71E1C9CB67}">
  <cacheSource type="worksheet">
    <worksheetSource ref="A1:D269" sheet="Pesos inicial y final"/>
  </cacheSource>
  <cacheFields count="4">
    <cacheField name="n" numFmtId="0">
      <sharedItems containsSemiMixedTypes="0" containsString="0" containsNumber="1" containsInteger="1" minValue="1" maxValue="268"/>
    </cacheField>
    <cacheField name="tanque " numFmtId="0">
      <sharedItems count="4">
        <s v="Control"/>
        <s v="IMTA"/>
        <s v="Oscuro"/>
        <s v="Salobre"/>
      </sharedItems>
    </cacheField>
    <cacheField name="cestillo" numFmtId="0">
      <sharedItems containsMixedTypes="1" containsNumber="1" containsInteger="1" minValue="1" maxValue="20" count="16">
        <n v="16"/>
        <n v="17"/>
        <n v="18"/>
        <n v="19"/>
        <n v="20"/>
        <n v="1"/>
        <n v="3"/>
        <s v="5 y 7"/>
        <n v="9"/>
        <s v="11 y 13"/>
        <s v="12 y 14"/>
        <n v="15"/>
        <n v="2"/>
        <n v="4"/>
        <s v="6 y 8"/>
        <n v="10"/>
      </sharedItems>
    </cacheField>
    <cacheField name="peso inicial (g)" numFmtId="0">
      <sharedItems containsSemiMixedTypes="0" containsString="0" containsNumber="1" containsInteger="1" minValue="2" maxValue="5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llfernandezalberto@gmail.com" refreshedDate="45084.759666203703" createdVersion="8" refreshedVersion="8" minRefreshableVersion="3" recordCount="80" xr:uid="{C2C5472E-3553-4D82-9E63-84F6D447C99E}">
  <cacheSource type="worksheet">
    <worksheetSource ref="A1:P81" sheet="Calculos clorofila"/>
  </cacheSource>
  <cacheFields count="16">
    <cacheField name="muestra" numFmtId="0">
      <sharedItems/>
    </cacheField>
    <cacheField name="tratamiento" numFmtId="0">
      <sharedItems count="4">
        <s v="Control"/>
        <s v="Oscuro"/>
        <s v="Salobre"/>
        <s v="IMTA"/>
      </sharedItems>
    </cacheField>
    <cacheField name="replica" numFmtId="0">
      <sharedItems containsSemiMixedTypes="0" containsString="0" containsNumber="1" containsInteger="1" minValue="1" maxValue="2"/>
    </cacheField>
    <cacheField name="tubo" numFmtId="0">
      <sharedItems/>
    </cacheField>
    <cacheField name="peso (mg)" numFmtId="0">
      <sharedItems containsSemiMixedTypes="0" containsString="0" containsNumber="1" minValue="86.9" maxValue="109.9"/>
    </cacheField>
    <cacheField name="volumen acetona (ml)" numFmtId="0">
      <sharedItems containsSemiMixedTypes="0" containsString="0" containsNumber="1" minValue="0.9" maxValue="1"/>
    </cacheField>
    <cacheField name="A663" numFmtId="0">
      <sharedItems containsSemiMixedTypes="0" containsString="0" containsNumber="1" minValue="6.6000000000000003E-2" maxValue="0.86199999999999999"/>
    </cacheField>
    <cacheField name="A630" numFmtId="0">
      <sharedItems containsSemiMixedTypes="0" containsString="0" containsNumber="1" minValue="6.6000000000000003E-2" maxValue="0.85899999999999999"/>
    </cacheField>
    <cacheField name="A663 corregida" numFmtId="165">
      <sharedItems containsSemiMixedTypes="0" containsString="0" containsNumber="1" minValue="0.11000000000000001" maxValue="1.4366666666666668"/>
    </cacheField>
    <cacheField name="A630 corregida" numFmtId="165">
      <sharedItems containsSemiMixedTypes="0" containsString="0" containsNumber="1" minValue="0.11000000000000001" maxValue="1.4316666666666666"/>
    </cacheField>
    <cacheField name="clorofila a (mg/ml)" numFmtId="2">
      <sharedItems containsSemiMixedTypes="0" containsString="0" containsNumber="1" minValue="1.1666333333333334" maxValue="15.906966666666666"/>
    </cacheField>
    <cacheField name="clorofila c2 (mg/ml)" numFmtId="2">
      <sharedItems containsSemiMixedTypes="0" containsString="0" containsNumber="1" minValue="2.4656500000000001" maxValue="35.873800000000003"/>
    </cacheField>
    <cacheField name="clorofila a+c2 (mg/ml)" numFmtId="2">
      <sharedItems containsSemiMixedTypes="0" containsString="0" containsNumber="1" minValue="4.0145" maxValue="44.120583333333336"/>
    </cacheField>
    <cacheField name="clorofila a (mg/g tejido)" numFmtId="2">
      <sharedItems containsSemiMixedTypes="0" containsString="0" containsNumber="1" minValue="11.37069525666017" maxValue="155.95065359477124"/>
    </cacheField>
    <cacheField name="clorofila c2 (mg/g tejido)" numFmtId="2">
      <sharedItems containsSemiMixedTypes="0" containsString="0" containsNumber="1" minValue="24.031676413255365" maxValue="351.70392156862744"/>
    </cacheField>
    <cacheField name="clorofila a+c2 (mg/g tejido)" numFmtId="2">
      <sharedItems containsSemiMixedTypes="0" containsString="0" containsNumber="1" minValue="39.127680311890842" maxValue="432.5547385620915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8">
  <r>
    <n v="207"/>
    <x v="0"/>
    <x v="0"/>
    <n v="53"/>
  </r>
  <r>
    <n v="208"/>
    <x v="0"/>
    <x v="0"/>
    <n v="24"/>
  </r>
  <r>
    <n v="209"/>
    <x v="0"/>
    <x v="0"/>
    <n v="26"/>
  </r>
  <r>
    <n v="210"/>
    <x v="0"/>
    <x v="0"/>
    <n v="10"/>
  </r>
  <r>
    <n v="211"/>
    <x v="0"/>
    <x v="0"/>
    <n v="9"/>
  </r>
  <r>
    <n v="212"/>
    <x v="0"/>
    <x v="0"/>
    <n v="18"/>
  </r>
  <r>
    <n v="213"/>
    <x v="0"/>
    <x v="0"/>
    <n v="12"/>
  </r>
  <r>
    <n v="214"/>
    <x v="0"/>
    <x v="0"/>
    <n v="10"/>
  </r>
  <r>
    <n v="215"/>
    <x v="0"/>
    <x v="0"/>
    <n v="17"/>
  </r>
  <r>
    <n v="216"/>
    <x v="0"/>
    <x v="0"/>
    <n v="31"/>
  </r>
  <r>
    <n v="217"/>
    <x v="0"/>
    <x v="0"/>
    <n v="20"/>
  </r>
  <r>
    <n v="218"/>
    <x v="0"/>
    <x v="0"/>
    <n v="30"/>
  </r>
  <r>
    <n v="219"/>
    <x v="0"/>
    <x v="0"/>
    <n v="16"/>
  </r>
  <r>
    <n v="220"/>
    <x v="0"/>
    <x v="0"/>
    <n v="8"/>
  </r>
  <r>
    <n v="221"/>
    <x v="0"/>
    <x v="1"/>
    <n v="53"/>
  </r>
  <r>
    <n v="222"/>
    <x v="0"/>
    <x v="1"/>
    <n v="13"/>
  </r>
  <r>
    <n v="223"/>
    <x v="0"/>
    <x v="1"/>
    <n v="59"/>
  </r>
  <r>
    <n v="224"/>
    <x v="0"/>
    <x v="1"/>
    <n v="12"/>
  </r>
  <r>
    <n v="225"/>
    <x v="0"/>
    <x v="1"/>
    <n v="24"/>
  </r>
  <r>
    <n v="226"/>
    <x v="0"/>
    <x v="1"/>
    <n v="33"/>
  </r>
  <r>
    <n v="227"/>
    <x v="0"/>
    <x v="1"/>
    <n v="16"/>
  </r>
  <r>
    <n v="228"/>
    <x v="0"/>
    <x v="1"/>
    <n v="23"/>
  </r>
  <r>
    <n v="229"/>
    <x v="0"/>
    <x v="1"/>
    <n v="35"/>
  </r>
  <r>
    <n v="230"/>
    <x v="0"/>
    <x v="2"/>
    <n v="33"/>
  </r>
  <r>
    <n v="231"/>
    <x v="0"/>
    <x v="2"/>
    <n v="25"/>
  </r>
  <r>
    <n v="232"/>
    <x v="0"/>
    <x v="2"/>
    <n v="21"/>
  </r>
  <r>
    <n v="233"/>
    <x v="0"/>
    <x v="2"/>
    <n v="13"/>
  </r>
  <r>
    <n v="234"/>
    <x v="0"/>
    <x v="2"/>
    <n v="11"/>
  </r>
  <r>
    <n v="235"/>
    <x v="0"/>
    <x v="2"/>
    <n v="16"/>
  </r>
  <r>
    <n v="236"/>
    <x v="0"/>
    <x v="2"/>
    <n v="39"/>
  </r>
  <r>
    <n v="237"/>
    <x v="0"/>
    <x v="2"/>
    <n v="28"/>
  </r>
  <r>
    <n v="238"/>
    <x v="0"/>
    <x v="2"/>
    <n v="11"/>
  </r>
  <r>
    <n v="239"/>
    <x v="0"/>
    <x v="2"/>
    <n v="14"/>
  </r>
  <r>
    <n v="240"/>
    <x v="0"/>
    <x v="2"/>
    <n v="14"/>
  </r>
  <r>
    <n v="241"/>
    <x v="0"/>
    <x v="2"/>
    <n v="12"/>
  </r>
  <r>
    <n v="242"/>
    <x v="0"/>
    <x v="2"/>
    <n v="37"/>
  </r>
  <r>
    <n v="243"/>
    <x v="0"/>
    <x v="2"/>
    <n v="15"/>
  </r>
  <r>
    <n v="244"/>
    <x v="0"/>
    <x v="2"/>
    <n v="15"/>
  </r>
  <r>
    <n v="245"/>
    <x v="0"/>
    <x v="3"/>
    <n v="41"/>
  </r>
  <r>
    <n v="246"/>
    <x v="0"/>
    <x v="3"/>
    <n v="20"/>
  </r>
  <r>
    <n v="247"/>
    <x v="0"/>
    <x v="3"/>
    <n v="23"/>
  </r>
  <r>
    <n v="248"/>
    <x v="0"/>
    <x v="3"/>
    <n v="13"/>
  </r>
  <r>
    <n v="249"/>
    <x v="0"/>
    <x v="3"/>
    <n v="16"/>
  </r>
  <r>
    <n v="250"/>
    <x v="0"/>
    <x v="3"/>
    <n v="5"/>
  </r>
  <r>
    <n v="251"/>
    <x v="0"/>
    <x v="3"/>
    <n v="27"/>
  </r>
  <r>
    <n v="252"/>
    <x v="0"/>
    <x v="3"/>
    <n v="17"/>
  </r>
  <r>
    <n v="253"/>
    <x v="0"/>
    <x v="3"/>
    <n v="8"/>
  </r>
  <r>
    <n v="254"/>
    <x v="0"/>
    <x v="3"/>
    <n v="22"/>
  </r>
  <r>
    <n v="255"/>
    <x v="0"/>
    <x v="3"/>
    <n v="14"/>
  </r>
  <r>
    <n v="256"/>
    <x v="0"/>
    <x v="4"/>
    <n v="25"/>
  </r>
  <r>
    <n v="257"/>
    <x v="0"/>
    <x v="4"/>
    <n v="20"/>
  </r>
  <r>
    <n v="258"/>
    <x v="0"/>
    <x v="4"/>
    <n v="34"/>
  </r>
  <r>
    <n v="259"/>
    <x v="0"/>
    <x v="4"/>
    <n v="21"/>
  </r>
  <r>
    <n v="260"/>
    <x v="0"/>
    <x v="4"/>
    <n v="32"/>
  </r>
  <r>
    <n v="261"/>
    <x v="0"/>
    <x v="4"/>
    <n v="5"/>
  </r>
  <r>
    <n v="262"/>
    <x v="0"/>
    <x v="4"/>
    <n v="25"/>
  </r>
  <r>
    <n v="263"/>
    <x v="0"/>
    <x v="4"/>
    <n v="20"/>
  </r>
  <r>
    <n v="264"/>
    <x v="0"/>
    <x v="4"/>
    <n v="8"/>
  </r>
  <r>
    <n v="265"/>
    <x v="0"/>
    <x v="4"/>
    <n v="8"/>
  </r>
  <r>
    <n v="266"/>
    <x v="0"/>
    <x v="4"/>
    <n v="4"/>
  </r>
  <r>
    <n v="267"/>
    <x v="0"/>
    <x v="4"/>
    <n v="7"/>
  </r>
  <r>
    <n v="268"/>
    <x v="0"/>
    <x v="4"/>
    <n v="6"/>
  </r>
  <r>
    <n v="1"/>
    <x v="1"/>
    <x v="5"/>
    <n v="39"/>
  </r>
  <r>
    <n v="2"/>
    <x v="1"/>
    <x v="5"/>
    <n v="27"/>
  </r>
  <r>
    <n v="3"/>
    <x v="1"/>
    <x v="5"/>
    <n v="27"/>
  </r>
  <r>
    <n v="4"/>
    <x v="1"/>
    <x v="5"/>
    <n v="16"/>
  </r>
  <r>
    <n v="5"/>
    <x v="1"/>
    <x v="5"/>
    <n v="10"/>
  </r>
  <r>
    <n v="6"/>
    <x v="1"/>
    <x v="5"/>
    <n v="21"/>
  </r>
  <r>
    <n v="7"/>
    <x v="1"/>
    <x v="5"/>
    <n v="8"/>
  </r>
  <r>
    <n v="8"/>
    <x v="1"/>
    <x v="5"/>
    <n v="43"/>
  </r>
  <r>
    <n v="9"/>
    <x v="1"/>
    <x v="5"/>
    <n v="14"/>
  </r>
  <r>
    <n v="10"/>
    <x v="1"/>
    <x v="5"/>
    <n v="17"/>
  </r>
  <r>
    <n v="11"/>
    <x v="1"/>
    <x v="5"/>
    <n v="5"/>
  </r>
  <r>
    <n v="12"/>
    <x v="1"/>
    <x v="5"/>
    <n v="19"/>
  </r>
  <r>
    <n v="13"/>
    <x v="1"/>
    <x v="5"/>
    <n v="19"/>
  </r>
  <r>
    <n v="14"/>
    <x v="1"/>
    <x v="5"/>
    <n v="21"/>
  </r>
  <r>
    <n v="15"/>
    <x v="1"/>
    <x v="5"/>
    <n v="25"/>
  </r>
  <r>
    <n v="16"/>
    <x v="1"/>
    <x v="5"/>
    <n v="11"/>
  </r>
  <r>
    <n v="17"/>
    <x v="1"/>
    <x v="5"/>
    <n v="4"/>
  </r>
  <r>
    <n v="18"/>
    <x v="1"/>
    <x v="5"/>
    <n v="13"/>
  </r>
  <r>
    <n v="19"/>
    <x v="1"/>
    <x v="5"/>
    <n v="15"/>
  </r>
  <r>
    <n v="20"/>
    <x v="1"/>
    <x v="5"/>
    <n v="8"/>
  </r>
  <r>
    <n v="21"/>
    <x v="1"/>
    <x v="5"/>
    <n v="25"/>
  </r>
  <r>
    <n v="22"/>
    <x v="1"/>
    <x v="5"/>
    <n v="22"/>
  </r>
  <r>
    <n v="42"/>
    <x v="1"/>
    <x v="6"/>
    <n v="14"/>
  </r>
  <r>
    <n v="43"/>
    <x v="1"/>
    <x v="6"/>
    <n v="15"/>
  </r>
  <r>
    <n v="44"/>
    <x v="1"/>
    <x v="6"/>
    <n v="16"/>
  </r>
  <r>
    <n v="45"/>
    <x v="1"/>
    <x v="6"/>
    <n v="34"/>
  </r>
  <r>
    <n v="46"/>
    <x v="1"/>
    <x v="6"/>
    <n v="21"/>
  </r>
  <r>
    <n v="47"/>
    <x v="1"/>
    <x v="6"/>
    <n v="11"/>
  </r>
  <r>
    <n v="48"/>
    <x v="1"/>
    <x v="6"/>
    <n v="28"/>
  </r>
  <r>
    <n v="49"/>
    <x v="1"/>
    <x v="6"/>
    <n v="8"/>
  </r>
  <r>
    <n v="50"/>
    <x v="1"/>
    <x v="6"/>
    <n v="15"/>
  </r>
  <r>
    <n v="51"/>
    <x v="1"/>
    <x v="6"/>
    <n v="12"/>
  </r>
  <r>
    <n v="52"/>
    <x v="1"/>
    <x v="6"/>
    <n v="22"/>
  </r>
  <r>
    <n v="53"/>
    <x v="1"/>
    <x v="6"/>
    <n v="16"/>
  </r>
  <r>
    <n v="54"/>
    <x v="1"/>
    <x v="6"/>
    <n v="7"/>
  </r>
  <r>
    <n v="55"/>
    <x v="1"/>
    <x v="6"/>
    <n v="26"/>
  </r>
  <r>
    <n v="56"/>
    <x v="1"/>
    <x v="6"/>
    <n v="21"/>
  </r>
  <r>
    <n v="57"/>
    <x v="1"/>
    <x v="6"/>
    <n v="15"/>
  </r>
  <r>
    <n v="58"/>
    <x v="1"/>
    <x v="6"/>
    <n v="11"/>
  </r>
  <r>
    <n v="59"/>
    <x v="1"/>
    <x v="6"/>
    <n v="11"/>
  </r>
  <r>
    <n v="75"/>
    <x v="1"/>
    <x v="7"/>
    <n v="7"/>
  </r>
  <r>
    <n v="76"/>
    <x v="1"/>
    <x v="7"/>
    <n v="18"/>
  </r>
  <r>
    <n v="77"/>
    <x v="1"/>
    <x v="7"/>
    <n v="9"/>
  </r>
  <r>
    <n v="78"/>
    <x v="1"/>
    <x v="7"/>
    <n v="19"/>
  </r>
  <r>
    <n v="79"/>
    <x v="1"/>
    <x v="7"/>
    <n v="26"/>
  </r>
  <r>
    <n v="80"/>
    <x v="1"/>
    <x v="7"/>
    <n v="21"/>
  </r>
  <r>
    <n v="81"/>
    <x v="1"/>
    <x v="7"/>
    <n v="42"/>
  </r>
  <r>
    <n v="82"/>
    <x v="1"/>
    <x v="7"/>
    <n v="16"/>
  </r>
  <r>
    <n v="83"/>
    <x v="1"/>
    <x v="7"/>
    <n v="14"/>
  </r>
  <r>
    <n v="84"/>
    <x v="1"/>
    <x v="7"/>
    <n v="14"/>
  </r>
  <r>
    <n v="85"/>
    <x v="1"/>
    <x v="7"/>
    <n v="28"/>
  </r>
  <r>
    <n v="86"/>
    <x v="1"/>
    <x v="7"/>
    <n v="20"/>
  </r>
  <r>
    <n v="87"/>
    <x v="1"/>
    <x v="7"/>
    <n v="9"/>
  </r>
  <r>
    <n v="88"/>
    <x v="1"/>
    <x v="7"/>
    <n v="12"/>
  </r>
  <r>
    <n v="89"/>
    <x v="1"/>
    <x v="7"/>
    <n v="8"/>
  </r>
  <r>
    <n v="90"/>
    <x v="1"/>
    <x v="7"/>
    <n v="17"/>
  </r>
  <r>
    <n v="91"/>
    <x v="1"/>
    <x v="7"/>
    <n v="8"/>
  </r>
  <r>
    <n v="92"/>
    <x v="1"/>
    <x v="7"/>
    <n v="11"/>
  </r>
  <r>
    <n v="93"/>
    <x v="1"/>
    <x v="7"/>
    <n v="8"/>
  </r>
  <r>
    <n v="94"/>
    <x v="1"/>
    <x v="7"/>
    <n v="13"/>
  </r>
  <r>
    <n v="117"/>
    <x v="1"/>
    <x v="8"/>
    <n v="8"/>
  </r>
  <r>
    <n v="118"/>
    <x v="1"/>
    <x v="8"/>
    <n v="2"/>
  </r>
  <r>
    <n v="119"/>
    <x v="1"/>
    <x v="8"/>
    <n v="17"/>
  </r>
  <r>
    <n v="120"/>
    <x v="1"/>
    <x v="8"/>
    <n v="7"/>
  </r>
  <r>
    <n v="121"/>
    <x v="1"/>
    <x v="8"/>
    <n v="19"/>
  </r>
  <r>
    <n v="122"/>
    <x v="1"/>
    <x v="8"/>
    <n v="8"/>
  </r>
  <r>
    <n v="123"/>
    <x v="1"/>
    <x v="8"/>
    <n v="18"/>
  </r>
  <r>
    <n v="124"/>
    <x v="1"/>
    <x v="8"/>
    <n v="7"/>
  </r>
  <r>
    <n v="125"/>
    <x v="1"/>
    <x v="8"/>
    <n v="17"/>
  </r>
  <r>
    <n v="126"/>
    <x v="1"/>
    <x v="8"/>
    <n v="17"/>
  </r>
  <r>
    <n v="127"/>
    <x v="1"/>
    <x v="8"/>
    <n v="23"/>
  </r>
  <r>
    <n v="142"/>
    <x v="2"/>
    <x v="9"/>
    <n v="19"/>
  </r>
  <r>
    <n v="143"/>
    <x v="2"/>
    <x v="9"/>
    <n v="21"/>
  </r>
  <r>
    <n v="144"/>
    <x v="2"/>
    <x v="9"/>
    <n v="14"/>
  </r>
  <r>
    <n v="145"/>
    <x v="2"/>
    <x v="9"/>
    <n v="12"/>
  </r>
  <r>
    <n v="146"/>
    <x v="2"/>
    <x v="9"/>
    <n v="22"/>
  </r>
  <r>
    <n v="147"/>
    <x v="2"/>
    <x v="9"/>
    <n v="11"/>
  </r>
  <r>
    <n v="148"/>
    <x v="2"/>
    <x v="9"/>
    <n v="7"/>
  </r>
  <r>
    <n v="149"/>
    <x v="2"/>
    <x v="9"/>
    <n v="21"/>
  </r>
  <r>
    <n v="150"/>
    <x v="2"/>
    <x v="9"/>
    <n v="16"/>
  </r>
  <r>
    <n v="151"/>
    <x v="2"/>
    <x v="9"/>
    <n v="15"/>
  </r>
  <r>
    <n v="152"/>
    <x v="2"/>
    <x v="9"/>
    <n v="25"/>
  </r>
  <r>
    <n v="153"/>
    <x v="2"/>
    <x v="9"/>
    <n v="10"/>
  </r>
  <r>
    <n v="154"/>
    <x v="2"/>
    <x v="9"/>
    <n v="18"/>
  </r>
  <r>
    <n v="155"/>
    <x v="2"/>
    <x v="9"/>
    <n v="23"/>
  </r>
  <r>
    <n v="156"/>
    <x v="2"/>
    <x v="9"/>
    <n v="15"/>
  </r>
  <r>
    <n v="157"/>
    <x v="2"/>
    <x v="9"/>
    <n v="11"/>
  </r>
  <r>
    <n v="158"/>
    <x v="2"/>
    <x v="9"/>
    <n v="11"/>
  </r>
  <r>
    <n v="159"/>
    <x v="2"/>
    <x v="9"/>
    <n v="8"/>
  </r>
  <r>
    <n v="160"/>
    <x v="2"/>
    <x v="9"/>
    <n v="10"/>
  </r>
  <r>
    <n v="161"/>
    <x v="2"/>
    <x v="9"/>
    <n v="9"/>
  </r>
  <r>
    <n v="162"/>
    <x v="2"/>
    <x v="9"/>
    <n v="13"/>
  </r>
  <r>
    <n v="163"/>
    <x v="2"/>
    <x v="9"/>
    <n v="5"/>
  </r>
  <r>
    <n v="164"/>
    <x v="2"/>
    <x v="9"/>
    <n v="7"/>
  </r>
  <r>
    <n v="165"/>
    <x v="2"/>
    <x v="9"/>
    <n v="5"/>
  </r>
  <r>
    <n v="166"/>
    <x v="2"/>
    <x v="10"/>
    <n v="57"/>
  </r>
  <r>
    <n v="167"/>
    <x v="2"/>
    <x v="10"/>
    <n v="11"/>
  </r>
  <r>
    <n v="168"/>
    <x v="2"/>
    <x v="10"/>
    <n v="17"/>
  </r>
  <r>
    <n v="169"/>
    <x v="2"/>
    <x v="10"/>
    <n v="8"/>
  </r>
  <r>
    <n v="170"/>
    <x v="2"/>
    <x v="10"/>
    <n v="13"/>
  </r>
  <r>
    <n v="171"/>
    <x v="2"/>
    <x v="10"/>
    <n v="39"/>
  </r>
  <r>
    <n v="172"/>
    <x v="2"/>
    <x v="10"/>
    <n v="16"/>
  </r>
  <r>
    <n v="173"/>
    <x v="2"/>
    <x v="10"/>
    <n v="21"/>
  </r>
  <r>
    <n v="174"/>
    <x v="2"/>
    <x v="10"/>
    <n v="16"/>
  </r>
  <r>
    <n v="175"/>
    <x v="2"/>
    <x v="10"/>
    <n v="10"/>
  </r>
  <r>
    <n v="176"/>
    <x v="2"/>
    <x v="10"/>
    <n v="8"/>
  </r>
  <r>
    <n v="177"/>
    <x v="2"/>
    <x v="10"/>
    <n v="7"/>
  </r>
  <r>
    <n v="178"/>
    <x v="2"/>
    <x v="10"/>
    <n v="14"/>
  </r>
  <r>
    <n v="179"/>
    <x v="2"/>
    <x v="10"/>
    <n v="17"/>
  </r>
  <r>
    <n v="180"/>
    <x v="2"/>
    <x v="10"/>
    <n v="22"/>
  </r>
  <r>
    <n v="181"/>
    <x v="2"/>
    <x v="10"/>
    <n v="7"/>
  </r>
  <r>
    <n v="182"/>
    <x v="2"/>
    <x v="10"/>
    <n v="17"/>
  </r>
  <r>
    <n v="183"/>
    <x v="2"/>
    <x v="10"/>
    <n v="21"/>
  </r>
  <r>
    <n v="184"/>
    <x v="2"/>
    <x v="10"/>
    <n v="7"/>
  </r>
  <r>
    <n v="185"/>
    <x v="2"/>
    <x v="10"/>
    <n v="34"/>
  </r>
  <r>
    <n v="186"/>
    <x v="2"/>
    <x v="10"/>
    <n v="11"/>
  </r>
  <r>
    <n v="187"/>
    <x v="2"/>
    <x v="10"/>
    <n v="13"/>
  </r>
  <r>
    <n v="188"/>
    <x v="2"/>
    <x v="10"/>
    <n v="28"/>
  </r>
  <r>
    <n v="189"/>
    <x v="2"/>
    <x v="10"/>
    <n v="12"/>
  </r>
  <r>
    <n v="190"/>
    <x v="2"/>
    <x v="10"/>
    <n v="6"/>
  </r>
  <r>
    <n v="191"/>
    <x v="2"/>
    <x v="10"/>
    <n v="7"/>
  </r>
  <r>
    <n v="192"/>
    <x v="2"/>
    <x v="10"/>
    <n v="6"/>
  </r>
  <r>
    <n v="193"/>
    <x v="2"/>
    <x v="11"/>
    <n v="33"/>
  </r>
  <r>
    <n v="194"/>
    <x v="2"/>
    <x v="11"/>
    <n v="11"/>
  </r>
  <r>
    <n v="195"/>
    <x v="2"/>
    <x v="11"/>
    <n v="8"/>
  </r>
  <r>
    <n v="196"/>
    <x v="2"/>
    <x v="11"/>
    <n v="6"/>
  </r>
  <r>
    <n v="197"/>
    <x v="2"/>
    <x v="11"/>
    <n v="18"/>
  </r>
  <r>
    <n v="198"/>
    <x v="2"/>
    <x v="11"/>
    <n v="9"/>
  </r>
  <r>
    <n v="199"/>
    <x v="2"/>
    <x v="11"/>
    <n v="10"/>
  </r>
  <r>
    <n v="200"/>
    <x v="2"/>
    <x v="11"/>
    <n v="20"/>
  </r>
  <r>
    <n v="201"/>
    <x v="2"/>
    <x v="11"/>
    <n v="5"/>
  </r>
  <r>
    <n v="202"/>
    <x v="2"/>
    <x v="11"/>
    <n v="9"/>
  </r>
  <r>
    <n v="203"/>
    <x v="2"/>
    <x v="11"/>
    <n v="15"/>
  </r>
  <r>
    <n v="204"/>
    <x v="2"/>
    <x v="11"/>
    <n v="5"/>
  </r>
  <r>
    <n v="205"/>
    <x v="2"/>
    <x v="11"/>
    <n v="10"/>
  </r>
  <r>
    <n v="206"/>
    <x v="2"/>
    <x v="11"/>
    <n v="11"/>
  </r>
  <r>
    <n v="23"/>
    <x v="3"/>
    <x v="12"/>
    <n v="17"/>
  </r>
  <r>
    <n v="24"/>
    <x v="3"/>
    <x v="12"/>
    <n v="19"/>
  </r>
  <r>
    <n v="25"/>
    <x v="3"/>
    <x v="12"/>
    <n v="5"/>
  </r>
  <r>
    <n v="26"/>
    <x v="3"/>
    <x v="12"/>
    <n v="16"/>
  </r>
  <r>
    <n v="27"/>
    <x v="3"/>
    <x v="12"/>
    <n v="20"/>
  </r>
  <r>
    <n v="28"/>
    <x v="3"/>
    <x v="12"/>
    <n v="6"/>
  </r>
  <r>
    <n v="29"/>
    <x v="3"/>
    <x v="12"/>
    <n v="8"/>
  </r>
  <r>
    <n v="30"/>
    <x v="3"/>
    <x v="12"/>
    <n v="4"/>
  </r>
  <r>
    <n v="31"/>
    <x v="3"/>
    <x v="12"/>
    <n v="10"/>
  </r>
  <r>
    <n v="32"/>
    <x v="3"/>
    <x v="12"/>
    <n v="16"/>
  </r>
  <r>
    <n v="33"/>
    <x v="3"/>
    <x v="12"/>
    <n v="14"/>
  </r>
  <r>
    <n v="34"/>
    <x v="3"/>
    <x v="12"/>
    <n v="4"/>
  </r>
  <r>
    <n v="35"/>
    <x v="3"/>
    <x v="12"/>
    <n v="13"/>
  </r>
  <r>
    <n v="36"/>
    <x v="3"/>
    <x v="12"/>
    <n v="3"/>
  </r>
  <r>
    <n v="37"/>
    <x v="3"/>
    <x v="12"/>
    <n v="18"/>
  </r>
  <r>
    <n v="38"/>
    <x v="3"/>
    <x v="12"/>
    <n v="17"/>
  </r>
  <r>
    <n v="39"/>
    <x v="3"/>
    <x v="12"/>
    <n v="18"/>
  </r>
  <r>
    <n v="40"/>
    <x v="3"/>
    <x v="12"/>
    <n v="11"/>
  </r>
  <r>
    <n v="41"/>
    <x v="3"/>
    <x v="12"/>
    <n v="12"/>
  </r>
  <r>
    <n v="60"/>
    <x v="3"/>
    <x v="13"/>
    <n v="18"/>
  </r>
  <r>
    <n v="61"/>
    <x v="3"/>
    <x v="13"/>
    <n v="19"/>
  </r>
  <r>
    <n v="62"/>
    <x v="3"/>
    <x v="13"/>
    <n v="8"/>
  </r>
  <r>
    <n v="63"/>
    <x v="3"/>
    <x v="13"/>
    <n v="21"/>
  </r>
  <r>
    <n v="64"/>
    <x v="3"/>
    <x v="13"/>
    <n v="13"/>
  </r>
  <r>
    <n v="65"/>
    <x v="3"/>
    <x v="13"/>
    <n v="14"/>
  </r>
  <r>
    <n v="66"/>
    <x v="3"/>
    <x v="13"/>
    <n v="18"/>
  </r>
  <r>
    <n v="67"/>
    <x v="3"/>
    <x v="13"/>
    <n v="7"/>
  </r>
  <r>
    <n v="68"/>
    <x v="3"/>
    <x v="13"/>
    <n v="17"/>
  </r>
  <r>
    <n v="69"/>
    <x v="3"/>
    <x v="13"/>
    <n v="6"/>
  </r>
  <r>
    <n v="70"/>
    <x v="3"/>
    <x v="13"/>
    <n v="10"/>
  </r>
  <r>
    <n v="71"/>
    <x v="3"/>
    <x v="13"/>
    <n v="6"/>
  </r>
  <r>
    <n v="72"/>
    <x v="3"/>
    <x v="13"/>
    <n v="8"/>
  </r>
  <r>
    <n v="73"/>
    <x v="3"/>
    <x v="13"/>
    <n v="12"/>
  </r>
  <r>
    <n v="74"/>
    <x v="3"/>
    <x v="13"/>
    <n v="9"/>
  </r>
  <r>
    <n v="95"/>
    <x v="3"/>
    <x v="14"/>
    <n v="3"/>
  </r>
  <r>
    <n v="96"/>
    <x v="3"/>
    <x v="14"/>
    <n v="10"/>
  </r>
  <r>
    <n v="97"/>
    <x v="3"/>
    <x v="14"/>
    <n v="9"/>
  </r>
  <r>
    <n v="98"/>
    <x v="3"/>
    <x v="14"/>
    <n v="33"/>
  </r>
  <r>
    <n v="99"/>
    <x v="3"/>
    <x v="14"/>
    <n v="22"/>
  </r>
  <r>
    <n v="100"/>
    <x v="3"/>
    <x v="14"/>
    <n v="11"/>
  </r>
  <r>
    <n v="101"/>
    <x v="3"/>
    <x v="14"/>
    <n v="24"/>
  </r>
  <r>
    <n v="102"/>
    <x v="3"/>
    <x v="14"/>
    <n v="6"/>
  </r>
  <r>
    <n v="103"/>
    <x v="3"/>
    <x v="14"/>
    <n v="24"/>
  </r>
  <r>
    <n v="104"/>
    <x v="3"/>
    <x v="14"/>
    <n v="13"/>
  </r>
  <r>
    <n v="105"/>
    <x v="3"/>
    <x v="14"/>
    <n v="10"/>
  </r>
  <r>
    <n v="106"/>
    <x v="3"/>
    <x v="14"/>
    <n v="36"/>
  </r>
  <r>
    <n v="107"/>
    <x v="3"/>
    <x v="14"/>
    <n v="8"/>
  </r>
  <r>
    <n v="108"/>
    <x v="3"/>
    <x v="14"/>
    <n v="10"/>
  </r>
  <r>
    <n v="109"/>
    <x v="3"/>
    <x v="14"/>
    <n v="8"/>
  </r>
  <r>
    <n v="110"/>
    <x v="3"/>
    <x v="14"/>
    <n v="8"/>
  </r>
  <r>
    <n v="111"/>
    <x v="3"/>
    <x v="14"/>
    <n v="16"/>
  </r>
  <r>
    <n v="112"/>
    <x v="3"/>
    <x v="14"/>
    <n v="9"/>
  </r>
  <r>
    <n v="113"/>
    <x v="3"/>
    <x v="14"/>
    <n v="19"/>
  </r>
  <r>
    <n v="114"/>
    <x v="3"/>
    <x v="14"/>
    <n v="16"/>
  </r>
  <r>
    <n v="115"/>
    <x v="3"/>
    <x v="14"/>
    <n v="15"/>
  </r>
  <r>
    <n v="116"/>
    <x v="3"/>
    <x v="14"/>
    <n v="17"/>
  </r>
  <r>
    <n v="128"/>
    <x v="3"/>
    <x v="15"/>
    <n v="16"/>
  </r>
  <r>
    <n v="129"/>
    <x v="3"/>
    <x v="15"/>
    <n v="17"/>
  </r>
  <r>
    <n v="130"/>
    <x v="3"/>
    <x v="15"/>
    <n v="35"/>
  </r>
  <r>
    <n v="131"/>
    <x v="3"/>
    <x v="15"/>
    <n v="16"/>
  </r>
  <r>
    <n v="132"/>
    <x v="3"/>
    <x v="15"/>
    <n v="29"/>
  </r>
  <r>
    <n v="133"/>
    <x v="3"/>
    <x v="15"/>
    <n v="11"/>
  </r>
  <r>
    <n v="134"/>
    <x v="3"/>
    <x v="15"/>
    <n v="24"/>
  </r>
  <r>
    <n v="135"/>
    <x v="3"/>
    <x v="15"/>
    <n v="12"/>
  </r>
  <r>
    <n v="136"/>
    <x v="3"/>
    <x v="15"/>
    <n v="15"/>
  </r>
  <r>
    <n v="137"/>
    <x v="3"/>
    <x v="15"/>
    <n v="26"/>
  </r>
  <r>
    <n v="138"/>
    <x v="3"/>
    <x v="15"/>
    <n v="17"/>
  </r>
  <r>
    <n v="139"/>
    <x v="3"/>
    <x v="15"/>
    <n v="12"/>
  </r>
  <r>
    <n v="140"/>
    <x v="3"/>
    <x v="15"/>
    <n v="11"/>
  </r>
  <r>
    <n v="141"/>
    <x v="3"/>
    <x v="15"/>
    <n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
  <r>
    <s v="C1"/>
    <x v="0"/>
    <n v="1"/>
    <s v="A"/>
    <n v="108.5"/>
    <n v="1"/>
    <n v="0.16300000000000001"/>
    <n v="9.8000000000000004E-2"/>
    <n v="0.27166666666666667"/>
    <n v="0.16333333333333336"/>
    <n v="3.0006166666666667"/>
    <n v="3.4385500000000007"/>
    <n v="6.4391666666666669"/>
    <n v="27.655453149001538"/>
    <n v="31.691705069124428"/>
    <n v="59.347158218125969"/>
  </r>
  <r>
    <s v="C1"/>
    <x v="0"/>
    <n v="1"/>
    <s v="B"/>
    <n v="102.5"/>
    <n v="1"/>
    <n v="0.439"/>
    <n v="0.22500000000000001"/>
    <n v="0.73166666666666669"/>
    <n v="0.375"/>
    <n v="8.1229499999999994"/>
    <n v="7.5027999999999997"/>
    <n v="15.62575"/>
    <n v="79.248292682926831"/>
    <n v="73.198048780487795"/>
    <n v="152.44634146341463"/>
  </r>
  <r>
    <s v="C2"/>
    <x v="0"/>
    <n v="1"/>
    <s v="A"/>
    <n v="102.5"/>
    <n v="1"/>
    <n v="0.20899999999999999"/>
    <n v="0.152"/>
    <n v="0.34833333333333333"/>
    <n v="0.25333333333333335"/>
    <n v="3.8193166666666665"/>
    <n v="5.5983500000000008"/>
    <n v="9.4176666666666673"/>
    <n v="37.261626016260159"/>
    <n v="54.618048780487818"/>
    <n v="91.879674796747963"/>
  </r>
  <r>
    <s v="C2"/>
    <x v="0"/>
    <n v="1"/>
    <s v="B"/>
    <n v="109.9"/>
    <n v="1"/>
    <n v="9.7000000000000003E-2"/>
    <n v="0.121"/>
    <n v="0.16166666666666668"/>
    <n v="0.20166666666666666"/>
    <n v="1.7187833333333336"/>
    <n v="4.8762999999999996"/>
    <n v="6.5950833333333332"/>
    <n v="15.639520776463453"/>
    <n v="44.370336669699725"/>
    <n v="60.009857446163167"/>
  </r>
  <r>
    <s v="C3"/>
    <x v="0"/>
    <n v="1"/>
    <s v="A"/>
    <n v="98.2"/>
    <n v="1"/>
    <n v="0.2"/>
    <n v="0.13"/>
    <n v="0.33333333333333337"/>
    <n v="0.21666666666666667"/>
    <n v="3.671333333333334"/>
    <n v="4.6595000000000004"/>
    <n v="8.3308333333333344"/>
    <n v="37.386286490156152"/>
    <n v="47.449083503054993"/>
    <n v="84.835369993211145"/>
  </r>
  <r>
    <s v="C3"/>
    <x v="0"/>
    <n v="1"/>
    <s v="B"/>
    <n v="106.4"/>
    <n v="1"/>
    <n v="0.44500000000000001"/>
    <n v="0.21"/>
    <n v="0.7416666666666667"/>
    <n v="0.35"/>
    <n v="8.2532499999999995"/>
    <n v="6.7892499999999991"/>
    <n v="15.042499999999999"/>
    <n v="77.56813909774435"/>
    <n v="63.80874060150375"/>
    <n v="141.37687969924809"/>
  </r>
  <r>
    <s v="C4"/>
    <x v="0"/>
    <n v="1"/>
    <s v="A"/>
    <n v="86.9"/>
    <n v="0.9"/>
    <n v="0.27200000000000002"/>
    <n v="0.159"/>
    <n v="0.45333333333333337"/>
    <n v="0.26500000000000001"/>
    <n v="5.0120000000000005"/>
    <n v="5.5332500000000007"/>
    <n v="10.545250000000001"/>
    <n v="51.907940161104719"/>
    <n v="57.306386651323365"/>
    <n v="109.21432681242808"/>
  </r>
  <r>
    <s v="C4"/>
    <x v="0"/>
    <n v="1"/>
    <s v="B"/>
    <n v="93"/>
    <n v="1"/>
    <n v="0.23499999999999999"/>
    <n v="0.121"/>
    <n v="0.39166666666666666"/>
    <n v="0.20166666666666666"/>
    <n v="4.3476833333333333"/>
    <n v="4.0413999999999994"/>
    <n v="8.3890833333333319"/>
    <n v="46.749283154121869"/>
    <n v="43.455913978494621"/>
    <n v="90.205197132616476"/>
  </r>
  <r>
    <s v="C5"/>
    <x v="0"/>
    <n v="1"/>
    <s v="A"/>
    <n v="97"/>
    <n v="1"/>
    <n v="0.48399999999999999"/>
    <n v="0.25"/>
    <n v="0.80666666666666664"/>
    <n v="0.41666666666666669"/>
    <n v="8.9535333333333327"/>
    <n v="8.3592999999999993"/>
    <n v="17.31283333333333"/>
    <n v="92.304467353951878"/>
    <n v="86.178350515463904"/>
    <n v="178.48281786941578"/>
  </r>
  <r>
    <s v="C5"/>
    <x v="0"/>
    <n v="1"/>
    <s v="B"/>
    <n v="99.7"/>
    <n v="1"/>
    <n v="0.307"/>
    <n v="0.20300000000000001"/>
    <n v="0.51166666666666671"/>
    <n v="0.33833333333333337"/>
    <n v="5.6318166666666674"/>
    <n v="7.3081000000000014"/>
    <n v="12.939916666666669"/>
    <n v="56.487629555332667"/>
    <n v="73.300902708124383"/>
    <n v="129.78853226345706"/>
  </r>
  <r>
    <s v="O1"/>
    <x v="1"/>
    <n v="1"/>
    <s v="A"/>
    <n v="106.7"/>
    <n v="1"/>
    <n v="0.14000000000000001"/>
    <n v="0.20499999999999999"/>
    <n v="0.23333333333333336"/>
    <n v="0.34166666666666667"/>
    <n v="2.4483333333333337"/>
    <n v="8.4087500000000013"/>
    <n v="10.857083333333335"/>
    <n v="22.945954389253359"/>
    <n v="78.807403936269921"/>
    <n v="101.75335832552329"/>
  </r>
  <r>
    <s v="O1"/>
    <x v="1"/>
    <n v="1"/>
    <s v="B"/>
    <n v="102"/>
    <n v="1"/>
    <n v="0.222"/>
    <n v="0.161"/>
    <n v="0.37"/>
    <n v="0.26833333333333337"/>
    <n v="4.0573666666666668"/>
    <n v="5.9260500000000009"/>
    <n v="9.9834166666666668"/>
    <n v="39.778104575163397"/>
    <n v="58.098529411764716"/>
    <n v="97.876633986928098"/>
  </r>
  <r>
    <s v="O2"/>
    <x v="1"/>
    <n v="1"/>
    <s v="A"/>
    <n v="106.7"/>
    <n v="1"/>
    <n v="0.23699999999999999"/>
    <n v="0.20499999999999999"/>
    <n v="0.39500000000000002"/>
    <n v="0.34166666666666667"/>
    <n v="4.2961833333333335"/>
    <n v="7.8219000000000012"/>
    <n v="12.118083333333335"/>
    <n v="40.264136207435172"/>
    <n v="73.307403936269921"/>
    <n v="113.57154014370511"/>
  </r>
  <r>
    <s v="O2"/>
    <x v="1"/>
    <n v="1"/>
    <s v="B"/>
    <n v="103.5"/>
    <n v="1"/>
    <n v="0.17199999999999999"/>
    <n v="0.158"/>
    <n v="0.28666666666666668"/>
    <n v="0.26333333333333336"/>
    <n v="3.1080666666666668"/>
    <n v="6.0931000000000015"/>
    <n v="9.2011666666666692"/>
    <n v="30.029629629629628"/>
    <n v="58.870531400966193"/>
    <n v="88.900161030595839"/>
  </r>
  <r>
    <s v="O3"/>
    <x v="1"/>
    <n v="1"/>
    <s v="A"/>
    <n v="107.8"/>
    <n v="1"/>
    <n v="0.24299999999999999"/>
    <n v="0.214"/>
    <n v="0.40500000000000003"/>
    <n v="0.35666666666666669"/>
    <n v="4.4008833333333337"/>
    <n v="8.1919500000000003"/>
    <n v="12.592833333333335"/>
    <n v="40.824520717377865"/>
    <n v="75.992115027829328"/>
    <n v="116.81663574520719"/>
  </r>
  <r>
    <s v="O3"/>
    <x v="1"/>
    <n v="1"/>
    <s v="B"/>
    <n v="102"/>
    <n v="1"/>
    <n v="0.86199999999999999"/>
    <n v="0.48199999999999998"/>
    <n v="1.4366666666666668"/>
    <n v="0.80333333333333334"/>
    <n v="15.906966666666666"/>
    <n v="16.5472"/>
    <n v="32.454166666666666"/>
    <n v="155.95065359477124"/>
    <n v="162.22745098039215"/>
    <n v="318.17810457516339"/>
  </r>
  <r>
    <s v="O4"/>
    <x v="1"/>
    <n v="1"/>
    <s v="A"/>
    <n v="101.8"/>
    <n v="1"/>
    <n v="0.156"/>
    <n v="0.16700000000000001"/>
    <n v="0.26"/>
    <n v="0.27833333333333338"/>
    <n v="2.7936666666666667"/>
    <n v="6.5962500000000013"/>
    <n v="9.389916666666668"/>
    <n v="27.442698100851342"/>
    <n v="64.796168958742641"/>
    <n v="92.238867059593986"/>
  </r>
  <r>
    <s v="O4"/>
    <x v="1"/>
    <n v="1"/>
    <s v="B"/>
    <n v="103.1"/>
    <n v="1"/>
    <n v="0.21"/>
    <n v="0.247"/>
    <n v="0.35"/>
    <n v="0.41166666666666668"/>
    <n v="3.7370333333333332"/>
    <n v="9.8815500000000007"/>
    <n v="13.618583333333333"/>
    <n v="36.246686065308765"/>
    <n v="95.844325897187204"/>
    <n v="132.09101196249597"/>
  </r>
  <r>
    <s v="O5"/>
    <x v="1"/>
    <n v="1"/>
    <s v="A"/>
    <n v="108"/>
    <n v="1"/>
    <n v="0.442"/>
    <n v="0.30499999999999999"/>
    <n v="0.73666666666666669"/>
    <n v="0.5083333333333333"/>
    <n v="8.0947666666666667"/>
    <n v="11.09665"/>
    <n v="19.191416666666669"/>
    <n v="74.951543209876547"/>
    <n v="102.74675925925926"/>
    <n v="177.69830246913583"/>
  </r>
  <r>
    <s v="O5"/>
    <x v="1"/>
    <n v="1"/>
    <s v="B"/>
    <n v="108.6"/>
    <n v="1"/>
    <n v="0.22500000000000001"/>
    <n v="0.16500000000000001"/>
    <n v="0.375"/>
    <n v="0.27500000000000002"/>
    <n v="4.1102499999999997"/>
    <n v="6.0885000000000007"/>
    <n v="10.19875"/>
    <n v="37.847605893186007"/>
    <n v="56.063535911602223"/>
    <n v="93.91114180478823"/>
  </r>
  <r>
    <s v="S1"/>
    <x v="2"/>
    <n v="1"/>
    <s v="A"/>
    <n v="102.3"/>
    <n v="1"/>
    <n v="0.17499999999999999"/>
    <n v="0.13100000000000001"/>
    <n v="0.29166666666666669"/>
    <n v="0.21833333333333335"/>
    <n v="3.1940166666666667"/>
    <n v="4.855900000000001"/>
    <n v="8.0499166666666682"/>
    <n v="31.222059302704466"/>
    <n v="47.467253176930605"/>
    <n v="78.689312479635078"/>
  </r>
  <r>
    <s v="S1"/>
    <x v="2"/>
    <n v="1"/>
    <s v="B"/>
    <n v="103.5"/>
    <n v="1"/>
    <n v="0.22800000000000001"/>
    <n v="0.157"/>
    <n v="0.38"/>
    <n v="0.26166666666666666"/>
    <n v="4.1759333333333331"/>
    <n v="5.7091499999999993"/>
    <n v="9.8850833333333323"/>
    <n v="40.347181964573267"/>
    <n v="55.160869565217382"/>
    <n v="95.508051529790649"/>
  </r>
  <r>
    <s v="S7"/>
    <x v="2"/>
    <n v="1"/>
    <s v="A"/>
    <n v="102.2"/>
    <n v="1"/>
    <n v="0.38800000000000001"/>
    <n v="0.222"/>
    <n v="0.64666666666666672"/>
    <n v="0.37"/>
    <n v="7.1546000000000012"/>
    <n v="7.6758999999999986"/>
    <n v="14.830500000000001"/>
    <n v="70.005870841487294"/>
    <n v="75.106653620352233"/>
    <n v="145.11252446183954"/>
  </r>
  <r>
    <s v="S7"/>
    <x v="2"/>
    <n v="1"/>
    <s v="B"/>
    <n v="99.5"/>
    <n v="1"/>
    <n v="0.14499999999999999"/>
    <n v="0.125"/>
    <n v="0.24166666666666667"/>
    <n v="0.20833333333333334"/>
    <n v="2.6289166666666666"/>
    <n v="4.7664999999999997"/>
    <n v="7.3954166666666659"/>
    <n v="26.421273031825795"/>
    <n v="47.904522613065325"/>
    <n v="74.325795644891116"/>
  </r>
  <r>
    <s v="S3"/>
    <x v="2"/>
    <n v="1"/>
    <s v="A"/>
    <n v="106.6"/>
    <n v="1"/>
    <n v="0.28299999999999997"/>
    <n v="0.182"/>
    <n v="0.47166666666666662"/>
    <n v="0.30333333333333334"/>
    <n v="5.1970166666666664"/>
    <n v="6.5051500000000004"/>
    <n v="11.702166666666667"/>
    <n v="48.752501563477175"/>
    <n v="61.023921200750479"/>
    <n v="109.77642276422765"/>
  </r>
  <r>
    <s v="S3"/>
    <x v="2"/>
    <n v="1"/>
    <s v="B"/>
    <n v="99.9"/>
    <n v="1"/>
    <n v="0.19900000000000001"/>
    <n v="0.13400000000000001"/>
    <n v="0.33166666666666672"/>
    <n v="0.22333333333333336"/>
    <n v="3.6480166666666669"/>
    <n v="4.8461500000000006"/>
    <n v="8.4941666666666684"/>
    <n v="36.516683350016685"/>
    <n v="48.510010010010014"/>
    <n v="85.026693360026698"/>
  </r>
  <r>
    <s v="S4"/>
    <x v="2"/>
    <n v="1"/>
    <s v="A"/>
    <n v="107"/>
    <n v="1"/>
    <n v="0.36599999999999999"/>
    <n v="0.224"/>
    <n v="0.61"/>
    <n v="0.37333333333333335"/>
    <n v="6.7333666666666661"/>
    <n v="7.8993000000000002"/>
    <n v="14.632666666666665"/>
    <n v="62.928660436137058"/>
    <n v="73.825233644859807"/>
    <n v="136.75389408099687"/>
  </r>
  <r>
    <s v="S4"/>
    <x v="2"/>
    <n v="1"/>
    <s v="B"/>
    <n v="106.6"/>
    <n v="1"/>
    <n v="0.23400000000000001"/>
    <n v="0.155"/>
    <n v="0.39"/>
    <n v="0.25833333333333336"/>
    <n v="4.2923666666666662"/>
    <n v="5.5825500000000003"/>
    <n v="9.8749166666666675"/>
    <n v="40.266103814884303"/>
    <n v="52.369136960600379"/>
    <n v="92.635240775484704"/>
  </r>
  <r>
    <s v="S5"/>
    <x v="2"/>
    <n v="1"/>
    <s v="A"/>
    <n v="96.2"/>
    <n v="1"/>
    <n v="0.17100000000000001"/>
    <n v="0.17299999999999999"/>
    <n v="0.28500000000000003"/>
    <n v="0.28833333333333333"/>
    <n v="3.0730166666666667"/>
    <n v="6.7763999999999998"/>
    <n v="9.8494166666666665"/>
    <n v="31.944040194040195"/>
    <n v="70.440748440748436"/>
    <n v="102.38478863478862"/>
  </r>
  <r>
    <s v="S5"/>
    <x v="2"/>
    <n v="1"/>
    <s v="B"/>
    <n v="101.7"/>
    <n v="1"/>
    <n v="0.16700000000000001"/>
    <n v="0.14699999999999999"/>
    <n v="0.27833333333333338"/>
    <n v="0.245"/>
    <n v="3.0245500000000005"/>
    <n v="5.6266999999999996"/>
    <n v="8.651250000000001"/>
    <n v="29.739921337266473"/>
    <n v="55.32645034414945"/>
    <n v="85.066371681415944"/>
  </r>
  <r>
    <s v="I1"/>
    <x v="3"/>
    <n v="1"/>
    <s v="A"/>
    <n v="103.1"/>
    <n v="1"/>
    <n v="0.23100000000000001"/>
    <n v="0.21099999999999999"/>
    <n v="0.38500000000000001"/>
    <n v="0.35166666666666668"/>
    <n v="4.1754833333333332"/>
    <n v="8.1290999999999993"/>
    <n v="12.304583333333333"/>
    <n v="40.499353378596837"/>
    <n v="78.846750727449077"/>
    <n v="119.34610410604591"/>
  </r>
  <r>
    <s v="I1"/>
    <x v="3"/>
    <n v="1"/>
    <s v="B"/>
    <n v="108.8"/>
    <n v="1"/>
    <n v="0.124"/>
    <n v="0.14099999999999999"/>
    <n v="0.20666666666666667"/>
    <n v="0.23499999999999999"/>
    <n v="2.2118000000000002"/>
    <n v="5.6159499999999998"/>
    <n v="7.82775"/>
    <n v="20.329044117647058"/>
    <n v="51.6171875"/>
    <n v="71.946231617647058"/>
  </r>
  <r>
    <s v="I2"/>
    <x v="3"/>
    <n v="1"/>
    <s v="A"/>
    <n v="108.3"/>
    <n v="1"/>
    <n v="0.108"/>
    <n v="0.125"/>
    <n v="0.18"/>
    <n v="0.20833333333333334"/>
    <n v="1.9240666666666666"/>
    <n v="4.9903499999999994"/>
    <n v="6.914416666666666"/>
    <n v="17.76608187134503"/>
    <n v="46.078947368421048"/>
    <n v="63.845029239766077"/>
  </r>
  <r>
    <s v="I2"/>
    <x v="3"/>
    <n v="1"/>
    <s v="B"/>
    <n v="104.6"/>
    <n v="1"/>
    <n v="0.11899999999999999"/>
    <n v="0.11700000000000001"/>
    <n v="0.19833333333333333"/>
    <n v="0.19500000000000001"/>
    <n v="2.14215"/>
    <n v="4.5626000000000007"/>
    <n v="6.7047500000000007"/>
    <n v="20.479445506692159"/>
    <n v="43.619502868068842"/>
    <n v="64.098948374761008"/>
  </r>
  <r>
    <s v="I3"/>
    <x v="3"/>
    <n v="1"/>
    <s v="A"/>
    <n v="102.7"/>
    <n v="1"/>
    <n v="0.20300000000000001"/>
    <n v="0.17"/>
    <n v="0.33833333333333337"/>
    <n v="0.28333333333333338"/>
    <n v="3.6858166666666672"/>
    <n v="6.447350000000001"/>
    <n v="10.133166666666668"/>
    <n v="35.889159363842914"/>
    <n v="62.778481012658233"/>
    <n v="98.66764037650114"/>
  </r>
  <r>
    <s v="I3"/>
    <x v="3"/>
    <n v="1"/>
    <s v="B"/>
    <n v="108.4"/>
    <n v="1"/>
    <n v="0.217"/>
    <n v="0.187"/>
    <n v="0.36166666666666669"/>
    <n v="0.3116666666666667"/>
    <n v="3.9343833333333329"/>
    <n v="7.1302000000000012"/>
    <n v="11.064583333333335"/>
    <n v="36.295049200492002"/>
    <n v="65.776752767527682"/>
    <n v="102.0718019680197"/>
  </r>
  <r>
    <s v="I4"/>
    <x v="3"/>
    <n v="1"/>
    <s v="A"/>
    <n v="109.4"/>
    <n v="1"/>
    <n v="0.27600000000000002"/>
    <n v="0.19900000000000001"/>
    <n v="0.46000000000000008"/>
    <n v="0.33166666666666672"/>
    <n v="5.0455333333333341"/>
    <n v="7.3150500000000012"/>
    <n v="12.360583333333334"/>
    <n v="46.12004875076174"/>
    <n v="66.865173674588675"/>
    <n v="112.9852224253504"/>
  </r>
  <r>
    <s v="I4"/>
    <x v="3"/>
    <n v="1"/>
    <s v="B"/>
    <n v="103.6"/>
    <n v="1"/>
    <n v="0.248"/>
    <n v="0.17199999999999999"/>
    <n v="0.41333333333333333"/>
    <n v="0.28666666666666668"/>
    <n v="4.5409333333333333"/>
    <n v="6.2654000000000005"/>
    <n v="10.806333333333335"/>
    <n v="43.831402831402826"/>
    <n v="60.47683397683398"/>
    <n v="104.30823680823683"/>
  </r>
  <r>
    <s v="I5"/>
    <x v="3"/>
    <n v="1"/>
    <s v="A"/>
    <n v="102.6"/>
    <n v="1"/>
    <n v="6.6000000000000003E-2"/>
    <n v="8.5000000000000006E-2"/>
    <n v="0.11000000000000001"/>
    <n v="0.14166666666666669"/>
    <n v="1.1666333333333334"/>
    <n v="3.4384500000000005"/>
    <n v="4.6050833333333339"/>
    <n v="11.37069525666017"/>
    <n v="33.51315789473685"/>
    <n v="44.88385315139702"/>
  </r>
  <r>
    <s v="I5"/>
    <x v="3"/>
    <n v="1"/>
    <s v="B"/>
    <n v="104.2"/>
    <n v="1"/>
    <n v="0.14599999999999999"/>
    <n v="0.13600000000000001"/>
    <n v="0.24333333333333332"/>
    <n v="0.22666666666666668"/>
    <n v="2.6362333333333332"/>
    <n v="5.2571000000000003"/>
    <n v="7.8933333333333335"/>
    <n v="25.299744081893788"/>
    <n v="50.452015355086374"/>
    <n v="75.751759436980166"/>
  </r>
  <r>
    <s v="C1"/>
    <x v="0"/>
    <n v="2"/>
    <s v="A"/>
    <n v="108.5"/>
    <n v="1"/>
    <n v="0.106"/>
    <n v="0.17699999999999999"/>
    <n v="0.17666666666666667"/>
    <n v="0.29499999999999998"/>
    <n v="1.8304999999999998"/>
    <n v="7.3502499999999991"/>
    <n v="9.1807499999999997"/>
    <n v="16.870967741935484"/>
    <n v="67.744239631336399"/>
    <n v="84.615207373271886"/>
  </r>
  <r>
    <s v="C1"/>
    <x v="0"/>
    <n v="2"/>
    <s v="B"/>
    <n v="102.5"/>
    <n v="1"/>
    <n v="0.216"/>
    <n v="0.41599999999999998"/>
    <n v="0.36"/>
    <n v="0.69333333333333336"/>
    <n v="3.6710666666666665"/>
    <n v="17.4756"/>
    <n v="21.146666666666668"/>
    <n v="35.815284552845526"/>
    <n v="170.49365853658537"/>
    <n v="206.3089430894309"/>
  </r>
  <r>
    <s v="C2"/>
    <x v="0"/>
    <n v="2"/>
    <s v="A"/>
    <n v="102.5"/>
    <n v="1"/>
    <n v="0.153"/>
    <n v="0.20899999999999999"/>
    <n v="0.255"/>
    <n v="0.34833333333333333"/>
    <n v="2.6917166666666668"/>
    <n v="8.5106999999999999"/>
    <n v="11.202416666666666"/>
    <n v="26.260650406504066"/>
    <n v="83.031219512195122"/>
    <n v="109.29186991869919"/>
  </r>
  <r>
    <s v="C2"/>
    <x v="0"/>
    <n v="2"/>
    <s v="B"/>
    <n v="109.9"/>
    <n v="1"/>
    <n v="0.11899999999999999"/>
    <n v="9.5000000000000001E-2"/>
    <n v="0.19833333333333333"/>
    <n v="0.15833333333333335"/>
    <n v="2.1656166666666667"/>
    <n v="3.569300000000001"/>
    <n v="5.7349166666666678"/>
    <n v="19.705338186229906"/>
    <n v="32.477707006369435"/>
    <n v="52.183045192599337"/>
  </r>
  <r>
    <s v="C3"/>
    <x v="0"/>
    <n v="2"/>
    <s v="A"/>
    <n v="98.2"/>
    <n v="1"/>
    <n v="0.125"/>
    <n v="0.19"/>
    <n v="0.20833333333333334"/>
    <n v="0.31666666666666671"/>
    <n v="2.1785833333333335"/>
    <n v="7.8222500000000021"/>
    <n v="10.000833333333336"/>
    <n v="22.185166327223357"/>
    <n v="79.656313645621196"/>
    <n v="101.84147997284457"/>
  </r>
  <r>
    <s v="C3"/>
    <x v="0"/>
    <n v="2"/>
    <s v="B"/>
    <n v="106.4"/>
    <n v="1"/>
    <n v="0.20799999999999999"/>
    <n v="0.437"/>
    <n v="0.34666666666666668"/>
    <n v="0.72833333333333339"/>
    <n v="3.4962666666666666"/>
    <n v="18.472149999999999"/>
    <n v="21.968416666666666"/>
    <n v="32.859649122807014"/>
    <n v="173.61043233082705"/>
    <n v="206.47008145363407"/>
  </r>
  <r>
    <s v="C4"/>
    <x v="0"/>
    <n v="2"/>
    <s v="A"/>
    <n v="86.9"/>
    <n v="0.9"/>
    <n v="0.158"/>
    <n v="0.26600000000000001"/>
    <n v="0.26333333333333336"/>
    <n v="0.44333333333333336"/>
    <n v="2.7261666666666673"/>
    <n v="11.054"/>
    <n v="13.780166666666668"/>
    <n v="28.234177215189877"/>
    <n v="114.48331415420023"/>
    <n v="142.7174913693901"/>
  </r>
  <r>
    <s v="C4"/>
    <x v="0"/>
    <n v="2"/>
    <s v="B"/>
    <n v="93"/>
    <n v="1"/>
    <n v="0.11899999999999999"/>
    <n v="0.22900000000000001"/>
    <n v="0.19833333333333333"/>
    <n v="0.38166666666666671"/>
    <n v="2.0226833333333332"/>
    <n v="9.6194000000000006"/>
    <n v="11.642083333333334"/>
    <n v="21.749283154121862"/>
    <n v="103.43440860215055"/>
    <n v="125.18369175627242"/>
  </r>
  <r>
    <s v="C5"/>
    <x v="0"/>
    <n v="2"/>
    <s v="A"/>
    <n v="97"/>
    <n v="1"/>
    <n v="0.254"/>
    <n v="0.49299999999999999"/>
    <n v="0.42333333333333334"/>
    <n v="0.82166666666666666"/>
    <n v="4.3128333333333337"/>
    <n v="20.722249999999999"/>
    <n v="25.035083333333333"/>
    <n v="44.46219931271478"/>
    <n v="213.63144329896906"/>
    <n v="258.09364261168383"/>
  </r>
  <r>
    <s v="C5"/>
    <x v="0"/>
    <n v="2"/>
    <s v="B"/>
    <n v="99.7"/>
    <n v="1"/>
    <n v="0.19600000000000001"/>
    <n v="0.29599999999999999"/>
    <n v="0.32666666666666672"/>
    <n v="0.49333333333333335"/>
    <n v="3.4180666666666673"/>
    <n v="12.178599999999999"/>
    <n v="15.596666666666668"/>
    <n v="34.283517218321641"/>
    <n v="122.15245737211634"/>
    <n v="156.43597459043798"/>
  </r>
  <r>
    <s v="O1"/>
    <x v="1"/>
    <n v="2"/>
    <s v="A"/>
    <n v="106.7"/>
    <n v="1"/>
    <n v="0.20300000000000001"/>
    <n v="0.13900000000000001"/>
    <n v="0.33833333333333337"/>
    <n v="0.23166666666666669"/>
    <n v="3.7188833333333338"/>
    <n v="5.0476999999999999"/>
    <n v="8.7665833333333332"/>
    <n v="34.853639487660104"/>
    <n v="47.307403936269914"/>
    <n v="82.161043423930025"/>
  </r>
  <r>
    <s v="O1"/>
    <x v="1"/>
    <n v="2"/>
    <s v="B"/>
    <n v="102"/>
    <n v="1"/>
    <n v="0.159"/>
    <n v="0.217"/>
    <n v="0.26500000000000001"/>
    <n v="0.36166666666666669"/>
    <n v="2.7974833333333335"/>
    <n v="8.8356000000000012"/>
    <n v="11.633083333333335"/>
    <n v="27.426307189542488"/>
    <n v="86.623529411764707"/>
    <n v="114.04983660130721"/>
  </r>
  <r>
    <s v="O2"/>
    <x v="1"/>
    <n v="2"/>
    <s v="A"/>
    <n v="106.7"/>
    <n v="1"/>
    <n v="0.20399999999999999"/>
    <n v="0.23499999999999999"/>
    <n v="0.33999999999999997"/>
    <n v="0.39166666666666666"/>
    <n v="3.6355333333333331"/>
    <n v="9.3760500000000011"/>
    <n v="13.011583333333334"/>
    <n v="34.07247735082786"/>
    <n v="87.873008434864104"/>
    <n v="121.94548578569197"/>
  </r>
  <r>
    <s v="O2"/>
    <x v="1"/>
    <n v="2"/>
    <s v="B"/>
    <n v="103.5"/>
    <n v="1"/>
    <n v="0.156"/>
    <n v="0.16800000000000001"/>
    <n v="0.26"/>
    <n v="0.28000000000000003"/>
    <n v="2.7926000000000002"/>
    <n v="6.6414000000000009"/>
    <n v="9.4340000000000011"/>
    <n v="26.981642512077293"/>
    <n v="64.16811594202899"/>
    <n v="91.149758454106291"/>
  </r>
  <r>
    <s v="O3"/>
    <x v="1"/>
    <n v="2"/>
    <s v="A"/>
    <n v="107.8"/>
    <n v="1"/>
    <n v="0.22"/>
    <n v="0.25"/>
    <n v="0.3666666666666667"/>
    <n v="0.41666666666666669"/>
    <n v="3.9243333333333332"/>
    <n v="9.9565000000000001"/>
    <n v="13.880833333333333"/>
    <n v="36.403834260977121"/>
    <n v="92.360853432282013"/>
    <n v="128.76468769325913"/>
  </r>
  <r>
    <s v="O3"/>
    <x v="1"/>
    <n v="2"/>
    <s v="B"/>
    <n v="102"/>
    <n v="1"/>
    <n v="0.48099999999999998"/>
    <n v="0.85899999999999999"/>
    <n v="0.80166666666666664"/>
    <n v="1.4316666666666666"/>
    <n v="8.2467833333333331"/>
    <n v="35.873800000000003"/>
    <n v="44.120583333333336"/>
    <n v="80.850816993464051"/>
    <n v="351.70392156862744"/>
    <n v="432.55473856209153"/>
  </r>
  <r>
    <s v="O4"/>
    <x v="1"/>
    <n v="2"/>
    <s v="A"/>
    <n v="101.8"/>
    <n v="1"/>
    <n v="0.16300000000000001"/>
    <n v="0.151"/>
    <n v="0.27166666666666667"/>
    <n v="0.25166666666666665"/>
    <n v="2.9440833333333334"/>
    <n v="5.8314999999999992"/>
    <n v="8.7755833333333335"/>
    <n v="28.920268500327438"/>
    <n v="57.283889980353621"/>
    <n v="86.204158480681073"/>
  </r>
  <r>
    <s v="O4"/>
    <x v="1"/>
    <n v="2"/>
    <s v="B"/>
    <n v="103.1"/>
    <n v="1"/>
    <n v="0.24099999999999999"/>
    <n v="0.20399999999999999"/>
    <n v="0.40166666666666667"/>
    <n v="0.33999999999999997"/>
    <n v="4.3734500000000001"/>
    <n v="7.7525499999999994"/>
    <n v="12.125999999999999"/>
    <n v="42.41949563530553"/>
    <n v="75.19447138700292"/>
    <n v="117.61396702230844"/>
  </r>
  <r>
    <s v="O5"/>
    <x v="1"/>
    <n v="2"/>
    <s v="A"/>
    <n v="108"/>
    <n v="1"/>
    <n v="0.28999999999999998"/>
    <n v="0.41799999999999998"/>
    <n v="0.48333333333333334"/>
    <n v="0.69666666666666666"/>
    <n v="5.0786333333333333"/>
    <n v="17.118199999999998"/>
    <n v="22.196833333333331"/>
    <n v="47.024382716049381"/>
    <n v="158.50185185185182"/>
    <n v="205.52623456790121"/>
  </r>
  <r>
    <s v="O5"/>
    <x v="1"/>
    <n v="2"/>
    <s v="B"/>
    <n v="108.6"/>
    <n v="1"/>
    <n v="0.16400000000000001"/>
    <n v="0.222"/>
    <n v="0.27333333333333337"/>
    <n v="0.37"/>
    <n v="2.8874000000000004"/>
    <n v="9.0310999999999986"/>
    <n v="11.918499999999998"/>
    <n v="26.587476979742178"/>
    <n v="83.159300184162049"/>
    <n v="109.74677716390423"/>
  </r>
  <r>
    <s v="S1"/>
    <x v="2"/>
    <n v="2"/>
    <s v="A"/>
    <n v="102.3"/>
    <n v="1"/>
    <n v="0.129"/>
    <n v="0.16900000000000001"/>
    <n v="0.21500000000000002"/>
    <n v="0.28166666666666668"/>
    <n v="2.2771833333333333"/>
    <n v="6.8498999999999999"/>
    <n v="9.1270833333333332"/>
    <n v="22.259856630824373"/>
    <n v="66.958944281524921"/>
    <n v="89.218800912349295"/>
  </r>
  <r>
    <s v="S1"/>
    <x v="2"/>
    <n v="2"/>
    <s v="B"/>
    <n v="103.5"/>
    <n v="1"/>
    <n v="0.154"/>
    <n v="0.221"/>
    <n v="0.25666666666666665"/>
    <n v="0.36833333333333335"/>
    <n v="2.6979666666666668"/>
    <n v="9.0464500000000001"/>
    <n v="11.744416666666666"/>
    <n v="26.06731078904992"/>
    <n v="87.405314009661836"/>
    <n v="113.47262479871175"/>
  </r>
  <r>
    <s v="S7"/>
    <x v="2"/>
    <n v="2"/>
    <s v="A"/>
    <n v="102.2"/>
    <n v="1"/>
    <n v="0.22"/>
    <n v="0.38200000000000001"/>
    <n v="0.3666666666666667"/>
    <n v="0.63666666666666671"/>
    <n v="3.7835333333333332"/>
    <n v="15.916300000000003"/>
    <n v="19.699833333333338"/>
    <n v="37.020874103065879"/>
    <n v="155.73679060665364"/>
    <n v="192.75766470971953"/>
  </r>
  <r>
    <s v="S7"/>
    <x v="2"/>
    <n v="2"/>
    <s v="B"/>
    <n v="99.5"/>
    <n v="1"/>
    <n v="0.125"/>
    <n v="0.14399999999999999"/>
    <n v="0.20833333333333334"/>
    <n v="0.24"/>
    <n v="2.2276500000000001"/>
    <n v="5.7453500000000002"/>
    <n v="7.9730000000000008"/>
    <n v="22.388442211055278"/>
    <n v="57.742211055276385"/>
    <n v="80.130653266331663"/>
  </r>
  <r>
    <s v="S3"/>
    <x v="2"/>
    <n v="2"/>
    <s v="A"/>
    <n v="106.6"/>
    <n v="1"/>
    <n v="0.184"/>
    <n v="0.28399999999999997"/>
    <n v="0.3066666666666667"/>
    <n v="0.47333333333333333"/>
    <n v="3.202266666666667"/>
    <n v="11.709399999999999"/>
    <n v="14.911666666666665"/>
    <n v="30.040025015634779"/>
    <n v="109.84427767354596"/>
    <n v="139.88430268918074"/>
  </r>
  <r>
    <s v="S3"/>
    <x v="2"/>
    <n v="2"/>
    <s v="B"/>
    <n v="99.9"/>
    <n v="1"/>
    <n v="0.13400000000000001"/>
    <n v="0.19700000000000001"/>
    <n v="0.22333333333333336"/>
    <n v="0.32833333333333337"/>
    <n v="2.3425666666666669"/>
    <n v="8.08385"/>
    <n v="10.426416666666666"/>
    <n v="23.44911578244912"/>
    <n v="80.919419419419427"/>
    <n v="104.36853520186854"/>
  </r>
  <r>
    <s v="S4"/>
    <x v="2"/>
    <n v="2"/>
    <s v="A"/>
    <n v="107"/>
    <n v="1"/>
    <n v="0.20699999999999999"/>
    <n v="0.33400000000000002"/>
    <n v="0.34499999999999997"/>
    <n v="0.55666666666666675"/>
    <n v="3.5870833333333332"/>
    <n v="13.827750000000002"/>
    <n v="17.414833333333334"/>
    <n v="33.524143302180683"/>
    <n v="129.23130841121497"/>
    <n v="162.75545171339564"/>
  </r>
  <r>
    <s v="S4"/>
    <x v="2"/>
    <n v="2"/>
    <s v="B"/>
    <n v="106.6"/>
    <n v="1"/>
    <n v="0.155"/>
    <n v="0.23300000000000001"/>
    <n v="0.25833333333333336"/>
    <n v="0.38833333333333336"/>
    <n v="2.7042166666666669"/>
    <n v="9.582200000000002"/>
    <n v="12.286416666666669"/>
    <n v="25.367886178861792"/>
    <n v="89.889305816135106"/>
    <n v="115.25719199499692"/>
  </r>
  <r>
    <s v="S5"/>
    <x v="2"/>
    <n v="2"/>
    <s v="A"/>
    <n v="96.2"/>
    <n v="1"/>
    <n v="0.17399999999999999"/>
    <n v="0.17199999999999999"/>
    <n v="0.28999999999999998"/>
    <n v="0.28666666666666668"/>
    <n v="3.1312333333333333"/>
    <n v="6.7131000000000007"/>
    <n v="9.8443333333333349"/>
    <n v="32.549203049203044"/>
    <n v="69.782744282744275"/>
    <n v="102.33194733194733"/>
  </r>
  <r>
    <s v="S5"/>
    <x v="2"/>
    <n v="2"/>
    <s v="B"/>
    <n v="101.7"/>
    <n v="1"/>
    <n v="0.14199999999999999"/>
    <n v="0.16"/>
    <n v="0.23666666666666666"/>
    <n v="0.26666666666666666"/>
    <n v="2.5344333333333333"/>
    <n v="6.3649000000000004"/>
    <n v="8.8993333333333347"/>
    <n v="24.92068174369059"/>
    <n v="62.585054080629298"/>
    <n v="87.505735824319899"/>
  </r>
  <r>
    <s v="I1"/>
    <x v="3"/>
    <n v="2"/>
    <s v="A"/>
    <n v="103.1"/>
    <n v="1"/>
    <n v="0.20899999999999999"/>
    <n v="0.23"/>
    <n v="0.34833333333333333"/>
    <n v="0.38333333333333336"/>
    <n v="3.7361166666666663"/>
    <n v="9.1200500000000009"/>
    <n v="12.856166666666667"/>
    <n v="36.237795021015195"/>
    <n v="88.458292919495648"/>
    <n v="124.69608794051085"/>
  </r>
  <r>
    <s v="I1"/>
    <x v="3"/>
    <n v="2"/>
    <s v="B"/>
    <n v="108.8"/>
    <n v="1"/>
    <n v="0.14899999999999999"/>
    <n v="0.13"/>
    <n v="0.24833333333333332"/>
    <n v="0.21666666666666667"/>
    <n v="2.6997833333333334"/>
    <n v="4.9680500000000007"/>
    <n v="7.6678333333333342"/>
    <n v="24.81418504901961"/>
    <n v="45.662224264705891"/>
    <n v="70.476409313725497"/>
  </r>
  <r>
    <s v="I2"/>
    <x v="3"/>
    <n v="2"/>
    <s v="A"/>
    <n v="108.3"/>
    <n v="1"/>
    <n v="0.122"/>
    <n v="0.105"/>
    <n v="0.20333333333333334"/>
    <n v="0.17499999999999999"/>
    <n v="2.2121"/>
    <n v="4.0026499999999992"/>
    <n v="6.2147499999999987"/>
    <n v="20.425669436749768"/>
    <n v="36.958910433979675"/>
    <n v="57.384579870729446"/>
  </r>
  <r>
    <s v="I2"/>
    <x v="3"/>
    <n v="2"/>
    <s v="B"/>
    <n v="104.6"/>
    <n v="1"/>
    <n v="0.115"/>
    <n v="0.11799999999999999"/>
    <n v="0.19166666666666668"/>
    <n v="0.19666666666666666"/>
    <n v="2.0648833333333334"/>
    <n v="4.6319499999999998"/>
    <n v="6.6968333333333332"/>
    <n v="19.740758444869343"/>
    <n v="44.282504780114721"/>
    <n v="64.023263224984063"/>
  </r>
  <r>
    <s v="I3"/>
    <x v="3"/>
    <n v="2"/>
    <s v="A"/>
    <n v="102.7"/>
    <n v="1"/>
    <n v="0.16600000000000001"/>
    <n v="0.19800000000000001"/>
    <n v="0.27666666666666667"/>
    <n v="0.33"/>
    <n v="2.9511000000000003"/>
    <n v="7.9354000000000005"/>
    <n v="10.886500000000002"/>
    <n v="28.735150925024342"/>
    <n v="77.267770204479064"/>
    <n v="106.00292112950341"/>
  </r>
  <r>
    <s v="I3"/>
    <x v="3"/>
    <n v="2"/>
    <s v="B"/>
    <n v="108.4"/>
    <n v="1"/>
    <n v="0.17499999999999999"/>
    <n v="0.20100000000000001"/>
    <n v="0.29166666666666669"/>
    <n v="0.33500000000000002"/>
    <n v="3.1193500000000003"/>
    <n v="8.0164000000000009"/>
    <n v="11.135750000000002"/>
    <n v="28.776291512915133"/>
    <n v="73.952029520295213"/>
    <n v="102.72832103321035"/>
  </r>
  <r>
    <s v="I4"/>
    <x v="3"/>
    <n v="2"/>
    <s v="A"/>
    <n v="109.4"/>
    <n v="1"/>
    <n v="0.2"/>
    <n v="0.27700000000000002"/>
    <n v="0.33333333333333337"/>
    <n v="0.46166666666666673"/>
    <n v="3.514533333333334"/>
    <n v="11.29655"/>
    <n v="14.811083333333334"/>
    <n v="32.125533211456435"/>
    <n v="103.2591407678245"/>
    <n v="135.38467397928093"/>
  </r>
  <r>
    <s v="I4"/>
    <x v="3"/>
    <n v="2"/>
    <s v="B"/>
    <n v="103.6"/>
    <n v="1"/>
    <n v="0.17699999999999999"/>
    <n v="0.252"/>
    <n v="0.29499999999999998"/>
    <n v="0.42000000000000004"/>
    <n v="3.1030499999999996"/>
    <n v="10.306950000000001"/>
    <n v="13.41"/>
    <n v="29.952220077220073"/>
    <n v="99.487934362934368"/>
    <n v="129.44015444015443"/>
  </r>
  <r>
    <s v="I5"/>
    <x v="3"/>
    <n v="2"/>
    <s v="A"/>
    <n v="102.6"/>
    <n v="1"/>
    <n v="8.5000000000000006E-2"/>
    <n v="6.6000000000000003E-2"/>
    <n v="0.14166666666666669"/>
    <n v="0.11000000000000001"/>
    <n v="1.5488500000000003"/>
    <n v="2.4656500000000001"/>
    <n v="4.0145"/>
    <n v="15.096003898635482"/>
    <n v="24.031676413255365"/>
    <n v="39.127680311890842"/>
  </r>
  <r>
    <s v="I5"/>
    <x v="3"/>
    <n v="2"/>
    <s v="B"/>
    <n v="104.2"/>
    <n v="1"/>
    <n v="0.13700000000000001"/>
    <n v="0.14599999999999999"/>
    <n v="0.22833333333333336"/>
    <n v="0.24333333333333332"/>
    <n v="2.4541166666666667"/>
    <n v="5.7630499999999998"/>
    <n v="8.2171666666666674"/>
    <n v="23.551983365323096"/>
    <n v="55.30758157389635"/>
    <n v="78.85956493921943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3947E3-741C-4BE5-A736-5AB82C0EF8FB}" name="TablaDinámica1"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
  <location ref="H3:J8" firstHeaderRow="0" firstDataRow="1" firstDataCol="1"/>
  <pivotFields count="4">
    <pivotField dataField="1" showAll="0"/>
    <pivotField axis="axisRow" showAll="0">
      <items count="5">
        <item x="0"/>
        <item x="1"/>
        <item x="2"/>
        <item x="3"/>
        <item t="default"/>
      </items>
    </pivotField>
    <pivotField showAll="0">
      <items count="17">
        <item x="5"/>
        <item x="12"/>
        <item x="6"/>
        <item x="13"/>
        <item x="8"/>
        <item x="15"/>
        <item x="11"/>
        <item x="0"/>
        <item x="1"/>
        <item x="2"/>
        <item x="3"/>
        <item x="4"/>
        <item x="9"/>
        <item x="10"/>
        <item x="7"/>
        <item x="14"/>
        <item t="default"/>
      </items>
    </pivotField>
    <pivotField dataField="1" showAll="0"/>
  </pivotFields>
  <rowFields count="1">
    <field x="1"/>
  </rowFields>
  <rowItems count="5">
    <i>
      <x/>
    </i>
    <i>
      <x v="1"/>
    </i>
    <i>
      <x v="2"/>
    </i>
    <i>
      <x v="3"/>
    </i>
    <i t="grand">
      <x/>
    </i>
  </rowItems>
  <colFields count="1">
    <field x="-2"/>
  </colFields>
  <colItems count="2">
    <i>
      <x/>
    </i>
    <i i="1">
      <x v="1"/>
    </i>
  </colItems>
  <dataFields count="2">
    <dataField name="Promedio de peso inicial (g)" fld="3" subtotal="average" baseField="1" baseItem="0" numFmtId="164"/>
    <dataField name="Cuenta de n" fld="0" subtotal="count" baseField="1" baseItem="0" numFmtId="1"/>
  </dataFields>
  <formats count="3">
    <format dxfId="36">
      <pivotArea outline="0" collapsedLevelsAreSubtotals="1" fieldPosition="0"/>
    </format>
    <format dxfId="35">
      <pivotArea outline="0" collapsedLevelsAreSubtotals="1" fieldPosition="0">
        <references count="1">
          <reference field="4294967294" count="1" selected="0">
            <x v="1"/>
          </reference>
        </references>
      </pivotArea>
    </format>
    <format dxfId="34">
      <pivotArea dataOnly="0" labelOnly="1" outline="0" fieldPosition="0">
        <references count="1">
          <reference field="4294967294" count="1">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505787-C0D2-4C7D-8FAE-1F6DC32F8A2A}" name="TablaDinámica1"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4">
  <location ref="B84:E89" firstHeaderRow="0" firstDataRow="1" firstDataCol="1"/>
  <pivotFields count="16">
    <pivotField showAll="0"/>
    <pivotField axis="axisRow" showAll="0">
      <items count="5">
        <item x="0"/>
        <item x="3"/>
        <item x="1"/>
        <item x="2"/>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s>
  <rowFields count="1">
    <field x="1"/>
  </rowFields>
  <rowItems count="5">
    <i>
      <x/>
    </i>
    <i>
      <x v="1"/>
    </i>
    <i>
      <x v="2"/>
    </i>
    <i>
      <x v="3"/>
    </i>
    <i t="grand">
      <x/>
    </i>
  </rowItems>
  <colFields count="1">
    <field x="-2"/>
  </colFields>
  <colItems count="3">
    <i>
      <x/>
    </i>
    <i i="1">
      <x v="1"/>
    </i>
    <i i="2">
      <x v="2"/>
    </i>
  </colItems>
  <dataFields count="3">
    <dataField name="Promedio de clorofila a+c2 (mg/g tejido)" fld="15" subtotal="average" baseField="1" baseItem="0"/>
    <dataField name="Promedio de clorofila a (mg/g tejido)" fld="13" subtotal="average" baseField="1" baseItem="0"/>
    <dataField name="Promedio de clorofila c2 (mg/g tejido)" fld="14" subtotal="average" baseField="1" baseItem="0"/>
  </dataFields>
  <formats count="12">
    <format dxfId="33">
      <pivotArea type="all" dataOnly="0" outline="0" fieldPosition="0"/>
    </format>
    <format dxfId="32">
      <pivotArea outline="0" collapsedLevelsAreSubtotals="1" fieldPosition="0"/>
    </format>
    <format dxfId="31">
      <pivotArea field="1" type="button" dataOnly="0" labelOnly="1" outline="0" axis="axisRow" fieldPosition="0"/>
    </format>
    <format dxfId="30">
      <pivotArea dataOnly="0" labelOnly="1" fieldPosition="0">
        <references count="1">
          <reference field="1" count="0"/>
        </references>
      </pivotArea>
    </format>
    <format dxfId="29">
      <pivotArea dataOnly="0" labelOnly="1" grandRow="1" outline="0" fieldPosition="0"/>
    </format>
    <format dxfId="28">
      <pivotArea dataOnly="0" labelOnly="1" outline="0" fieldPosition="0">
        <references count="1">
          <reference field="4294967294" count="3">
            <x v="0"/>
            <x v="1"/>
            <x v="2"/>
          </reference>
        </references>
      </pivotArea>
    </format>
    <format dxfId="27">
      <pivotArea type="all" dataOnly="0" outline="0" fieldPosition="0"/>
    </format>
    <format dxfId="26">
      <pivotArea outline="0" collapsedLevelsAreSubtotals="1" fieldPosition="0"/>
    </format>
    <format dxfId="25">
      <pivotArea field="1" type="button" dataOnly="0" labelOnly="1" outline="0" axis="axisRow" fieldPosition="0"/>
    </format>
    <format dxfId="24">
      <pivotArea dataOnly="0" labelOnly="1" fieldPosition="0">
        <references count="1">
          <reference field="1" count="0"/>
        </references>
      </pivotArea>
    </format>
    <format dxfId="23">
      <pivotArea dataOnly="0" labelOnly="1" grandRow="1" outline="0" fieldPosition="0"/>
    </format>
    <format dxfId="22">
      <pivotArea dataOnly="0" labelOnly="1" outline="0" fieldPosition="0">
        <references count="1">
          <reference field="4294967294" count="3">
            <x v="0"/>
            <x v="1"/>
            <x v="2"/>
          </reference>
        </references>
      </pivotArea>
    </format>
  </format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1"/>
          </reference>
        </references>
      </pivotArea>
    </chartFormat>
    <chartFormat chart="1" format="5"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 chart="3" format="3"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68D1EB-D8DC-4D58-BF18-4A01C30F4B6B}" name="TablaDinámica1"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5">
  <location ref="B84:E89" firstHeaderRow="0" firstDataRow="1" firstDataCol="1"/>
  <pivotFields count="16">
    <pivotField showAll="0"/>
    <pivotField axis="axisRow" showAll="0">
      <items count="5">
        <item x="0"/>
        <item x="3"/>
        <item x="1"/>
        <item x="2"/>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s>
  <rowFields count="1">
    <field x="1"/>
  </rowFields>
  <rowItems count="5">
    <i>
      <x/>
    </i>
    <i>
      <x v="1"/>
    </i>
    <i>
      <x v="2"/>
    </i>
    <i>
      <x v="3"/>
    </i>
    <i t="grand">
      <x/>
    </i>
  </rowItems>
  <colFields count="1">
    <field x="-2"/>
  </colFields>
  <colItems count="3">
    <i>
      <x/>
    </i>
    <i i="1">
      <x v="1"/>
    </i>
    <i i="2">
      <x v="2"/>
    </i>
  </colItems>
  <dataFields count="3">
    <dataField name="Promedio de clorofila a+c2 (mg/g tejido)" fld="15" subtotal="average" baseField="1" baseItem="0"/>
    <dataField name="Promedio de clorofila a (mg/g tejido)" fld="13" subtotal="average" baseField="1" baseItem="0"/>
    <dataField name="Promedio de clorofila c2 (mg/g tejido)" fld="14" subtotal="average" baseField="1" baseItem="0"/>
  </dataFields>
  <formats count="12">
    <format dxfId="21">
      <pivotArea type="all" dataOnly="0" outline="0" fieldPosition="0"/>
    </format>
    <format dxfId="20">
      <pivotArea outline="0" collapsedLevelsAreSubtotals="1" fieldPosition="0"/>
    </format>
    <format dxfId="19">
      <pivotArea field="1" type="button" dataOnly="0" labelOnly="1" outline="0" axis="axisRow" fieldPosition="0"/>
    </format>
    <format dxfId="18">
      <pivotArea dataOnly="0" labelOnly="1" fieldPosition="0">
        <references count="1">
          <reference field="1" count="0"/>
        </references>
      </pivotArea>
    </format>
    <format dxfId="17">
      <pivotArea dataOnly="0" labelOnly="1" grandRow="1" outline="0" fieldPosition="0"/>
    </format>
    <format dxfId="16">
      <pivotArea dataOnly="0" labelOnly="1" outline="0" fieldPosition="0">
        <references count="1">
          <reference field="4294967294" count="3">
            <x v="0"/>
            <x v="1"/>
            <x v="2"/>
          </reference>
        </references>
      </pivotArea>
    </format>
    <format dxfId="15">
      <pivotArea type="all" dataOnly="0" outline="0" fieldPosition="0"/>
    </format>
    <format dxfId="14">
      <pivotArea outline="0" collapsedLevelsAreSubtotals="1" fieldPosition="0"/>
    </format>
    <format dxfId="13">
      <pivotArea field="1" type="button" dataOnly="0" labelOnly="1" outline="0" axis="axisRow" fieldPosition="0"/>
    </format>
    <format dxfId="12">
      <pivotArea dataOnly="0" labelOnly="1" fieldPosition="0">
        <references count="1">
          <reference field="1" count="0"/>
        </references>
      </pivotArea>
    </format>
    <format dxfId="11">
      <pivotArea dataOnly="0" labelOnly="1" grandRow="1" outline="0" fieldPosition="0"/>
    </format>
    <format dxfId="10">
      <pivotArea dataOnly="0" labelOnly="1" outline="0" fieldPosition="0">
        <references count="1">
          <reference field="4294967294" count="3">
            <x v="0"/>
            <x v="1"/>
            <x v="2"/>
          </reference>
        </references>
      </pivotArea>
    </format>
  </formats>
  <chartFormats count="1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1"/>
          </reference>
        </references>
      </pivotArea>
    </chartFormat>
    <chartFormat chart="1" format="5"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 chart="3" format="3"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2"/>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69014-AB43-4CF6-BE55-C2AB33CB827F}">
  <dimension ref="A1:W41"/>
  <sheetViews>
    <sheetView zoomScale="55" zoomScaleNormal="55" workbookViewId="0">
      <selection activeCell="F2" sqref="F2"/>
    </sheetView>
  </sheetViews>
  <sheetFormatPr baseColWidth="10" defaultRowHeight="14.5" x14ac:dyDescent="0.35"/>
  <cols>
    <col min="4" max="4" width="11.7265625" bestFit="1" customWidth="1"/>
    <col min="5" max="5" width="16.26953125" bestFit="1" customWidth="1"/>
    <col min="6" max="13" width="11.26953125" bestFit="1" customWidth="1"/>
    <col min="14" max="17" width="11.26953125" customWidth="1"/>
    <col min="18" max="20" width="11.26953125" bestFit="1" customWidth="1"/>
    <col min="21" max="21" width="11.81640625" bestFit="1" customWidth="1"/>
    <col min="22" max="22" width="11.81640625" customWidth="1"/>
  </cols>
  <sheetData>
    <row r="1" spans="1:23" x14ac:dyDescent="0.35">
      <c r="A1" s="7" t="s">
        <v>0</v>
      </c>
      <c r="B1" s="7" t="s">
        <v>31</v>
      </c>
      <c r="C1" s="7" t="s">
        <v>18</v>
      </c>
      <c r="D1" s="7" t="s">
        <v>95</v>
      </c>
      <c r="E1" s="8" t="s">
        <v>94</v>
      </c>
      <c r="F1" s="9" t="s">
        <v>19</v>
      </c>
      <c r="G1" s="9" t="s">
        <v>20</v>
      </c>
      <c r="H1" s="9" t="s">
        <v>21</v>
      </c>
      <c r="I1" s="9" t="s">
        <v>22</v>
      </c>
      <c r="J1" s="9" t="s">
        <v>23</v>
      </c>
      <c r="K1" s="9" t="s">
        <v>24</v>
      </c>
      <c r="L1" s="9" t="s">
        <v>25</v>
      </c>
      <c r="M1" s="9" t="s">
        <v>26</v>
      </c>
      <c r="N1" s="9" t="s">
        <v>96</v>
      </c>
      <c r="O1" s="9" t="s">
        <v>93</v>
      </c>
      <c r="P1" s="9" t="s">
        <v>97</v>
      </c>
      <c r="Q1" s="9" t="s">
        <v>98</v>
      </c>
      <c r="R1" s="10" t="s">
        <v>27</v>
      </c>
      <c r="S1" s="10" t="s">
        <v>28</v>
      </c>
      <c r="T1" s="10" t="s">
        <v>29</v>
      </c>
      <c r="U1" s="10" t="s">
        <v>30</v>
      </c>
      <c r="V1" s="10" t="s">
        <v>100</v>
      </c>
      <c r="W1" s="10" t="s">
        <v>99</v>
      </c>
    </row>
    <row r="2" spans="1:23" x14ac:dyDescent="0.35">
      <c r="A2" s="6">
        <v>1</v>
      </c>
      <c r="B2" s="6" t="s">
        <v>32</v>
      </c>
      <c r="C2" s="6" t="s">
        <v>10</v>
      </c>
      <c r="D2" s="6">
        <v>30</v>
      </c>
      <c r="E2" s="13">
        <v>86.377419354838722</v>
      </c>
      <c r="F2" s="52"/>
      <c r="G2" s="52"/>
      <c r="H2" s="52"/>
      <c r="I2" s="52"/>
      <c r="J2" s="52"/>
      <c r="K2" s="52"/>
      <c r="L2" s="52"/>
      <c r="M2" s="52"/>
      <c r="N2" s="52"/>
      <c r="O2" s="52"/>
      <c r="P2" s="52"/>
      <c r="Q2" s="52"/>
      <c r="R2" s="53"/>
      <c r="S2" s="53"/>
      <c r="T2" s="53"/>
      <c r="U2" s="53"/>
      <c r="V2" s="53"/>
      <c r="W2" s="12"/>
    </row>
    <row r="3" spans="1:23" x14ac:dyDescent="0.35">
      <c r="A3" s="6">
        <v>2</v>
      </c>
      <c r="B3" s="6" t="s">
        <v>33</v>
      </c>
      <c r="C3" s="6" t="s">
        <v>10</v>
      </c>
      <c r="D3" s="6">
        <v>20</v>
      </c>
      <c r="E3" s="13">
        <v>94.009334206262878</v>
      </c>
      <c r="F3" s="52"/>
      <c r="G3" s="52"/>
      <c r="H3" s="52"/>
      <c r="I3" s="52"/>
      <c r="J3" s="52"/>
      <c r="K3" s="52"/>
      <c r="L3" s="52"/>
      <c r="M3" s="52"/>
      <c r="N3" s="52"/>
      <c r="O3" s="52"/>
      <c r="P3" s="52"/>
      <c r="Q3" s="52"/>
      <c r="R3" s="53"/>
      <c r="S3" s="53"/>
      <c r="T3" s="53"/>
      <c r="U3" s="53"/>
      <c r="V3" s="53"/>
      <c r="W3" s="12"/>
    </row>
    <row r="4" spans="1:23" x14ac:dyDescent="0.35">
      <c r="A4" s="6">
        <v>3</v>
      </c>
      <c r="B4" s="6" t="s">
        <v>34</v>
      </c>
      <c r="C4" s="6" t="s">
        <v>10</v>
      </c>
      <c r="D4" s="6">
        <v>31</v>
      </c>
      <c r="E4" s="13">
        <v>160.35714333568137</v>
      </c>
      <c r="F4" s="52"/>
      <c r="G4" s="52"/>
      <c r="H4" s="52"/>
      <c r="I4" s="52"/>
      <c r="J4" s="52"/>
      <c r="K4" s="52"/>
      <c r="L4" s="52"/>
      <c r="M4" s="52"/>
      <c r="N4" s="52"/>
      <c r="O4" s="52"/>
      <c r="P4" s="52"/>
      <c r="Q4" s="52"/>
      <c r="R4" s="53"/>
      <c r="S4" s="53"/>
      <c r="T4" s="53"/>
      <c r="U4" s="53"/>
      <c r="V4" s="53"/>
      <c r="W4" s="12"/>
    </row>
    <row r="5" spans="1:23" x14ac:dyDescent="0.35">
      <c r="A5" s="6">
        <v>4</v>
      </c>
      <c r="B5" s="6" t="s">
        <v>35</v>
      </c>
      <c r="C5" s="6" t="s">
        <v>10</v>
      </c>
      <c r="D5" s="6">
        <v>31</v>
      </c>
      <c r="E5" s="13">
        <v>140.19621212121211</v>
      </c>
      <c r="F5" s="52"/>
      <c r="G5" s="52"/>
      <c r="H5" s="52"/>
      <c r="I5" s="52"/>
      <c r="J5" s="52"/>
      <c r="K5" s="52"/>
      <c r="L5" s="52"/>
      <c r="M5" s="52"/>
      <c r="N5" s="52"/>
      <c r="O5" s="52"/>
      <c r="P5" s="52"/>
      <c r="Q5" s="52"/>
      <c r="R5" s="53"/>
      <c r="S5" s="53"/>
      <c r="T5" s="53"/>
      <c r="U5" s="53"/>
      <c r="V5" s="53"/>
      <c r="W5" s="12"/>
    </row>
    <row r="6" spans="1:23" x14ac:dyDescent="0.35">
      <c r="A6" s="6">
        <v>5</v>
      </c>
      <c r="B6" s="6" t="s">
        <v>36</v>
      </c>
      <c r="C6" s="6" t="s">
        <v>10</v>
      </c>
      <c r="D6" s="6">
        <v>15</v>
      </c>
      <c r="E6" s="13">
        <v>171.73470411233703</v>
      </c>
      <c r="F6" s="52"/>
      <c r="G6" s="52"/>
      <c r="H6" s="52"/>
      <c r="I6" s="52"/>
      <c r="J6" s="52"/>
      <c r="K6" s="52"/>
      <c r="L6" s="52"/>
      <c r="M6" s="52"/>
      <c r="N6" s="52"/>
      <c r="O6" s="52"/>
      <c r="P6" s="52"/>
      <c r="Q6" s="52"/>
      <c r="R6" s="53"/>
      <c r="S6" s="53"/>
      <c r="T6" s="53"/>
      <c r="U6" s="53"/>
      <c r="V6" s="53"/>
      <c r="W6" s="12"/>
    </row>
    <row r="7" spans="1:23" x14ac:dyDescent="0.35">
      <c r="A7" s="6">
        <v>6</v>
      </c>
      <c r="B7" s="6" t="s">
        <v>37</v>
      </c>
      <c r="C7" s="6" t="s">
        <v>10</v>
      </c>
      <c r="D7" s="6">
        <v>13</v>
      </c>
      <c r="E7" s="13"/>
      <c r="F7" s="52"/>
      <c r="G7" s="52"/>
      <c r="H7" s="52"/>
      <c r="I7" s="52"/>
      <c r="J7" s="52"/>
      <c r="K7" s="52"/>
      <c r="L7" s="52"/>
      <c r="M7" s="52"/>
      <c r="N7" s="52"/>
      <c r="O7" s="52"/>
      <c r="P7" s="52"/>
      <c r="Q7" s="52"/>
      <c r="R7" s="53"/>
      <c r="S7" s="53"/>
      <c r="T7" s="53"/>
      <c r="U7" s="53"/>
      <c r="V7" s="53"/>
      <c r="W7" s="12"/>
    </row>
    <row r="8" spans="1:23" x14ac:dyDescent="0.35">
      <c r="A8" s="6">
        <v>7</v>
      </c>
      <c r="B8" s="6" t="s">
        <v>38</v>
      </c>
      <c r="C8" s="6" t="s">
        <v>10</v>
      </c>
      <c r="D8" s="6">
        <v>37</v>
      </c>
      <c r="E8" s="13"/>
      <c r="F8" s="52"/>
      <c r="G8" s="52"/>
      <c r="H8" s="52"/>
      <c r="I8" s="52"/>
      <c r="J8" s="52"/>
      <c r="K8" s="52"/>
      <c r="L8" s="52"/>
      <c r="M8" s="52"/>
      <c r="N8" s="52"/>
      <c r="O8" s="52"/>
      <c r="P8" s="52"/>
      <c r="Q8" s="52"/>
      <c r="R8" s="53"/>
      <c r="S8" s="53"/>
      <c r="T8" s="53"/>
      <c r="U8" s="53"/>
      <c r="V8" s="53"/>
      <c r="W8" s="12"/>
    </row>
    <row r="9" spans="1:23" x14ac:dyDescent="0.35">
      <c r="A9" s="6">
        <v>8</v>
      </c>
      <c r="B9" s="6" t="s">
        <v>39</v>
      </c>
      <c r="C9" s="6" t="s">
        <v>10</v>
      </c>
      <c r="D9" s="6">
        <v>44</v>
      </c>
      <c r="E9" s="13"/>
      <c r="F9" s="52"/>
      <c r="G9" s="52"/>
      <c r="H9" s="52"/>
      <c r="I9" s="52"/>
      <c r="J9" s="52"/>
      <c r="K9" s="52"/>
      <c r="L9" s="52"/>
      <c r="M9" s="52"/>
      <c r="N9" s="52"/>
      <c r="O9" s="52"/>
      <c r="P9" s="52"/>
      <c r="Q9" s="52"/>
      <c r="R9" s="53"/>
      <c r="S9" s="53"/>
      <c r="T9" s="53"/>
      <c r="U9" s="53"/>
      <c r="V9" s="53"/>
      <c r="W9" s="12"/>
    </row>
    <row r="10" spans="1:23" x14ac:dyDescent="0.35">
      <c r="A10" s="6">
        <v>9</v>
      </c>
      <c r="B10" s="6" t="s">
        <v>40</v>
      </c>
      <c r="C10" s="6" t="s">
        <v>10</v>
      </c>
      <c r="D10" s="6">
        <v>29</v>
      </c>
      <c r="E10" s="13"/>
      <c r="F10" s="52"/>
      <c r="G10" s="52"/>
      <c r="H10" s="52"/>
      <c r="I10" s="52"/>
      <c r="J10" s="52"/>
      <c r="K10" s="52"/>
      <c r="L10" s="52"/>
      <c r="M10" s="52"/>
      <c r="N10" s="52"/>
      <c r="O10" s="52"/>
      <c r="P10" s="52"/>
      <c r="Q10" s="52"/>
      <c r="R10" s="53"/>
      <c r="S10" s="53"/>
      <c r="T10" s="53"/>
      <c r="U10" s="53"/>
      <c r="V10" s="53"/>
      <c r="W10" s="12"/>
    </row>
    <row r="11" spans="1:23" x14ac:dyDescent="0.35">
      <c r="A11" s="6">
        <v>10</v>
      </c>
      <c r="B11" s="6" t="s">
        <v>41</v>
      </c>
      <c r="C11" s="6" t="s">
        <v>10</v>
      </c>
      <c r="D11" s="6">
        <v>40</v>
      </c>
      <c r="E11" s="13"/>
      <c r="F11" s="52"/>
      <c r="G11" s="52"/>
      <c r="H11" s="52"/>
      <c r="I11" s="52"/>
      <c r="J11" s="52"/>
      <c r="K11" s="52"/>
      <c r="L11" s="52"/>
      <c r="M11" s="52"/>
      <c r="N11" s="52"/>
      <c r="O11" s="52"/>
      <c r="P11" s="52"/>
      <c r="Q11" s="52"/>
      <c r="R11" s="53"/>
      <c r="S11" s="53"/>
      <c r="T11" s="53"/>
      <c r="U11" s="53"/>
      <c r="V11" s="53"/>
      <c r="W11" s="12"/>
    </row>
    <row r="12" spans="1:23" x14ac:dyDescent="0.35">
      <c r="A12" s="6">
        <v>11</v>
      </c>
      <c r="B12" s="6" t="s">
        <v>42</v>
      </c>
      <c r="C12" s="6" t="s">
        <v>7</v>
      </c>
      <c r="D12" s="6">
        <v>42</v>
      </c>
      <c r="E12" s="13">
        <v>118.75226170130657</v>
      </c>
      <c r="F12" s="52"/>
      <c r="G12" s="52"/>
      <c r="H12" s="52"/>
      <c r="I12" s="52"/>
      <c r="J12" s="52"/>
      <c r="K12" s="52"/>
      <c r="L12" s="52"/>
      <c r="M12" s="52"/>
      <c r="N12" s="52"/>
      <c r="O12" s="52"/>
      <c r="P12" s="52"/>
      <c r="Q12" s="52"/>
      <c r="R12" s="53"/>
      <c r="S12" s="53"/>
      <c r="T12" s="53"/>
      <c r="U12" s="53"/>
      <c r="V12" s="53"/>
      <c r="W12" s="12"/>
    </row>
    <row r="13" spans="1:23" x14ac:dyDescent="0.35">
      <c r="A13" s="6">
        <v>12</v>
      </c>
      <c r="B13" s="6" t="s">
        <v>43</v>
      </c>
      <c r="C13" s="6" t="s">
        <v>7</v>
      </c>
      <c r="D13" s="6">
        <v>33</v>
      </c>
      <c r="E13" s="13">
        <v>124.67008362422973</v>
      </c>
      <c r="F13" s="52"/>
      <c r="G13" s="52"/>
      <c r="H13" s="52"/>
      <c r="I13" s="52"/>
      <c r="J13" s="52"/>
      <c r="K13" s="52"/>
      <c r="L13" s="52"/>
      <c r="M13" s="52"/>
      <c r="N13" s="52"/>
      <c r="O13" s="52"/>
      <c r="P13" s="52"/>
      <c r="Q13" s="52"/>
      <c r="R13" s="53"/>
      <c r="S13" s="53"/>
      <c r="T13" s="53"/>
      <c r="U13" s="53"/>
      <c r="V13" s="53"/>
      <c r="W13" s="12"/>
    </row>
    <row r="14" spans="1:23" x14ac:dyDescent="0.35">
      <c r="A14" s="6">
        <v>13</v>
      </c>
      <c r="B14" s="6" t="s">
        <v>45</v>
      </c>
      <c r="C14" s="6" t="s">
        <v>7</v>
      </c>
      <c r="D14" s="6">
        <v>19</v>
      </c>
      <c r="E14" s="13">
        <v>147.34879406307974</v>
      </c>
      <c r="F14" s="52"/>
      <c r="G14" s="52"/>
      <c r="H14" s="52"/>
      <c r="I14" s="52"/>
      <c r="J14" s="52"/>
      <c r="K14" s="52"/>
      <c r="L14" s="52"/>
      <c r="M14" s="52"/>
      <c r="N14" s="52"/>
      <c r="O14" s="52"/>
      <c r="P14" s="52"/>
      <c r="Q14" s="52"/>
      <c r="R14" s="53"/>
      <c r="S14" s="53"/>
      <c r="T14" s="53"/>
      <c r="U14" s="53"/>
      <c r="V14" s="53"/>
      <c r="W14" s="12"/>
    </row>
    <row r="15" spans="1:23" x14ac:dyDescent="0.35">
      <c r="A15" s="6">
        <v>14</v>
      </c>
      <c r="B15" s="6" t="s">
        <v>46</v>
      </c>
      <c r="C15" s="6" t="s">
        <v>7</v>
      </c>
      <c r="D15" s="6">
        <v>42</v>
      </c>
      <c r="E15" s="13">
        <v>128.44440135752384</v>
      </c>
      <c r="F15" s="52"/>
      <c r="G15" s="52"/>
      <c r="H15" s="52"/>
      <c r="I15" s="52"/>
      <c r="J15" s="52"/>
      <c r="K15" s="52"/>
      <c r="L15" s="52"/>
      <c r="M15" s="52"/>
      <c r="N15" s="52"/>
      <c r="O15" s="52"/>
      <c r="P15" s="52"/>
      <c r="Q15" s="52"/>
      <c r="R15" s="53"/>
      <c r="S15" s="53"/>
      <c r="T15" s="53"/>
      <c r="U15" s="53"/>
      <c r="V15" s="53"/>
      <c r="W15" s="12"/>
    </row>
    <row r="16" spans="1:23" x14ac:dyDescent="0.35">
      <c r="A16" s="6">
        <v>15</v>
      </c>
      <c r="B16" s="6" t="s">
        <v>47</v>
      </c>
      <c r="C16" s="6" t="s">
        <v>7</v>
      </c>
      <c r="D16" s="6">
        <v>14</v>
      </c>
      <c r="E16" s="13">
        <v>176.06473680171885</v>
      </c>
      <c r="F16" s="52"/>
      <c r="G16" s="52"/>
      <c r="H16" s="52"/>
      <c r="I16" s="52"/>
      <c r="J16" s="52"/>
      <c r="K16" s="52"/>
      <c r="L16" s="52"/>
      <c r="M16" s="52"/>
      <c r="N16" s="52"/>
      <c r="O16" s="52"/>
      <c r="P16" s="52"/>
      <c r="Q16" s="52"/>
      <c r="R16" s="53"/>
      <c r="S16" s="53"/>
      <c r="T16" s="53"/>
      <c r="U16" s="53"/>
      <c r="V16" s="53"/>
      <c r="W16" s="12"/>
    </row>
    <row r="17" spans="1:23" x14ac:dyDescent="0.35">
      <c r="A17" s="6">
        <v>16</v>
      </c>
      <c r="B17" s="6" t="s">
        <v>48</v>
      </c>
      <c r="C17" s="6" t="s">
        <v>7</v>
      </c>
      <c r="D17" s="6">
        <v>18</v>
      </c>
      <c r="E17" s="13"/>
      <c r="F17" s="52"/>
      <c r="G17" s="52"/>
      <c r="H17" s="52"/>
      <c r="I17" s="52"/>
      <c r="J17" s="52"/>
      <c r="K17" s="52"/>
      <c r="L17" s="52"/>
      <c r="M17" s="52"/>
      <c r="N17" s="52"/>
      <c r="O17" s="52"/>
      <c r="P17" s="52"/>
      <c r="Q17" s="52"/>
      <c r="R17" s="53"/>
      <c r="S17" s="53"/>
      <c r="T17" s="53"/>
      <c r="U17" s="53"/>
      <c r="V17" s="53"/>
      <c r="W17" s="12"/>
    </row>
    <row r="18" spans="1:23" x14ac:dyDescent="0.35">
      <c r="A18" s="6">
        <v>17</v>
      </c>
      <c r="B18" s="6" t="s">
        <v>49</v>
      </c>
      <c r="C18" s="6" t="s">
        <v>7</v>
      </c>
      <c r="D18" s="6">
        <v>19</v>
      </c>
      <c r="E18" s="13"/>
      <c r="F18" s="52"/>
      <c r="G18" s="52"/>
      <c r="H18" s="52"/>
      <c r="I18" s="52"/>
      <c r="J18" s="52"/>
      <c r="K18" s="52"/>
      <c r="L18" s="52"/>
      <c r="M18" s="52"/>
      <c r="N18" s="52"/>
      <c r="O18" s="52"/>
      <c r="P18" s="52"/>
      <c r="Q18" s="52"/>
      <c r="R18" s="53"/>
      <c r="S18" s="53"/>
      <c r="T18" s="53"/>
      <c r="U18" s="53"/>
      <c r="V18" s="53"/>
      <c r="W18" s="12"/>
    </row>
    <row r="19" spans="1:23" x14ac:dyDescent="0.35">
      <c r="A19" s="6">
        <v>18</v>
      </c>
      <c r="B19" s="6" t="s">
        <v>50</v>
      </c>
      <c r="C19" s="6" t="s">
        <v>7</v>
      </c>
      <c r="D19" s="6">
        <v>32</v>
      </c>
      <c r="E19" s="13"/>
      <c r="F19" s="52"/>
      <c r="G19" s="52"/>
      <c r="H19" s="52"/>
      <c r="I19" s="52"/>
      <c r="J19" s="52"/>
      <c r="K19" s="52"/>
      <c r="L19" s="52"/>
      <c r="M19" s="52"/>
      <c r="N19" s="52"/>
      <c r="O19" s="52"/>
      <c r="P19" s="52"/>
      <c r="Q19" s="52"/>
      <c r="R19" s="53"/>
      <c r="S19" s="53"/>
      <c r="T19" s="53"/>
      <c r="U19" s="53"/>
      <c r="V19" s="53"/>
      <c r="W19" s="12"/>
    </row>
    <row r="20" spans="1:23" x14ac:dyDescent="0.35">
      <c r="A20" s="6">
        <v>19</v>
      </c>
      <c r="B20" s="6" t="s">
        <v>51</v>
      </c>
      <c r="C20" s="6" t="s">
        <v>7</v>
      </c>
      <c r="D20" s="6">
        <v>34</v>
      </c>
      <c r="E20" s="13"/>
      <c r="F20" s="52"/>
      <c r="G20" s="52"/>
      <c r="H20" s="52"/>
      <c r="I20" s="52"/>
      <c r="J20" s="52"/>
      <c r="K20" s="52"/>
      <c r="L20" s="52"/>
      <c r="M20" s="52"/>
      <c r="N20" s="52"/>
      <c r="O20" s="52"/>
      <c r="P20" s="52"/>
      <c r="Q20" s="52"/>
      <c r="R20" s="53"/>
      <c r="S20" s="53"/>
      <c r="T20" s="53"/>
      <c r="U20" s="53"/>
      <c r="V20" s="53"/>
      <c r="W20" s="12"/>
    </row>
    <row r="21" spans="1:23" x14ac:dyDescent="0.35">
      <c r="A21" s="6">
        <v>20</v>
      </c>
      <c r="B21" s="6" t="s">
        <v>53</v>
      </c>
      <c r="C21" s="6" t="s">
        <v>7</v>
      </c>
      <c r="D21" s="6">
        <v>31</v>
      </c>
      <c r="E21" s="13"/>
      <c r="F21" s="52"/>
      <c r="G21" s="52"/>
      <c r="H21" s="52"/>
      <c r="I21" s="52"/>
      <c r="J21" s="52"/>
      <c r="K21" s="52"/>
      <c r="L21" s="52"/>
      <c r="M21" s="52"/>
      <c r="N21" s="52"/>
      <c r="O21" s="52"/>
      <c r="P21" s="52"/>
      <c r="Q21" s="52"/>
      <c r="R21" s="53"/>
      <c r="S21" s="53"/>
      <c r="T21" s="53"/>
      <c r="U21" s="53"/>
      <c r="V21" s="53"/>
      <c r="W21" s="12"/>
    </row>
    <row r="22" spans="1:23" x14ac:dyDescent="0.35">
      <c r="A22" s="6">
        <v>21</v>
      </c>
      <c r="B22" s="6" t="s">
        <v>52</v>
      </c>
      <c r="C22" s="6" t="s">
        <v>4</v>
      </c>
      <c r="D22" s="6">
        <v>11</v>
      </c>
      <c r="E22" s="13">
        <v>113.06663691614602</v>
      </c>
      <c r="F22" s="52"/>
      <c r="G22" s="52"/>
      <c r="H22" s="52"/>
      <c r="I22" s="52"/>
      <c r="J22" s="52"/>
      <c r="K22" s="52"/>
      <c r="L22" s="52"/>
      <c r="M22" s="52"/>
      <c r="N22" s="52"/>
      <c r="O22" s="52"/>
      <c r="P22" s="52"/>
      <c r="Q22" s="52"/>
      <c r="R22" s="53"/>
      <c r="S22" s="53"/>
      <c r="T22" s="53"/>
      <c r="U22" s="53"/>
      <c r="V22" s="53"/>
      <c r="W22" s="12"/>
    </row>
    <row r="23" spans="1:23" x14ac:dyDescent="0.35">
      <c r="A23" s="6">
        <v>22</v>
      </c>
      <c r="B23" s="6" t="s">
        <v>44</v>
      </c>
      <c r="C23" s="6" t="s">
        <v>4</v>
      </c>
      <c r="D23" s="6">
        <v>32</v>
      </c>
      <c r="E23" s="13">
        <v>147.69799142483456</v>
      </c>
      <c r="F23" s="52"/>
      <c r="G23" s="52"/>
      <c r="H23" s="52"/>
      <c r="I23" s="52"/>
      <c r="J23" s="52"/>
      <c r="K23" s="52"/>
      <c r="L23" s="52"/>
      <c r="M23" s="52"/>
      <c r="N23" s="52"/>
      <c r="O23" s="52"/>
      <c r="P23" s="52"/>
      <c r="Q23" s="52"/>
      <c r="R23" s="53"/>
      <c r="S23" s="53"/>
      <c r="T23" s="53"/>
      <c r="U23" s="53"/>
      <c r="V23" s="53"/>
      <c r="W23" s="12"/>
    </row>
    <row r="24" spans="1:23" x14ac:dyDescent="0.35">
      <c r="A24" s="6">
        <v>23</v>
      </c>
      <c r="B24" s="6" t="s">
        <v>54</v>
      </c>
      <c r="C24" s="6" t="s">
        <v>4</v>
      </c>
      <c r="D24" s="6">
        <v>32</v>
      </c>
      <c r="E24" s="13">
        <v>131.71678620459107</v>
      </c>
      <c r="F24" s="52"/>
      <c r="G24" s="52"/>
      <c r="H24" s="52"/>
      <c r="I24" s="52"/>
      <c r="J24" s="52"/>
      <c r="K24" s="52"/>
      <c r="L24" s="52"/>
      <c r="M24" s="52"/>
      <c r="N24" s="52"/>
      <c r="O24" s="52"/>
      <c r="P24" s="52"/>
      <c r="Q24" s="52"/>
      <c r="R24" s="53"/>
      <c r="S24" s="53"/>
      <c r="T24" s="53"/>
      <c r="U24" s="53"/>
      <c r="V24" s="53"/>
      <c r="W24" s="12"/>
    </row>
    <row r="25" spans="1:23" x14ac:dyDescent="0.35">
      <c r="A25" s="6">
        <v>24</v>
      </c>
      <c r="B25" s="6" t="s">
        <v>55</v>
      </c>
      <c r="C25" s="6" t="s">
        <v>4</v>
      </c>
      <c r="D25" s="6">
        <v>15</v>
      </c>
      <c r="E25" s="13">
        <v>152.22053356946225</v>
      </c>
      <c r="F25" s="52"/>
      <c r="G25" s="52"/>
      <c r="H25" s="52"/>
      <c r="I25" s="52"/>
      <c r="J25" s="52"/>
      <c r="K25" s="52"/>
      <c r="L25" s="52"/>
      <c r="M25" s="52"/>
      <c r="N25" s="52"/>
      <c r="O25" s="52"/>
      <c r="P25" s="52"/>
      <c r="Q25" s="52"/>
      <c r="R25" s="53"/>
      <c r="S25" s="53"/>
      <c r="T25" s="53"/>
      <c r="U25" s="53"/>
      <c r="V25" s="53"/>
      <c r="W25" s="12"/>
    </row>
    <row r="26" spans="1:23" x14ac:dyDescent="0.35">
      <c r="A26" s="6">
        <v>25</v>
      </c>
      <c r="B26" s="6" t="s">
        <v>56</v>
      </c>
      <c r="C26" s="6" t="s">
        <v>4</v>
      </c>
      <c r="D26" s="6">
        <v>31</v>
      </c>
      <c r="E26" s="13">
        <v>113.18665304174152</v>
      </c>
      <c r="F26" s="52"/>
      <c r="G26" s="52"/>
      <c r="H26" s="52"/>
      <c r="I26" s="52"/>
      <c r="J26" s="52"/>
      <c r="K26" s="52"/>
      <c r="L26" s="52"/>
      <c r="M26" s="52"/>
      <c r="N26" s="52"/>
      <c r="O26" s="52"/>
      <c r="P26" s="52"/>
      <c r="Q26" s="52"/>
      <c r="R26" s="53"/>
      <c r="S26" s="53"/>
      <c r="T26" s="53"/>
      <c r="U26" s="53"/>
      <c r="V26" s="53"/>
      <c r="W26" s="12"/>
    </row>
    <row r="27" spans="1:23" x14ac:dyDescent="0.35">
      <c r="A27" s="6">
        <v>26</v>
      </c>
      <c r="B27" s="6" t="s">
        <v>57</v>
      </c>
      <c r="C27" s="6" t="s">
        <v>4</v>
      </c>
      <c r="D27" s="6">
        <v>16</v>
      </c>
      <c r="E27" s="13"/>
      <c r="F27" s="52"/>
      <c r="G27" s="52"/>
      <c r="H27" s="52"/>
      <c r="I27" s="52"/>
      <c r="J27" s="52"/>
      <c r="K27" s="52"/>
      <c r="L27" s="52"/>
      <c r="M27" s="52"/>
      <c r="N27" s="52"/>
      <c r="O27" s="52"/>
      <c r="P27" s="52"/>
      <c r="Q27" s="52"/>
      <c r="R27" s="53"/>
      <c r="S27" s="53"/>
      <c r="T27" s="53"/>
      <c r="U27" s="53"/>
      <c r="V27" s="53"/>
      <c r="W27" s="12"/>
    </row>
    <row r="28" spans="1:23" x14ac:dyDescent="0.35">
      <c r="A28" s="6">
        <v>27</v>
      </c>
      <c r="B28" s="6" t="s">
        <v>58</v>
      </c>
      <c r="C28" s="6" t="s">
        <v>4</v>
      </c>
      <c r="D28" s="6">
        <v>19</v>
      </c>
      <c r="E28" s="13"/>
      <c r="F28" s="52"/>
      <c r="G28" s="52"/>
      <c r="H28" s="52"/>
      <c r="I28" s="52"/>
      <c r="J28" s="52"/>
      <c r="K28" s="52"/>
      <c r="L28" s="52"/>
      <c r="M28" s="52"/>
      <c r="N28" s="52"/>
      <c r="O28" s="52"/>
      <c r="P28" s="52"/>
      <c r="Q28" s="52"/>
      <c r="R28" s="53"/>
      <c r="S28" s="53"/>
      <c r="T28" s="53"/>
      <c r="U28" s="53"/>
      <c r="V28" s="53"/>
      <c r="W28" s="12"/>
    </row>
    <row r="29" spans="1:23" x14ac:dyDescent="0.35">
      <c r="A29" s="6">
        <v>28</v>
      </c>
      <c r="B29" s="6" t="s">
        <v>59</v>
      </c>
      <c r="C29" s="6" t="s">
        <v>4</v>
      </c>
      <c r="D29" s="6">
        <v>30</v>
      </c>
      <c r="E29" s="13"/>
      <c r="F29" s="52"/>
      <c r="G29" s="52"/>
      <c r="H29" s="52"/>
      <c r="I29" s="52"/>
      <c r="J29" s="52"/>
      <c r="K29" s="52"/>
      <c r="L29" s="52"/>
      <c r="M29" s="52"/>
      <c r="N29" s="52"/>
      <c r="O29" s="52"/>
      <c r="P29" s="52"/>
      <c r="Q29" s="52"/>
      <c r="R29" s="53"/>
      <c r="S29" s="53"/>
      <c r="T29" s="53"/>
      <c r="U29" s="53"/>
      <c r="V29" s="53"/>
      <c r="W29" s="12"/>
    </row>
    <row r="30" spans="1:23" x14ac:dyDescent="0.35">
      <c r="A30" s="6">
        <v>29</v>
      </c>
      <c r="B30" s="6" t="s">
        <v>60</v>
      </c>
      <c r="C30" s="6" t="s">
        <v>4</v>
      </c>
      <c r="D30" s="6">
        <v>60</v>
      </c>
      <c r="E30" s="13"/>
      <c r="F30" s="52"/>
      <c r="G30" s="52"/>
      <c r="H30" s="52"/>
      <c r="I30" s="52"/>
      <c r="J30" s="52"/>
      <c r="K30" s="52"/>
      <c r="L30" s="52"/>
      <c r="M30" s="52"/>
      <c r="N30" s="52"/>
      <c r="O30" s="52"/>
      <c r="P30" s="52"/>
      <c r="Q30" s="52"/>
      <c r="R30" s="53"/>
      <c r="S30" s="53"/>
      <c r="T30" s="53"/>
      <c r="U30" s="53"/>
      <c r="V30" s="53"/>
      <c r="W30" s="12"/>
    </row>
    <row r="31" spans="1:23" x14ac:dyDescent="0.35">
      <c r="A31" s="6">
        <v>30</v>
      </c>
      <c r="B31" s="6" t="s">
        <v>61</v>
      </c>
      <c r="C31" s="6" t="s">
        <v>4</v>
      </c>
      <c r="D31" s="6">
        <v>27</v>
      </c>
      <c r="E31" s="13"/>
      <c r="F31" s="52"/>
      <c r="G31" s="52"/>
      <c r="H31" s="52"/>
      <c r="I31" s="52"/>
      <c r="J31" s="52"/>
      <c r="K31" s="52"/>
      <c r="L31" s="52"/>
      <c r="M31" s="52"/>
      <c r="N31" s="52"/>
      <c r="O31" s="52"/>
      <c r="P31" s="52"/>
      <c r="Q31" s="52"/>
      <c r="R31" s="53"/>
      <c r="S31" s="53"/>
      <c r="T31" s="53"/>
      <c r="U31" s="53"/>
      <c r="V31" s="53"/>
      <c r="W31" s="12"/>
    </row>
    <row r="32" spans="1:23" x14ac:dyDescent="0.35">
      <c r="A32" s="6">
        <v>31</v>
      </c>
      <c r="B32" s="6" t="s">
        <v>62</v>
      </c>
      <c r="C32" s="6" t="s">
        <v>3</v>
      </c>
      <c r="D32" s="6">
        <v>28</v>
      </c>
      <c r="E32" s="13">
        <v>115.93944989337879</v>
      </c>
      <c r="F32" s="52"/>
      <c r="G32" s="52"/>
      <c r="H32" s="52"/>
      <c r="I32" s="52"/>
      <c r="J32" s="52"/>
      <c r="K32" s="52"/>
      <c r="L32" s="52"/>
      <c r="M32" s="52"/>
      <c r="N32" s="52"/>
      <c r="O32" s="52"/>
      <c r="P32" s="52"/>
      <c r="Q32" s="52"/>
      <c r="R32" s="53"/>
      <c r="S32" s="53"/>
      <c r="T32" s="53"/>
      <c r="U32" s="53"/>
      <c r="V32" s="53"/>
      <c r="W32" s="12"/>
    </row>
    <row r="33" spans="1:23" x14ac:dyDescent="0.35">
      <c r="A33" s="6">
        <v>32</v>
      </c>
      <c r="B33" s="6" t="s">
        <v>63</v>
      </c>
      <c r="C33" s="6" t="s">
        <v>3</v>
      </c>
      <c r="D33" s="6">
        <v>13</v>
      </c>
      <c r="E33" s="13">
        <v>74.805546213072176</v>
      </c>
      <c r="F33" s="52"/>
      <c r="G33" s="52"/>
      <c r="H33" s="52"/>
      <c r="I33" s="52"/>
      <c r="J33" s="52"/>
      <c r="K33" s="52"/>
      <c r="L33" s="52"/>
      <c r="M33" s="52"/>
      <c r="N33" s="52"/>
      <c r="O33" s="52"/>
      <c r="P33" s="52"/>
      <c r="Q33" s="52"/>
      <c r="R33" s="53"/>
      <c r="S33" s="53"/>
      <c r="T33" s="53"/>
      <c r="U33" s="53"/>
      <c r="V33" s="53"/>
      <c r="W33" s="12"/>
    </row>
    <row r="34" spans="1:23" x14ac:dyDescent="0.35">
      <c r="A34" s="6">
        <v>33</v>
      </c>
      <c r="B34" s="6" t="s">
        <v>64</v>
      </c>
      <c r="C34" s="6" t="s">
        <v>3</v>
      </c>
      <c r="D34" s="6">
        <v>23</v>
      </c>
      <c r="E34" s="13">
        <v>122.84120535217036</v>
      </c>
      <c r="F34" s="52"/>
      <c r="G34" s="52"/>
      <c r="H34" s="52"/>
      <c r="I34" s="52"/>
      <c r="J34" s="52"/>
      <c r="K34" s="52"/>
      <c r="L34" s="52"/>
      <c r="M34" s="52"/>
      <c r="N34" s="52"/>
      <c r="O34" s="52"/>
      <c r="P34" s="52"/>
      <c r="Q34" s="52"/>
      <c r="R34" s="53"/>
      <c r="S34" s="53"/>
      <c r="T34" s="53"/>
      <c r="U34" s="53"/>
      <c r="V34" s="53"/>
      <c r="W34" s="12"/>
    </row>
    <row r="35" spans="1:23" x14ac:dyDescent="0.35">
      <c r="A35" s="6">
        <v>34</v>
      </c>
      <c r="B35" s="6" t="s">
        <v>65</v>
      </c>
      <c r="C35" s="6" t="s">
        <v>3</v>
      </c>
      <c r="D35" s="6">
        <v>15</v>
      </c>
      <c r="E35" s="13">
        <v>144.63548629590679</v>
      </c>
      <c r="F35" s="52"/>
      <c r="G35" s="52"/>
      <c r="H35" s="52"/>
      <c r="I35" s="52"/>
      <c r="J35" s="52"/>
      <c r="K35" s="52"/>
      <c r="L35" s="52"/>
      <c r="M35" s="52"/>
      <c r="N35" s="52"/>
      <c r="O35" s="52"/>
      <c r="P35" s="52"/>
      <c r="Q35" s="52"/>
      <c r="R35" s="53"/>
      <c r="S35" s="53"/>
      <c r="T35" s="53"/>
      <c r="U35" s="53"/>
      <c r="V35" s="53"/>
      <c r="W35" s="12"/>
    </row>
    <row r="36" spans="1:23" x14ac:dyDescent="0.35">
      <c r="A36" s="6">
        <v>35</v>
      </c>
      <c r="B36" s="6" t="s">
        <v>66</v>
      </c>
      <c r="C36" s="6" t="s">
        <v>3</v>
      </c>
      <c r="D36" s="6">
        <v>34</v>
      </c>
      <c r="E36" s="13">
        <v>71.586857351846248</v>
      </c>
      <c r="F36" s="52"/>
      <c r="G36" s="52"/>
      <c r="H36" s="52"/>
      <c r="I36" s="52"/>
      <c r="J36" s="52"/>
      <c r="K36" s="52"/>
      <c r="L36" s="52"/>
      <c r="M36" s="52"/>
      <c r="N36" s="52"/>
      <c r="O36" s="52"/>
      <c r="P36" s="52"/>
      <c r="Q36" s="52"/>
      <c r="R36" s="53"/>
      <c r="S36" s="53"/>
      <c r="T36" s="53"/>
      <c r="U36" s="53"/>
      <c r="V36" s="53"/>
      <c r="W36" s="12"/>
    </row>
    <row r="37" spans="1:23" x14ac:dyDescent="0.35">
      <c r="A37" s="6">
        <v>36</v>
      </c>
      <c r="B37" s="6" t="s">
        <v>67</v>
      </c>
      <c r="C37" s="6" t="s">
        <v>3</v>
      </c>
      <c r="D37" s="6">
        <v>19</v>
      </c>
      <c r="E37" s="11"/>
      <c r="F37" s="52"/>
      <c r="G37" s="52"/>
      <c r="H37" s="52"/>
      <c r="I37" s="52"/>
      <c r="J37" s="52"/>
      <c r="K37" s="52"/>
      <c r="L37" s="52"/>
      <c r="M37" s="52"/>
      <c r="N37" s="52"/>
      <c r="O37" s="52"/>
      <c r="P37" s="52"/>
      <c r="Q37" s="52"/>
      <c r="R37" s="53"/>
      <c r="S37" s="53"/>
      <c r="T37" s="53"/>
      <c r="U37" s="53"/>
      <c r="V37" s="53"/>
      <c r="W37" s="12"/>
    </row>
    <row r="38" spans="1:23" x14ac:dyDescent="0.35">
      <c r="A38" s="6">
        <v>37</v>
      </c>
      <c r="B38" s="6" t="s">
        <v>68</v>
      </c>
      <c r="C38" s="6" t="s">
        <v>3</v>
      </c>
      <c r="D38" s="6">
        <v>27</v>
      </c>
      <c r="E38" s="11"/>
      <c r="F38" s="52"/>
      <c r="G38" s="52"/>
      <c r="H38" s="52"/>
      <c r="I38" s="52"/>
      <c r="J38" s="52"/>
      <c r="K38" s="52"/>
      <c r="L38" s="52"/>
      <c r="M38" s="52"/>
      <c r="N38" s="52"/>
      <c r="O38" s="52"/>
      <c r="P38" s="52"/>
      <c r="Q38" s="52"/>
      <c r="R38" s="53"/>
      <c r="S38" s="53"/>
      <c r="T38" s="53"/>
      <c r="U38" s="53"/>
      <c r="V38" s="53"/>
      <c r="W38" s="12"/>
    </row>
    <row r="39" spans="1:23" x14ac:dyDescent="0.35">
      <c r="A39" s="6">
        <v>38</v>
      </c>
      <c r="B39" s="6" t="s">
        <v>69</v>
      </c>
      <c r="C39" s="6" t="s">
        <v>3</v>
      </c>
      <c r="D39" s="6">
        <v>52</v>
      </c>
      <c r="E39" s="11"/>
      <c r="F39" s="52"/>
      <c r="G39" s="52"/>
      <c r="H39" s="52"/>
      <c r="I39" s="52"/>
      <c r="J39" s="52"/>
      <c r="K39" s="52"/>
      <c r="L39" s="52"/>
      <c r="M39" s="52"/>
      <c r="N39" s="52"/>
      <c r="O39" s="52"/>
      <c r="P39" s="52"/>
      <c r="Q39" s="52"/>
      <c r="R39" s="53"/>
      <c r="S39" s="53"/>
      <c r="T39" s="53"/>
      <c r="U39" s="53"/>
      <c r="V39" s="53"/>
      <c r="W39" s="12"/>
    </row>
    <row r="40" spans="1:23" x14ac:dyDescent="0.35">
      <c r="A40" s="6">
        <v>39</v>
      </c>
      <c r="B40" s="6" t="s">
        <v>70</v>
      </c>
      <c r="C40" s="6" t="s">
        <v>3</v>
      </c>
      <c r="D40" s="6">
        <v>66</v>
      </c>
      <c r="E40" s="11"/>
      <c r="F40" s="52"/>
      <c r="G40" s="52"/>
      <c r="H40" s="52"/>
      <c r="I40" s="52"/>
      <c r="J40" s="52"/>
      <c r="K40" s="52"/>
      <c r="L40" s="52"/>
      <c r="M40" s="52"/>
      <c r="N40" s="52"/>
      <c r="O40" s="52"/>
      <c r="P40" s="52"/>
      <c r="Q40" s="52"/>
      <c r="R40" s="53"/>
      <c r="S40" s="53"/>
      <c r="T40" s="53"/>
      <c r="U40" s="53"/>
      <c r="V40" s="53"/>
      <c r="W40" s="12"/>
    </row>
    <row r="41" spans="1:23" x14ac:dyDescent="0.35">
      <c r="A41" s="6">
        <v>40</v>
      </c>
      <c r="B41" s="6" t="s">
        <v>71</v>
      </c>
      <c r="C41" s="6" t="s">
        <v>3</v>
      </c>
      <c r="D41" s="6">
        <v>34</v>
      </c>
      <c r="E41" s="11"/>
      <c r="F41" s="52"/>
      <c r="G41" s="52"/>
      <c r="H41" s="52"/>
      <c r="I41" s="52"/>
      <c r="J41" s="52"/>
      <c r="K41" s="52"/>
      <c r="L41" s="52"/>
      <c r="M41" s="52"/>
      <c r="N41" s="52"/>
      <c r="O41" s="52"/>
      <c r="P41" s="52"/>
      <c r="Q41" s="52"/>
      <c r="R41" s="53"/>
      <c r="S41" s="53"/>
      <c r="T41" s="53"/>
      <c r="U41" s="53"/>
      <c r="V41" s="53"/>
      <c r="W41" s="12"/>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25417-71C7-4257-BFC5-BAA34548BD90}">
  <dimension ref="A1:J269"/>
  <sheetViews>
    <sheetView workbookViewId="0">
      <selection activeCell="E4" sqref="E4"/>
    </sheetView>
  </sheetViews>
  <sheetFormatPr baseColWidth="10" defaultRowHeight="14.5" x14ac:dyDescent="0.35"/>
  <cols>
    <col min="3" max="3" width="10.81640625" customWidth="1"/>
    <col min="4" max="4" width="12.54296875" bestFit="1" customWidth="1"/>
    <col min="5" max="5" width="12.26953125" customWidth="1"/>
    <col min="8" max="8" width="16.54296875" bestFit="1" customWidth="1"/>
    <col min="9" max="9" width="24" bestFit="1" customWidth="1"/>
    <col min="10" max="10" width="11.26953125" bestFit="1" customWidth="1"/>
  </cols>
  <sheetData>
    <row r="1" spans="1:10" x14ac:dyDescent="0.35">
      <c r="A1" t="s">
        <v>0</v>
      </c>
      <c r="B1" t="s">
        <v>1</v>
      </c>
      <c r="C1" t="s">
        <v>2</v>
      </c>
      <c r="D1" t="s">
        <v>12</v>
      </c>
      <c r="E1" t="s">
        <v>17</v>
      </c>
    </row>
    <row r="2" spans="1:10" x14ac:dyDescent="0.35">
      <c r="A2">
        <v>207</v>
      </c>
      <c r="B2" t="s">
        <v>10</v>
      </c>
      <c r="C2">
        <v>16</v>
      </c>
      <c r="D2">
        <v>53</v>
      </c>
    </row>
    <row r="3" spans="1:10" x14ac:dyDescent="0.35">
      <c r="A3">
        <v>208</v>
      </c>
      <c r="B3" t="s">
        <v>10</v>
      </c>
      <c r="C3">
        <v>16</v>
      </c>
      <c r="D3">
        <v>24</v>
      </c>
      <c r="H3" s="1" t="s">
        <v>13</v>
      </c>
      <c r="I3" t="s">
        <v>15</v>
      </c>
      <c r="J3" s="4" t="s">
        <v>16</v>
      </c>
    </row>
    <row r="4" spans="1:10" x14ac:dyDescent="0.35">
      <c r="A4">
        <v>209</v>
      </c>
      <c r="B4" t="s">
        <v>10</v>
      </c>
      <c r="C4">
        <v>16</v>
      </c>
      <c r="D4">
        <v>26</v>
      </c>
      <c r="H4" s="2" t="s">
        <v>10</v>
      </c>
      <c r="I4" s="3">
        <v>20.596774193548388</v>
      </c>
      <c r="J4" s="4">
        <v>62</v>
      </c>
    </row>
    <row r="5" spans="1:10" x14ac:dyDescent="0.35">
      <c r="A5">
        <v>210</v>
      </c>
      <c r="B5" t="s">
        <v>10</v>
      </c>
      <c r="C5">
        <v>16</v>
      </c>
      <c r="D5">
        <v>10</v>
      </c>
      <c r="H5" s="2" t="s">
        <v>3</v>
      </c>
      <c r="I5" s="3">
        <v>16.549295774647888</v>
      </c>
      <c r="J5" s="4">
        <v>71</v>
      </c>
    </row>
    <row r="6" spans="1:10" x14ac:dyDescent="0.35">
      <c r="A6">
        <v>211</v>
      </c>
      <c r="B6" t="s">
        <v>10</v>
      </c>
      <c r="C6">
        <v>16</v>
      </c>
      <c r="D6">
        <v>9</v>
      </c>
      <c r="H6" s="2" t="s">
        <v>7</v>
      </c>
      <c r="I6" s="3">
        <v>14.507692307692308</v>
      </c>
      <c r="J6" s="4">
        <v>65</v>
      </c>
    </row>
    <row r="7" spans="1:10" x14ac:dyDescent="0.35">
      <c r="A7">
        <v>212</v>
      </c>
      <c r="B7" t="s">
        <v>10</v>
      </c>
      <c r="C7">
        <v>16</v>
      </c>
      <c r="D7">
        <v>18</v>
      </c>
      <c r="H7" s="2" t="s">
        <v>4</v>
      </c>
      <c r="I7" s="3">
        <v>14.142857142857142</v>
      </c>
      <c r="J7" s="4">
        <v>70</v>
      </c>
    </row>
    <row r="8" spans="1:10" x14ac:dyDescent="0.35">
      <c r="A8">
        <v>213</v>
      </c>
      <c r="B8" t="s">
        <v>10</v>
      </c>
      <c r="C8">
        <v>16</v>
      </c>
      <c r="D8">
        <v>12</v>
      </c>
      <c r="H8" s="2" t="s">
        <v>14</v>
      </c>
      <c r="I8" s="3">
        <v>16.361940298507463</v>
      </c>
      <c r="J8" s="4">
        <v>268</v>
      </c>
    </row>
    <row r="9" spans="1:10" x14ac:dyDescent="0.35">
      <c r="A9">
        <v>214</v>
      </c>
      <c r="B9" t="s">
        <v>10</v>
      </c>
      <c r="C9">
        <v>16</v>
      </c>
      <c r="D9">
        <v>10</v>
      </c>
    </row>
    <row r="10" spans="1:10" x14ac:dyDescent="0.35">
      <c r="A10">
        <v>215</v>
      </c>
      <c r="B10" t="s">
        <v>10</v>
      </c>
      <c r="C10">
        <v>16</v>
      </c>
      <c r="D10">
        <v>17</v>
      </c>
      <c r="J10" s="5"/>
    </row>
    <row r="11" spans="1:10" x14ac:dyDescent="0.35">
      <c r="A11">
        <v>216</v>
      </c>
      <c r="B11" t="s">
        <v>10</v>
      </c>
      <c r="C11">
        <v>16</v>
      </c>
      <c r="D11">
        <v>31</v>
      </c>
    </row>
    <row r="12" spans="1:10" x14ac:dyDescent="0.35">
      <c r="A12">
        <v>217</v>
      </c>
      <c r="B12" t="s">
        <v>10</v>
      </c>
      <c r="C12">
        <v>16</v>
      </c>
      <c r="D12">
        <v>20</v>
      </c>
    </row>
    <row r="13" spans="1:10" x14ac:dyDescent="0.35">
      <c r="A13">
        <v>218</v>
      </c>
      <c r="B13" t="s">
        <v>10</v>
      </c>
      <c r="C13">
        <v>16</v>
      </c>
      <c r="D13">
        <v>30</v>
      </c>
    </row>
    <row r="14" spans="1:10" x14ac:dyDescent="0.35">
      <c r="A14">
        <v>219</v>
      </c>
      <c r="B14" t="s">
        <v>10</v>
      </c>
      <c r="C14">
        <v>16</v>
      </c>
      <c r="D14">
        <v>16</v>
      </c>
    </row>
    <row r="15" spans="1:10" x14ac:dyDescent="0.35">
      <c r="A15">
        <v>220</v>
      </c>
      <c r="B15" t="s">
        <v>10</v>
      </c>
      <c r="C15">
        <v>16</v>
      </c>
      <c r="D15">
        <v>8</v>
      </c>
    </row>
    <row r="16" spans="1:10" x14ac:dyDescent="0.35">
      <c r="A16">
        <v>221</v>
      </c>
      <c r="B16" t="s">
        <v>10</v>
      </c>
      <c r="C16">
        <v>17</v>
      </c>
      <c r="D16">
        <v>53</v>
      </c>
    </row>
    <row r="17" spans="1:4" x14ac:dyDescent="0.35">
      <c r="A17">
        <v>222</v>
      </c>
      <c r="B17" t="s">
        <v>10</v>
      </c>
      <c r="C17">
        <v>17</v>
      </c>
      <c r="D17">
        <v>13</v>
      </c>
    </row>
    <row r="18" spans="1:4" x14ac:dyDescent="0.35">
      <c r="A18">
        <v>223</v>
      </c>
      <c r="B18" t="s">
        <v>10</v>
      </c>
      <c r="C18">
        <v>17</v>
      </c>
      <c r="D18">
        <v>59</v>
      </c>
    </row>
    <row r="19" spans="1:4" x14ac:dyDescent="0.35">
      <c r="A19">
        <v>224</v>
      </c>
      <c r="B19" t="s">
        <v>10</v>
      </c>
      <c r="C19">
        <v>17</v>
      </c>
      <c r="D19">
        <v>12</v>
      </c>
    </row>
    <row r="20" spans="1:4" x14ac:dyDescent="0.35">
      <c r="A20">
        <v>225</v>
      </c>
      <c r="B20" t="s">
        <v>10</v>
      </c>
      <c r="C20">
        <v>17</v>
      </c>
      <c r="D20">
        <v>24</v>
      </c>
    </row>
    <row r="21" spans="1:4" x14ac:dyDescent="0.35">
      <c r="A21">
        <v>226</v>
      </c>
      <c r="B21" t="s">
        <v>10</v>
      </c>
      <c r="C21">
        <v>17</v>
      </c>
      <c r="D21">
        <v>33</v>
      </c>
    </row>
    <row r="22" spans="1:4" x14ac:dyDescent="0.35">
      <c r="A22">
        <v>227</v>
      </c>
      <c r="B22" t="s">
        <v>10</v>
      </c>
      <c r="C22">
        <v>17</v>
      </c>
      <c r="D22">
        <v>16</v>
      </c>
    </row>
    <row r="23" spans="1:4" x14ac:dyDescent="0.35">
      <c r="A23">
        <v>228</v>
      </c>
      <c r="B23" t="s">
        <v>10</v>
      </c>
      <c r="C23">
        <v>17</v>
      </c>
      <c r="D23">
        <v>23</v>
      </c>
    </row>
    <row r="24" spans="1:4" x14ac:dyDescent="0.35">
      <c r="A24">
        <v>229</v>
      </c>
      <c r="B24" t="s">
        <v>10</v>
      </c>
      <c r="C24">
        <v>17</v>
      </c>
      <c r="D24">
        <v>35</v>
      </c>
    </row>
    <row r="25" spans="1:4" x14ac:dyDescent="0.35">
      <c r="A25">
        <v>230</v>
      </c>
      <c r="B25" t="s">
        <v>11</v>
      </c>
      <c r="C25">
        <v>18</v>
      </c>
      <c r="D25">
        <v>33</v>
      </c>
    </row>
    <row r="26" spans="1:4" x14ac:dyDescent="0.35">
      <c r="A26">
        <v>231</v>
      </c>
      <c r="B26" t="s">
        <v>11</v>
      </c>
      <c r="C26">
        <v>18</v>
      </c>
      <c r="D26">
        <v>25</v>
      </c>
    </row>
    <row r="27" spans="1:4" x14ac:dyDescent="0.35">
      <c r="A27">
        <v>232</v>
      </c>
      <c r="B27" t="s">
        <v>11</v>
      </c>
      <c r="C27">
        <v>18</v>
      </c>
      <c r="D27">
        <v>21</v>
      </c>
    </row>
    <row r="28" spans="1:4" x14ac:dyDescent="0.35">
      <c r="A28">
        <v>233</v>
      </c>
      <c r="B28" t="s">
        <v>11</v>
      </c>
      <c r="C28">
        <v>18</v>
      </c>
      <c r="D28">
        <v>13</v>
      </c>
    </row>
    <row r="29" spans="1:4" x14ac:dyDescent="0.35">
      <c r="A29">
        <v>234</v>
      </c>
      <c r="B29" t="s">
        <v>11</v>
      </c>
      <c r="C29">
        <v>18</v>
      </c>
      <c r="D29">
        <v>11</v>
      </c>
    </row>
    <row r="30" spans="1:4" x14ac:dyDescent="0.35">
      <c r="A30">
        <v>235</v>
      </c>
      <c r="B30" t="s">
        <v>11</v>
      </c>
      <c r="C30">
        <v>18</v>
      </c>
      <c r="D30">
        <v>16</v>
      </c>
    </row>
    <row r="31" spans="1:4" x14ac:dyDescent="0.35">
      <c r="A31">
        <v>236</v>
      </c>
      <c r="B31" t="s">
        <v>11</v>
      </c>
      <c r="C31">
        <v>18</v>
      </c>
      <c r="D31">
        <v>39</v>
      </c>
    </row>
    <row r="32" spans="1:4" x14ac:dyDescent="0.35">
      <c r="A32">
        <v>237</v>
      </c>
      <c r="B32" t="s">
        <v>11</v>
      </c>
      <c r="C32">
        <v>18</v>
      </c>
      <c r="D32">
        <v>28</v>
      </c>
    </row>
    <row r="33" spans="1:4" x14ac:dyDescent="0.35">
      <c r="A33">
        <v>238</v>
      </c>
      <c r="B33" t="s">
        <v>11</v>
      </c>
      <c r="C33">
        <v>18</v>
      </c>
      <c r="D33">
        <v>11</v>
      </c>
    </row>
    <row r="34" spans="1:4" x14ac:dyDescent="0.35">
      <c r="A34">
        <v>239</v>
      </c>
      <c r="B34" t="s">
        <v>11</v>
      </c>
      <c r="C34">
        <v>18</v>
      </c>
      <c r="D34">
        <v>14</v>
      </c>
    </row>
    <row r="35" spans="1:4" x14ac:dyDescent="0.35">
      <c r="A35">
        <v>240</v>
      </c>
      <c r="B35" t="s">
        <v>11</v>
      </c>
      <c r="C35">
        <v>18</v>
      </c>
      <c r="D35">
        <v>14</v>
      </c>
    </row>
    <row r="36" spans="1:4" x14ac:dyDescent="0.35">
      <c r="A36">
        <v>241</v>
      </c>
      <c r="B36" t="s">
        <v>11</v>
      </c>
      <c r="C36">
        <v>18</v>
      </c>
      <c r="D36">
        <v>12</v>
      </c>
    </row>
    <row r="37" spans="1:4" x14ac:dyDescent="0.35">
      <c r="A37">
        <v>242</v>
      </c>
      <c r="B37" t="s">
        <v>11</v>
      </c>
      <c r="C37">
        <v>18</v>
      </c>
      <c r="D37">
        <v>37</v>
      </c>
    </row>
    <row r="38" spans="1:4" x14ac:dyDescent="0.35">
      <c r="A38">
        <v>243</v>
      </c>
      <c r="B38" t="s">
        <v>11</v>
      </c>
      <c r="C38">
        <v>18</v>
      </c>
      <c r="D38">
        <v>15</v>
      </c>
    </row>
    <row r="39" spans="1:4" x14ac:dyDescent="0.35">
      <c r="A39">
        <v>244</v>
      </c>
      <c r="B39" t="s">
        <v>11</v>
      </c>
      <c r="C39">
        <v>18</v>
      </c>
      <c r="D39">
        <v>15</v>
      </c>
    </row>
    <row r="40" spans="1:4" x14ac:dyDescent="0.35">
      <c r="A40">
        <v>245</v>
      </c>
      <c r="B40" t="s">
        <v>11</v>
      </c>
      <c r="C40">
        <v>19</v>
      </c>
      <c r="D40">
        <v>41</v>
      </c>
    </row>
    <row r="41" spans="1:4" x14ac:dyDescent="0.35">
      <c r="A41">
        <v>246</v>
      </c>
      <c r="B41" t="s">
        <v>11</v>
      </c>
      <c r="C41">
        <v>19</v>
      </c>
      <c r="D41">
        <v>20</v>
      </c>
    </row>
    <row r="42" spans="1:4" x14ac:dyDescent="0.35">
      <c r="A42">
        <v>247</v>
      </c>
      <c r="B42" t="s">
        <v>11</v>
      </c>
      <c r="C42">
        <v>19</v>
      </c>
      <c r="D42">
        <v>23</v>
      </c>
    </row>
    <row r="43" spans="1:4" x14ac:dyDescent="0.35">
      <c r="A43">
        <v>248</v>
      </c>
      <c r="B43" t="s">
        <v>11</v>
      </c>
      <c r="C43">
        <v>19</v>
      </c>
      <c r="D43">
        <v>13</v>
      </c>
    </row>
    <row r="44" spans="1:4" x14ac:dyDescent="0.35">
      <c r="A44">
        <v>249</v>
      </c>
      <c r="B44" t="s">
        <v>11</v>
      </c>
      <c r="C44">
        <v>19</v>
      </c>
      <c r="D44">
        <v>16</v>
      </c>
    </row>
    <row r="45" spans="1:4" x14ac:dyDescent="0.35">
      <c r="A45">
        <v>250</v>
      </c>
      <c r="B45" t="s">
        <v>11</v>
      </c>
      <c r="C45">
        <v>19</v>
      </c>
      <c r="D45">
        <v>5</v>
      </c>
    </row>
    <row r="46" spans="1:4" x14ac:dyDescent="0.35">
      <c r="A46">
        <v>251</v>
      </c>
      <c r="B46" t="s">
        <v>11</v>
      </c>
      <c r="C46">
        <v>19</v>
      </c>
      <c r="D46">
        <v>27</v>
      </c>
    </row>
    <row r="47" spans="1:4" x14ac:dyDescent="0.35">
      <c r="A47">
        <v>252</v>
      </c>
      <c r="B47" t="s">
        <v>11</v>
      </c>
      <c r="C47">
        <v>19</v>
      </c>
      <c r="D47">
        <v>17</v>
      </c>
    </row>
    <row r="48" spans="1:4" x14ac:dyDescent="0.35">
      <c r="A48">
        <v>253</v>
      </c>
      <c r="B48" t="s">
        <v>11</v>
      </c>
      <c r="C48">
        <v>19</v>
      </c>
      <c r="D48">
        <v>8</v>
      </c>
    </row>
    <row r="49" spans="1:4" x14ac:dyDescent="0.35">
      <c r="A49">
        <v>254</v>
      </c>
      <c r="B49" t="s">
        <v>11</v>
      </c>
      <c r="C49">
        <v>19</v>
      </c>
      <c r="D49">
        <v>22</v>
      </c>
    </row>
    <row r="50" spans="1:4" x14ac:dyDescent="0.35">
      <c r="A50">
        <v>255</v>
      </c>
      <c r="B50" t="s">
        <v>11</v>
      </c>
      <c r="C50">
        <v>19</v>
      </c>
      <c r="D50">
        <v>14</v>
      </c>
    </row>
    <row r="51" spans="1:4" x14ac:dyDescent="0.35">
      <c r="A51">
        <v>256</v>
      </c>
      <c r="B51" t="s">
        <v>11</v>
      </c>
      <c r="C51">
        <v>20</v>
      </c>
      <c r="D51">
        <v>25</v>
      </c>
    </row>
    <row r="52" spans="1:4" x14ac:dyDescent="0.35">
      <c r="A52">
        <v>257</v>
      </c>
      <c r="B52" t="s">
        <v>11</v>
      </c>
      <c r="C52">
        <v>20</v>
      </c>
      <c r="D52">
        <v>20</v>
      </c>
    </row>
    <row r="53" spans="1:4" x14ac:dyDescent="0.35">
      <c r="A53">
        <v>258</v>
      </c>
      <c r="B53" t="s">
        <v>11</v>
      </c>
      <c r="C53">
        <v>20</v>
      </c>
      <c r="D53">
        <v>34</v>
      </c>
    </row>
    <row r="54" spans="1:4" x14ac:dyDescent="0.35">
      <c r="A54">
        <v>259</v>
      </c>
      <c r="B54" t="s">
        <v>11</v>
      </c>
      <c r="C54">
        <v>20</v>
      </c>
      <c r="D54">
        <v>21</v>
      </c>
    </row>
    <row r="55" spans="1:4" x14ac:dyDescent="0.35">
      <c r="A55">
        <v>260</v>
      </c>
      <c r="B55" t="s">
        <v>11</v>
      </c>
      <c r="C55">
        <v>20</v>
      </c>
      <c r="D55">
        <v>32</v>
      </c>
    </row>
    <row r="56" spans="1:4" x14ac:dyDescent="0.35">
      <c r="A56">
        <v>261</v>
      </c>
      <c r="B56" t="s">
        <v>11</v>
      </c>
      <c r="C56">
        <v>20</v>
      </c>
      <c r="D56">
        <v>5</v>
      </c>
    </row>
    <row r="57" spans="1:4" x14ac:dyDescent="0.35">
      <c r="A57">
        <v>262</v>
      </c>
      <c r="B57" t="s">
        <v>11</v>
      </c>
      <c r="C57">
        <v>20</v>
      </c>
      <c r="D57">
        <v>25</v>
      </c>
    </row>
    <row r="58" spans="1:4" x14ac:dyDescent="0.35">
      <c r="A58">
        <v>263</v>
      </c>
      <c r="B58" t="s">
        <v>11</v>
      </c>
      <c r="C58">
        <v>20</v>
      </c>
      <c r="D58">
        <v>20</v>
      </c>
    </row>
    <row r="59" spans="1:4" x14ac:dyDescent="0.35">
      <c r="A59">
        <v>264</v>
      </c>
      <c r="B59" t="s">
        <v>11</v>
      </c>
      <c r="C59">
        <v>20</v>
      </c>
      <c r="D59">
        <v>8</v>
      </c>
    </row>
    <row r="60" spans="1:4" x14ac:dyDescent="0.35">
      <c r="A60">
        <v>265</v>
      </c>
      <c r="B60" t="s">
        <v>11</v>
      </c>
      <c r="C60">
        <v>20</v>
      </c>
      <c r="D60">
        <v>8</v>
      </c>
    </row>
    <row r="61" spans="1:4" x14ac:dyDescent="0.35">
      <c r="A61">
        <v>266</v>
      </c>
      <c r="B61" t="s">
        <v>11</v>
      </c>
      <c r="C61">
        <v>20</v>
      </c>
      <c r="D61">
        <v>4</v>
      </c>
    </row>
    <row r="62" spans="1:4" x14ac:dyDescent="0.35">
      <c r="A62">
        <v>267</v>
      </c>
      <c r="B62" t="s">
        <v>11</v>
      </c>
      <c r="C62">
        <v>20</v>
      </c>
      <c r="D62">
        <v>7</v>
      </c>
    </row>
    <row r="63" spans="1:4" x14ac:dyDescent="0.35">
      <c r="A63">
        <v>268</v>
      </c>
      <c r="B63" t="s">
        <v>11</v>
      </c>
      <c r="C63">
        <v>20</v>
      </c>
      <c r="D63">
        <v>6</v>
      </c>
    </row>
    <row r="64" spans="1:4" x14ac:dyDescent="0.35">
      <c r="A64">
        <v>1</v>
      </c>
      <c r="B64" t="s">
        <v>3</v>
      </c>
      <c r="C64">
        <v>1</v>
      </c>
      <c r="D64">
        <v>39</v>
      </c>
    </row>
    <row r="65" spans="1:4" x14ac:dyDescent="0.35">
      <c r="A65">
        <v>2</v>
      </c>
      <c r="B65" t="s">
        <v>3</v>
      </c>
      <c r="C65">
        <v>1</v>
      </c>
      <c r="D65">
        <v>27</v>
      </c>
    </row>
    <row r="66" spans="1:4" x14ac:dyDescent="0.35">
      <c r="A66">
        <v>3</v>
      </c>
      <c r="B66" t="s">
        <v>3</v>
      </c>
      <c r="C66">
        <v>1</v>
      </c>
      <c r="D66">
        <v>27</v>
      </c>
    </row>
    <row r="67" spans="1:4" x14ac:dyDescent="0.35">
      <c r="A67">
        <v>4</v>
      </c>
      <c r="B67" t="s">
        <v>3</v>
      </c>
      <c r="C67">
        <v>1</v>
      </c>
      <c r="D67">
        <v>16</v>
      </c>
    </row>
    <row r="68" spans="1:4" x14ac:dyDescent="0.35">
      <c r="A68">
        <v>5</v>
      </c>
      <c r="B68" t="s">
        <v>3</v>
      </c>
      <c r="C68">
        <v>1</v>
      </c>
      <c r="D68">
        <v>10</v>
      </c>
    </row>
    <row r="69" spans="1:4" x14ac:dyDescent="0.35">
      <c r="A69">
        <v>6</v>
      </c>
      <c r="B69" t="s">
        <v>3</v>
      </c>
      <c r="C69">
        <v>1</v>
      </c>
      <c r="D69">
        <v>21</v>
      </c>
    </row>
    <row r="70" spans="1:4" x14ac:dyDescent="0.35">
      <c r="A70">
        <v>7</v>
      </c>
      <c r="B70" t="s">
        <v>3</v>
      </c>
      <c r="C70">
        <v>1</v>
      </c>
      <c r="D70">
        <v>8</v>
      </c>
    </row>
    <row r="71" spans="1:4" x14ac:dyDescent="0.35">
      <c r="A71">
        <v>8</v>
      </c>
      <c r="B71" t="s">
        <v>3</v>
      </c>
      <c r="C71">
        <v>1</v>
      </c>
      <c r="D71">
        <v>43</v>
      </c>
    </row>
    <row r="72" spans="1:4" x14ac:dyDescent="0.35">
      <c r="A72">
        <v>9</v>
      </c>
      <c r="B72" t="s">
        <v>3</v>
      </c>
      <c r="C72">
        <v>1</v>
      </c>
      <c r="D72">
        <v>14</v>
      </c>
    </row>
    <row r="73" spans="1:4" x14ac:dyDescent="0.35">
      <c r="A73">
        <v>10</v>
      </c>
      <c r="B73" t="s">
        <v>3</v>
      </c>
      <c r="C73">
        <v>1</v>
      </c>
      <c r="D73">
        <v>17</v>
      </c>
    </row>
    <row r="74" spans="1:4" x14ac:dyDescent="0.35">
      <c r="A74">
        <v>11</v>
      </c>
      <c r="B74" t="s">
        <v>3</v>
      </c>
      <c r="C74">
        <v>1</v>
      </c>
      <c r="D74">
        <v>5</v>
      </c>
    </row>
    <row r="75" spans="1:4" x14ac:dyDescent="0.35">
      <c r="A75">
        <v>12</v>
      </c>
      <c r="B75" t="s">
        <v>3</v>
      </c>
      <c r="C75">
        <v>1</v>
      </c>
      <c r="D75">
        <v>19</v>
      </c>
    </row>
    <row r="76" spans="1:4" x14ac:dyDescent="0.35">
      <c r="A76">
        <v>13</v>
      </c>
      <c r="B76" t="s">
        <v>3</v>
      </c>
      <c r="C76">
        <v>1</v>
      </c>
      <c r="D76">
        <v>19</v>
      </c>
    </row>
    <row r="77" spans="1:4" x14ac:dyDescent="0.35">
      <c r="A77">
        <v>14</v>
      </c>
      <c r="B77" t="s">
        <v>3</v>
      </c>
      <c r="C77">
        <v>1</v>
      </c>
      <c r="D77">
        <v>21</v>
      </c>
    </row>
    <row r="78" spans="1:4" x14ac:dyDescent="0.35">
      <c r="A78">
        <v>15</v>
      </c>
      <c r="B78" t="s">
        <v>3</v>
      </c>
      <c r="C78">
        <v>1</v>
      </c>
      <c r="D78">
        <v>25</v>
      </c>
    </row>
    <row r="79" spans="1:4" x14ac:dyDescent="0.35">
      <c r="A79">
        <v>16</v>
      </c>
      <c r="B79" t="s">
        <v>3</v>
      </c>
      <c r="C79">
        <v>1</v>
      </c>
      <c r="D79">
        <v>11</v>
      </c>
    </row>
    <row r="80" spans="1:4" x14ac:dyDescent="0.35">
      <c r="A80">
        <v>17</v>
      </c>
      <c r="B80" t="s">
        <v>3</v>
      </c>
      <c r="C80">
        <v>1</v>
      </c>
      <c r="D80">
        <v>4</v>
      </c>
    </row>
    <row r="81" spans="1:4" x14ac:dyDescent="0.35">
      <c r="A81">
        <v>18</v>
      </c>
      <c r="B81" t="s">
        <v>3</v>
      </c>
      <c r="C81">
        <v>1</v>
      </c>
      <c r="D81">
        <v>13</v>
      </c>
    </row>
    <row r="82" spans="1:4" x14ac:dyDescent="0.35">
      <c r="A82">
        <v>19</v>
      </c>
      <c r="B82" t="s">
        <v>3</v>
      </c>
      <c r="C82">
        <v>1</v>
      </c>
      <c r="D82">
        <v>15</v>
      </c>
    </row>
    <row r="83" spans="1:4" x14ac:dyDescent="0.35">
      <c r="A83">
        <v>20</v>
      </c>
      <c r="B83" t="s">
        <v>3</v>
      </c>
      <c r="C83">
        <v>1</v>
      </c>
      <c r="D83">
        <v>8</v>
      </c>
    </row>
    <row r="84" spans="1:4" x14ac:dyDescent="0.35">
      <c r="A84">
        <v>21</v>
      </c>
      <c r="B84" t="s">
        <v>3</v>
      </c>
      <c r="C84">
        <v>1</v>
      </c>
      <c r="D84">
        <v>25</v>
      </c>
    </row>
    <row r="85" spans="1:4" x14ac:dyDescent="0.35">
      <c r="A85">
        <v>22</v>
      </c>
      <c r="B85" t="s">
        <v>3</v>
      </c>
      <c r="C85">
        <v>1</v>
      </c>
      <c r="D85">
        <v>22</v>
      </c>
    </row>
    <row r="86" spans="1:4" x14ac:dyDescent="0.35">
      <c r="A86">
        <v>42</v>
      </c>
      <c r="B86" t="s">
        <v>3</v>
      </c>
      <c r="C86">
        <v>3</v>
      </c>
      <c r="D86">
        <v>14</v>
      </c>
    </row>
    <row r="87" spans="1:4" x14ac:dyDescent="0.35">
      <c r="A87">
        <v>43</v>
      </c>
      <c r="B87" t="s">
        <v>3</v>
      </c>
      <c r="C87">
        <v>3</v>
      </c>
      <c r="D87">
        <v>15</v>
      </c>
    </row>
    <row r="88" spans="1:4" x14ac:dyDescent="0.35">
      <c r="A88">
        <v>44</v>
      </c>
      <c r="B88" t="s">
        <v>3</v>
      </c>
      <c r="C88">
        <v>3</v>
      </c>
      <c r="D88">
        <v>16</v>
      </c>
    </row>
    <row r="89" spans="1:4" x14ac:dyDescent="0.35">
      <c r="A89">
        <v>45</v>
      </c>
      <c r="B89" t="s">
        <v>3</v>
      </c>
      <c r="C89">
        <v>3</v>
      </c>
      <c r="D89">
        <v>34</v>
      </c>
    </row>
    <row r="90" spans="1:4" x14ac:dyDescent="0.35">
      <c r="A90">
        <v>46</v>
      </c>
      <c r="B90" t="s">
        <v>3</v>
      </c>
      <c r="C90">
        <v>3</v>
      </c>
      <c r="D90">
        <v>21</v>
      </c>
    </row>
    <row r="91" spans="1:4" x14ac:dyDescent="0.35">
      <c r="A91">
        <v>47</v>
      </c>
      <c r="B91" t="s">
        <v>3</v>
      </c>
      <c r="C91">
        <v>3</v>
      </c>
      <c r="D91">
        <v>11</v>
      </c>
    </row>
    <row r="92" spans="1:4" x14ac:dyDescent="0.35">
      <c r="A92">
        <v>48</v>
      </c>
      <c r="B92" t="s">
        <v>3</v>
      </c>
      <c r="C92">
        <v>3</v>
      </c>
      <c r="D92">
        <v>28</v>
      </c>
    </row>
    <row r="93" spans="1:4" x14ac:dyDescent="0.35">
      <c r="A93">
        <v>49</v>
      </c>
      <c r="B93" t="s">
        <v>3</v>
      </c>
      <c r="C93">
        <v>3</v>
      </c>
      <c r="D93">
        <v>8</v>
      </c>
    </row>
    <row r="94" spans="1:4" x14ac:dyDescent="0.35">
      <c r="A94">
        <v>50</v>
      </c>
      <c r="B94" t="s">
        <v>3</v>
      </c>
      <c r="C94">
        <v>3</v>
      </c>
      <c r="D94">
        <v>15</v>
      </c>
    </row>
    <row r="95" spans="1:4" x14ac:dyDescent="0.35">
      <c r="A95">
        <v>51</v>
      </c>
      <c r="B95" t="s">
        <v>3</v>
      </c>
      <c r="C95">
        <v>3</v>
      </c>
      <c r="D95">
        <v>12</v>
      </c>
    </row>
    <row r="96" spans="1:4" x14ac:dyDescent="0.35">
      <c r="A96">
        <v>52</v>
      </c>
      <c r="B96" t="s">
        <v>3</v>
      </c>
      <c r="C96">
        <v>3</v>
      </c>
      <c r="D96">
        <v>22</v>
      </c>
    </row>
    <row r="97" spans="1:4" x14ac:dyDescent="0.35">
      <c r="A97">
        <v>53</v>
      </c>
      <c r="B97" t="s">
        <v>3</v>
      </c>
      <c r="C97">
        <v>3</v>
      </c>
      <c r="D97">
        <v>16</v>
      </c>
    </row>
    <row r="98" spans="1:4" x14ac:dyDescent="0.35">
      <c r="A98">
        <v>54</v>
      </c>
      <c r="B98" t="s">
        <v>3</v>
      </c>
      <c r="C98">
        <v>3</v>
      </c>
      <c r="D98">
        <v>7</v>
      </c>
    </row>
    <row r="99" spans="1:4" x14ac:dyDescent="0.35">
      <c r="A99">
        <v>55</v>
      </c>
      <c r="B99" t="s">
        <v>3</v>
      </c>
      <c r="C99">
        <v>3</v>
      </c>
      <c r="D99">
        <v>26</v>
      </c>
    </row>
    <row r="100" spans="1:4" x14ac:dyDescent="0.35">
      <c r="A100">
        <v>56</v>
      </c>
      <c r="B100" t="s">
        <v>3</v>
      </c>
      <c r="C100">
        <v>3</v>
      </c>
      <c r="D100">
        <v>21</v>
      </c>
    </row>
    <row r="101" spans="1:4" x14ac:dyDescent="0.35">
      <c r="A101">
        <v>57</v>
      </c>
      <c r="B101" t="s">
        <v>3</v>
      </c>
      <c r="C101">
        <v>3</v>
      </c>
      <c r="D101">
        <v>15</v>
      </c>
    </row>
    <row r="102" spans="1:4" x14ac:dyDescent="0.35">
      <c r="A102">
        <v>58</v>
      </c>
      <c r="B102" t="s">
        <v>3</v>
      </c>
      <c r="C102">
        <v>3</v>
      </c>
      <c r="D102">
        <v>11</v>
      </c>
    </row>
    <row r="103" spans="1:4" x14ac:dyDescent="0.35">
      <c r="A103">
        <v>59</v>
      </c>
      <c r="B103" t="s">
        <v>3</v>
      </c>
      <c r="C103">
        <v>3</v>
      </c>
      <c r="D103">
        <v>11</v>
      </c>
    </row>
    <row r="104" spans="1:4" x14ac:dyDescent="0.35">
      <c r="A104">
        <v>75</v>
      </c>
      <c r="B104" t="s">
        <v>3</v>
      </c>
      <c r="C104" t="s">
        <v>5</v>
      </c>
      <c r="D104">
        <v>7</v>
      </c>
    </row>
    <row r="105" spans="1:4" x14ac:dyDescent="0.35">
      <c r="A105">
        <v>76</v>
      </c>
      <c r="B105" t="s">
        <v>3</v>
      </c>
      <c r="C105" t="s">
        <v>5</v>
      </c>
      <c r="D105">
        <v>18</v>
      </c>
    </row>
    <row r="106" spans="1:4" x14ac:dyDescent="0.35">
      <c r="A106">
        <v>77</v>
      </c>
      <c r="B106" t="s">
        <v>3</v>
      </c>
      <c r="C106" t="s">
        <v>5</v>
      </c>
      <c r="D106">
        <v>9</v>
      </c>
    </row>
    <row r="107" spans="1:4" x14ac:dyDescent="0.35">
      <c r="A107">
        <v>78</v>
      </c>
      <c r="B107" t="s">
        <v>3</v>
      </c>
      <c r="C107" t="s">
        <v>5</v>
      </c>
      <c r="D107">
        <v>19</v>
      </c>
    </row>
    <row r="108" spans="1:4" x14ac:dyDescent="0.35">
      <c r="A108">
        <v>79</v>
      </c>
      <c r="B108" t="s">
        <v>3</v>
      </c>
      <c r="C108" t="s">
        <v>5</v>
      </c>
      <c r="D108">
        <v>26</v>
      </c>
    </row>
    <row r="109" spans="1:4" x14ac:dyDescent="0.35">
      <c r="A109">
        <v>80</v>
      </c>
      <c r="B109" t="s">
        <v>3</v>
      </c>
      <c r="C109" t="s">
        <v>5</v>
      </c>
      <c r="D109">
        <v>21</v>
      </c>
    </row>
    <row r="110" spans="1:4" x14ac:dyDescent="0.35">
      <c r="A110">
        <v>81</v>
      </c>
      <c r="B110" t="s">
        <v>3</v>
      </c>
      <c r="C110" t="s">
        <v>5</v>
      </c>
      <c r="D110">
        <v>42</v>
      </c>
    </row>
    <row r="111" spans="1:4" x14ac:dyDescent="0.35">
      <c r="A111">
        <v>82</v>
      </c>
      <c r="B111" t="s">
        <v>3</v>
      </c>
      <c r="C111" t="s">
        <v>5</v>
      </c>
      <c r="D111">
        <v>16</v>
      </c>
    </row>
    <row r="112" spans="1:4" x14ac:dyDescent="0.35">
      <c r="A112">
        <v>83</v>
      </c>
      <c r="B112" t="s">
        <v>3</v>
      </c>
      <c r="C112" t="s">
        <v>5</v>
      </c>
      <c r="D112">
        <v>14</v>
      </c>
    </row>
    <row r="113" spans="1:4" x14ac:dyDescent="0.35">
      <c r="A113">
        <v>84</v>
      </c>
      <c r="B113" t="s">
        <v>3</v>
      </c>
      <c r="C113" t="s">
        <v>5</v>
      </c>
      <c r="D113">
        <v>14</v>
      </c>
    </row>
    <row r="114" spans="1:4" x14ac:dyDescent="0.35">
      <c r="A114">
        <v>85</v>
      </c>
      <c r="B114" t="s">
        <v>3</v>
      </c>
      <c r="C114" t="s">
        <v>5</v>
      </c>
      <c r="D114">
        <v>28</v>
      </c>
    </row>
    <row r="115" spans="1:4" x14ac:dyDescent="0.35">
      <c r="A115">
        <v>86</v>
      </c>
      <c r="B115" t="s">
        <v>3</v>
      </c>
      <c r="C115" t="s">
        <v>5</v>
      </c>
      <c r="D115">
        <v>20</v>
      </c>
    </row>
    <row r="116" spans="1:4" x14ac:dyDescent="0.35">
      <c r="A116">
        <v>87</v>
      </c>
      <c r="B116" t="s">
        <v>3</v>
      </c>
      <c r="C116" t="s">
        <v>5</v>
      </c>
      <c r="D116">
        <v>9</v>
      </c>
    </row>
    <row r="117" spans="1:4" x14ac:dyDescent="0.35">
      <c r="A117">
        <v>88</v>
      </c>
      <c r="B117" t="s">
        <v>3</v>
      </c>
      <c r="C117" t="s">
        <v>5</v>
      </c>
      <c r="D117">
        <v>12</v>
      </c>
    </row>
    <row r="118" spans="1:4" x14ac:dyDescent="0.35">
      <c r="A118">
        <v>89</v>
      </c>
      <c r="B118" t="s">
        <v>3</v>
      </c>
      <c r="C118" t="s">
        <v>5</v>
      </c>
      <c r="D118">
        <v>8</v>
      </c>
    </row>
    <row r="119" spans="1:4" x14ac:dyDescent="0.35">
      <c r="A119">
        <v>90</v>
      </c>
      <c r="B119" t="s">
        <v>3</v>
      </c>
      <c r="C119" t="s">
        <v>5</v>
      </c>
      <c r="D119">
        <v>17</v>
      </c>
    </row>
    <row r="120" spans="1:4" x14ac:dyDescent="0.35">
      <c r="A120">
        <v>91</v>
      </c>
      <c r="B120" t="s">
        <v>3</v>
      </c>
      <c r="C120" t="s">
        <v>5</v>
      </c>
      <c r="D120">
        <v>8</v>
      </c>
    </row>
    <row r="121" spans="1:4" x14ac:dyDescent="0.35">
      <c r="A121">
        <v>92</v>
      </c>
      <c r="B121" t="s">
        <v>3</v>
      </c>
      <c r="C121" t="s">
        <v>5</v>
      </c>
      <c r="D121">
        <v>11</v>
      </c>
    </row>
    <row r="122" spans="1:4" x14ac:dyDescent="0.35">
      <c r="A122">
        <v>93</v>
      </c>
      <c r="B122" t="s">
        <v>3</v>
      </c>
      <c r="C122" t="s">
        <v>5</v>
      </c>
      <c r="D122">
        <v>8</v>
      </c>
    </row>
    <row r="123" spans="1:4" x14ac:dyDescent="0.35">
      <c r="A123">
        <v>94</v>
      </c>
      <c r="B123" t="s">
        <v>3</v>
      </c>
      <c r="C123" t="s">
        <v>5</v>
      </c>
      <c r="D123">
        <v>13</v>
      </c>
    </row>
    <row r="124" spans="1:4" x14ac:dyDescent="0.35">
      <c r="A124">
        <v>117</v>
      </c>
      <c r="B124" t="s">
        <v>3</v>
      </c>
      <c r="C124">
        <v>9</v>
      </c>
      <c r="D124">
        <v>8</v>
      </c>
    </row>
    <row r="125" spans="1:4" x14ac:dyDescent="0.35">
      <c r="A125">
        <v>118</v>
      </c>
      <c r="B125" t="s">
        <v>3</v>
      </c>
      <c r="C125">
        <v>9</v>
      </c>
      <c r="D125">
        <v>2</v>
      </c>
    </row>
    <row r="126" spans="1:4" x14ac:dyDescent="0.35">
      <c r="A126">
        <v>119</v>
      </c>
      <c r="B126" t="s">
        <v>3</v>
      </c>
      <c r="C126">
        <v>9</v>
      </c>
      <c r="D126">
        <v>17</v>
      </c>
    </row>
    <row r="127" spans="1:4" x14ac:dyDescent="0.35">
      <c r="A127">
        <v>120</v>
      </c>
      <c r="B127" t="s">
        <v>3</v>
      </c>
      <c r="C127">
        <v>9</v>
      </c>
      <c r="D127">
        <v>7</v>
      </c>
    </row>
    <row r="128" spans="1:4" x14ac:dyDescent="0.35">
      <c r="A128">
        <v>121</v>
      </c>
      <c r="B128" t="s">
        <v>3</v>
      </c>
      <c r="C128">
        <v>9</v>
      </c>
      <c r="D128">
        <v>19</v>
      </c>
    </row>
    <row r="129" spans="1:4" x14ac:dyDescent="0.35">
      <c r="A129">
        <v>122</v>
      </c>
      <c r="B129" t="s">
        <v>3</v>
      </c>
      <c r="C129">
        <v>9</v>
      </c>
      <c r="D129">
        <v>8</v>
      </c>
    </row>
    <row r="130" spans="1:4" x14ac:dyDescent="0.35">
      <c r="A130">
        <v>123</v>
      </c>
      <c r="B130" t="s">
        <v>3</v>
      </c>
      <c r="C130">
        <v>9</v>
      </c>
      <c r="D130">
        <v>18</v>
      </c>
    </row>
    <row r="131" spans="1:4" x14ac:dyDescent="0.35">
      <c r="A131">
        <v>124</v>
      </c>
      <c r="B131" t="s">
        <v>3</v>
      </c>
      <c r="C131">
        <v>9</v>
      </c>
      <c r="D131">
        <v>7</v>
      </c>
    </row>
    <row r="132" spans="1:4" x14ac:dyDescent="0.35">
      <c r="A132">
        <v>125</v>
      </c>
      <c r="B132" t="s">
        <v>3</v>
      </c>
      <c r="C132">
        <v>9</v>
      </c>
      <c r="D132">
        <v>17</v>
      </c>
    </row>
    <row r="133" spans="1:4" x14ac:dyDescent="0.35">
      <c r="A133">
        <v>126</v>
      </c>
      <c r="B133" t="s">
        <v>3</v>
      </c>
      <c r="C133">
        <v>9</v>
      </c>
      <c r="D133">
        <v>17</v>
      </c>
    </row>
    <row r="134" spans="1:4" x14ac:dyDescent="0.35">
      <c r="A134">
        <v>127</v>
      </c>
      <c r="B134" t="s">
        <v>3</v>
      </c>
      <c r="C134">
        <v>9</v>
      </c>
      <c r="D134">
        <v>23</v>
      </c>
    </row>
    <row r="135" spans="1:4" x14ac:dyDescent="0.35">
      <c r="A135">
        <v>142</v>
      </c>
      <c r="B135" t="s">
        <v>7</v>
      </c>
      <c r="C135" t="s">
        <v>8</v>
      </c>
      <c r="D135">
        <v>19</v>
      </c>
    </row>
    <row r="136" spans="1:4" x14ac:dyDescent="0.35">
      <c r="A136">
        <v>143</v>
      </c>
      <c r="B136" t="s">
        <v>7</v>
      </c>
      <c r="C136" t="s">
        <v>8</v>
      </c>
      <c r="D136">
        <v>21</v>
      </c>
    </row>
    <row r="137" spans="1:4" x14ac:dyDescent="0.35">
      <c r="A137">
        <v>144</v>
      </c>
      <c r="B137" t="s">
        <v>7</v>
      </c>
      <c r="C137" t="s">
        <v>8</v>
      </c>
      <c r="D137">
        <v>14</v>
      </c>
    </row>
    <row r="138" spans="1:4" x14ac:dyDescent="0.35">
      <c r="A138">
        <v>145</v>
      </c>
      <c r="B138" t="s">
        <v>7</v>
      </c>
      <c r="C138" t="s">
        <v>8</v>
      </c>
      <c r="D138">
        <v>12</v>
      </c>
    </row>
    <row r="139" spans="1:4" x14ac:dyDescent="0.35">
      <c r="A139">
        <v>146</v>
      </c>
      <c r="B139" t="s">
        <v>7</v>
      </c>
      <c r="C139" t="s">
        <v>8</v>
      </c>
      <c r="D139">
        <v>22</v>
      </c>
    </row>
    <row r="140" spans="1:4" x14ac:dyDescent="0.35">
      <c r="A140">
        <v>147</v>
      </c>
      <c r="B140" t="s">
        <v>7</v>
      </c>
      <c r="C140" t="s">
        <v>8</v>
      </c>
      <c r="D140">
        <v>11</v>
      </c>
    </row>
    <row r="141" spans="1:4" x14ac:dyDescent="0.35">
      <c r="A141">
        <v>148</v>
      </c>
      <c r="B141" t="s">
        <v>7</v>
      </c>
      <c r="C141" t="s">
        <v>8</v>
      </c>
      <c r="D141">
        <v>7</v>
      </c>
    </row>
    <row r="142" spans="1:4" x14ac:dyDescent="0.35">
      <c r="A142">
        <v>149</v>
      </c>
      <c r="B142" t="s">
        <v>7</v>
      </c>
      <c r="C142" t="s">
        <v>8</v>
      </c>
      <c r="D142">
        <v>21</v>
      </c>
    </row>
    <row r="143" spans="1:4" x14ac:dyDescent="0.35">
      <c r="A143">
        <v>150</v>
      </c>
      <c r="B143" t="s">
        <v>7</v>
      </c>
      <c r="C143" t="s">
        <v>8</v>
      </c>
      <c r="D143">
        <v>16</v>
      </c>
    </row>
    <row r="144" spans="1:4" x14ac:dyDescent="0.35">
      <c r="A144">
        <v>151</v>
      </c>
      <c r="B144" t="s">
        <v>7</v>
      </c>
      <c r="C144" t="s">
        <v>8</v>
      </c>
      <c r="D144">
        <v>15</v>
      </c>
    </row>
    <row r="145" spans="1:4" x14ac:dyDescent="0.35">
      <c r="A145">
        <v>152</v>
      </c>
      <c r="B145" t="s">
        <v>7</v>
      </c>
      <c r="C145" t="s">
        <v>8</v>
      </c>
      <c r="D145">
        <v>25</v>
      </c>
    </row>
    <row r="146" spans="1:4" x14ac:dyDescent="0.35">
      <c r="A146">
        <v>153</v>
      </c>
      <c r="B146" t="s">
        <v>7</v>
      </c>
      <c r="C146" t="s">
        <v>8</v>
      </c>
      <c r="D146">
        <v>10</v>
      </c>
    </row>
    <row r="147" spans="1:4" x14ac:dyDescent="0.35">
      <c r="A147">
        <v>154</v>
      </c>
      <c r="B147" t="s">
        <v>7</v>
      </c>
      <c r="C147" t="s">
        <v>8</v>
      </c>
      <c r="D147">
        <v>18</v>
      </c>
    </row>
    <row r="148" spans="1:4" x14ac:dyDescent="0.35">
      <c r="A148">
        <v>155</v>
      </c>
      <c r="B148" t="s">
        <v>7</v>
      </c>
      <c r="C148" t="s">
        <v>8</v>
      </c>
      <c r="D148">
        <v>23</v>
      </c>
    </row>
    <row r="149" spans="1:4" x14ac:dyDescent="0.35">
      <c r="A149">
        <v>156</v>
      </c>
      <c r="B149" t="s">
        <v>7</v>
      </c>
      <c r="C149" t="s">
        <v>8</v>
      </c>
      <c r="D149">
        <v>15</v>
      </c>
    </row>
    <row r="150" spans="1:4" x14ac:dyDescent="0.35">
      <c r="A150">
        <v>157</v>
      </c>
      <c r="B150" t="s">
        <v>7</v>
      </c>
      <c r="C150" t="s">
        <v>8</v>
      </c>
      <c r="D150">
        <v>11</v>
      </c>
    </row>
    <row r="151" spans="1:4" x14ac:dyDescent="0.35">
      <c r="A151">
        <v>158</v>
      </c>
      <c r="B151" t="s">
        <v>7</v>
      </c>
      <c r="C151" t="s">
        <v>8</v>
      </c>
      <c r="D151">
        <v>11</v>
      </c>
    </row>
    <row r="152" spans="1:4" x14ac:dyDescent="0.35">
      <c r="A152">
        <v>159</v>
      </c>
      <c r="B152" t="s">
        <v>7</v>
      </c>
      <c r="C152" t="s">
        <v>8</v>
      </c>
      <c r="D152">
        <v>8</v>
      </c>
    </row>
    <row r="153" spans="1:4" x14ac:dyDescent="0.35">
      <c r="A153">
        <v>160</v>
      </c>
      <c r="B153" t="s">
        <v>7</v>
      </c>
      <c r="C153" t="s">
        <v>8</v>
      </c>
      <c r="D153">
        <v>10</v>
      </c>
    </row>
    <row r="154" spans="1:4" x14ac:dyDescent="0.35">
      <c r="A154">
        <v>161</v>
      </c>
      <c r="B154" t="s">
        <v>7</v>
      </c>
      <c r="C154" t="s">
        <v>8</v>
      </c>
      <c r="D154">
        <v>9</v>
      </c>
    </row>
    <row r="155" spans="1:4" x14ac:dyDescent="0.35">
      <c r="A155">
        <v>162</v>
      </c>
      <c r="B155" t="s">
        <v>7</v>
      </c>
      <c r="C155" t="s">
        <v>8</v>
      </c>
      <c r="D155">
        <v>13</v>
      </c>
    </row>
    <row r="156" spans="1:4" x14ac:dyDescent="0.35">
      <c r="A156">
        <v>163</v>
      </c>
      <c r="B156" t="s">
        <v>7</v>
      </c>
      <c r="C156" t="s">
        <v>8</v>
      </c>
      <c r="D156">
        <v>5</v>
      </c>
    </row>
    <row r="157" spans="1:4" x14ac:dyDescent="0.35">
      <c r="A157">
        <v>164</v>
      </c>
      <c r="B157" t="s">
        <v>7</v>
      </c>
      <c r="C157" t="s">
        <v>8</v>
      </c>
      <c r="D157">
        <v>7</v>
      </c>
    </row>
    <row r="158" spans="1:4" x14ac:dyDescent="0.35">
      <c r="A158">
        <v>165</v>
      </c>
      <c r="B158" t="s">
        <v>7</v>
      </c>
      <c r="C158" t="s">
        <v>8</v>
      </c>
      <c r="D158">
        <v>5</v>
      </c>
    </row>
    <row r="159" spans="1:4" x14ac:dyDescent="0.35">
      <c r="A159">
        <v>166</v>
      </c>
      <c r="B159" t="s">
        <v>7</v>
      </c>
      <c r="C159" t="s">
        <v>9</v>
      </c>
      <c r="D159">
        <v>57</v>
      </c>
    </row>
    <row r="160" spans="1:4" x14ac:dyDescent="0.35">
      <c r="A160">
        <v>167</v>
      </c>
      <c r="B160" t="s">
        <v>7</v>
      </c>
      <c r="C160" t="s">
        <v>9</v>
      </c>
      <c r="D160">
        <v>11</v>
      </c>
    </row>
    <row r="161" spans="1:4" x14ac:dyDescent="0.35">
      <c r="A161">
        <v>168</v>
      </c>
      <c r="B161" t="s">
        <v>7</v>
      </c>
      <c r="C161" t="s">
        <v>9</v>
      </c>
      <c r="D161">
        <v>17</v>
      </c>
    </row>
    <row r="162" spans="1:4" x14ac:dyDescent="0.35">
      <c r="A162">
        <v>169</v>
      </c>
      <c r="B162" t="s">
        <v>7</v>
      </c>
      <c r="C162" t="s">
        <v>9</v>
      </c>
      <c r="D162">
        <v>8</v>
      </c>
    </row>
    <row r="163" spans="1:4" x14ac:dyDescent="0.35">
      <c r="A163">
        <v>170</v>
      </c>
      <c r="B163" t="s">
        <v>7</v>
      </c>
      <c r="C163" t="s">
        <v>9</v>
      </c>
      <c r="D163">
        <v>13</v>
      </c>
    </row>
    <row r="164" spans="1:4" x14ac:dyDescent="0.35">
      <c r="A164">
        <v>171</v>
      </c>
      <c r="B164" t="s">
        <v>7</v>
      </c>
      <c r="C164" t="s">
        <v>9</v>
      </c>
      <c r="D164">
        <v>39</v>
      </c>
    </row>
    <row r="165" spans="1:4" x14ac:dyDescent="0.35">
      <c r="A165">
        <v>172</v>
      </c>
      <c r="B165" t="s">
        <v>7</v>
      </c>
      <c r="C165" t="s">
        <v>9</v>
      </c>
      <c r="D165">
        <v>16</v>
      </c>
    </row>
    <row r="166" spans="1:4" x14ac:dyDescent="0.35">
      <c r="A166">
        <v>173</v>
      </c>
      <c r="B166" t="s">
        <v>7</v>
      </c>
      <c r="C166" t="s">
        <v>9</v>
      </c>
      <c r="D166">
        <v>21</v>
      </c>
    </row>
    <row r="167" spans="1:4" x14ac:dyDescent="0.35">
      <c r="A167">
        <v>174</v>
      </c>
      <c r="B167" t="s">
        <v>7</v>
      </c>
      <c r="C167" t="s">
        <v>9</v>
      </c>
      <c r="D167">
        <v>16</v>
      </c>
    </row>
    <row r="168" spans="1:4" x14ac:dyDescent="0.35">
      <c r="A168">
        <v>175</v>
      </c>
      <c r="B168" t="s">
        <v>7</v>
      </c>
      <c r="C168" t="s">
        <v>9</v>
      </c>
      <c r="D168">
        <v>10</v>
      </c>
    </row>
    <row r="169" spans="1:4" x14ac:dyDescent="0.35">
      <c r="A169">
        <v>176</v>
      </c>
      <c r="B169" t="s">
        <v>7</v>
      </c>
      <c r="C169" t="s">
        <v>9</v>
      </c>
      <c r="D169">
        <v>8</v>
      </c>
    </row>
    <row r="170" spans="1:4" x14ac:dyDescent="0.35">
      <c r="A170">
        <v>177</v>
      </c>
      <c r="B170" t="s">
        <v>7</v>
      </c>
      <c r="C170" t="s">
        <v>9</v>
      </c>
      <c r="D170">
        <v>7</v>
      </c>
    </row>
    <row r="171" spans="1:4" x14ac:dyDescent="0.35">
      <c r="A171">
        <v>178</v>
      </c>
      <c r="B171" t="s">
        <v>7</v>
      </c>
      <c r="C171" t="s">
        <v>9</v>
      </c>
      <c r="D171">
        <v>14</v>
      </c>
    </row>
    <row r="172" spans="1:4" x14ac:dyDescent="0.35">
      <c r="A172">
        <v>179</v>
      </c>
      <c r="B172" t="s">
        <v>7</v>
      </c>
      <c r="C172" t="s">
        <v>9</v>
      </c>
      <c r="D172">
        <v>17</v>
      </c>
    </row>
    <row r="173" spans="1:4" x14ac:dyDescent="0.35">
      <c r="A173">
        <v>180</v>
      </c>
      <c r="B173" t="s">
        <v>7</v>
      </c>
      <c r="C173" t="s">
        <v>9</v>
      </c>
      <c r="D173">
        <v>22</v>
      </c>
    </row>
    <row r="174" spans="1:4" x14ac:dyDescent="0.35">
      <c r="A174">
        <v>181</v>
      </c>
      <c r="B174" t="s">
        <v>7</v>
      </c>
      <c r="C174" t="s">
        <v>9</v>
      </c>
      <c r="D174">
        <v>7</v>
      </c>
    </row>
    <row r="175" spans="1:4" x14ac:dyDescent="0.35">
      <c r="A175">
        <v>182</v>
      </c>
      <c r="B175" t="s">
        <v>7</v>
      </c>
      <c r="C175" t="s">
        <v>9</v>
      </c>
      <c r="D175">
        <v>17</v>
      </c>
    </row>
    <row r="176" spans="1:4" x14ac:dyDescent="0.35">
      <c r="A176">
        <v>183</v>
      </c>
      <c r="B176" t="s">
        <v>7</v>
      </c>
      <c r="C176" t="s">
        <v>9</v>
      </c>
      <c r="D176">
        <v>21</v>
      </c>
    </row>
    <row r="177" spans="1:4" x14ac:dyDescent="0.35">
      <c r="A177">
        <v>184</v>
      </c>
      <c r="B177" t="s">
        <v>7</v>
      </c>
      <c r="C177" t="s">
        <v>9</v>
      </c>
      <c r="D177">
        <v>7</v>
      </c>
    </row>
    <row r="178" spans="1:4" x14ac:dyDescent="0.35">
      <c r="A178">
        <v>185</v>
      </c>
      <c r="B178" t="s">
        <v>7</v>
      </c>
      <c r="C178" t="s">
        <v>9</v>
      </c>
      <c r="D178">
        <v>34</v>
      </c>
    </row>
    <row r="179" spans="1:4" x14ac:dyDescent="0.35">
      <c r="A179">
        <v>186</v>
      </c>
      <c r="B179" t="s">
        <v>7</v>
      </c>
      <c r="C179" t="s">
        <v>9</v>
      </c>
      <c r="D179">
        <v>11</v>
      </c>
    </row>
    <row r="180" spans="1:4" x14ac:dyDescent="0.35">
      <c r="A180">
        <v>187</v>
      </c>
      <c r="B180" t="s">
        <v>7</v>
      </c>
      <c r="C180" t="s">
        <v>9</v>
      </c>
      <c r="D180">
        <v>13</v>
      </c>
    </row>
    <row r="181" spans="1:4" x14ac:dyDescent="0.35">
      <c r="A181">
        <v>188</v>
      </c>
      <c r="B181" t="s">
        <v>7</v>
      </c>
      <c r="C181" t="s">
        <v>9</v>
      </c>
      <c r="D181">
        <v>28</v>
      </c>
    </row>
    <row r="182" spans="1:4" x14ac:dyDescent="0.35">
      <c r="A182">
        <v>189</v>
      </c>
      <c r="B182" t="s">
        <v>7</v>
      </c>
      <c r="C182" t="s">
        <v>9</v>
      </c>
      <c r="D182">
        <v>12</v>
      </c>
    </row>
    <row r="183" spans="1:4" x14ac:dyDescent="0.35">
      <c r="A183">
        <v>190</v>
      </c>
      <c r="B183" t="s">
        <v>7</v>
      </c>
      <c r="C183" t="s">
        <v>9</v>
      </c>
      <c r="D183">
        <v>6</v>
      </c>
    </row>
    <row r="184" spans="1:4" x14ac:dyDescent="0.35">
      <c r="A184">
        <v>191</v>
      </c>
      <c r="B184" t="s">
        <v>7</v>
      </c>
      <c r="C184" t="s">
        <v>9</v>
      </c>
      <c r="D184">
        <v>7</v>
      </c>
    </row>
    <row r="185" spans="1:4" x14ac:dyDescent="0.35">
      <c r="A185">
        <v>192</v>
      </c>
      <c r="B185" t="s">
        <v>7</v>
      </c>
      <c r="C185" t="s">
        <v>9</v>
      </c>
      <c r="D185">
        <v>6</v>
      </c>
    </row>
    <row r="186" spans="1:4" x14ac:dyDescent="0.35">
      <c r="A186">
        <v>193</v>
      </c>
      <c r="B186" t="s">
        <v>7</v>
      </c>
      <c r="C186">
        <v>15</v>
      </c>
      <c r="D186">
        <v>33</v>
      </c>
    </row>
    <row r="187" spans="1:4" x14ac:dyDescent="0.35">
      <c r="A187">
        <v>194</v>
      </c>
      <c r="B187" t="s">
        <v>7</v>
      </c>
      <c r="C187">
        <v>15</v>
      </c>
      <c r="D187">
        <v>11</v>
      </c>
    </row>
    <row r="188" spans="1:4" x14ac:dyDescent="0.35">
      <c r="A188">
        <v>195</v>
      </c>
      <c r="B188" t="s">
        <v>7</v>
      </c>
      <c r="C188">
        <v>15</v>
      </c>
      <c r="D188">
        <v>8</v>
      </c>
    </row>
    <row r="189" spans="1:4" x14ac:dyDescent="0.35">
      <c r="A189">
        <v>196</v>
      </c>
      <c r="B189" t="s">
        <v>7</v>
      </c>
      <c r="C189">
        <v>15</v>
      </c>
      <c r="D189">
        <v>6</v>
      </c>
    </row>
    <row r="190" spans="1:4" x14ac:dyDescent="0.35">
      <c r="A190">
        <v>197</v>
      </c>
      <c r="B190" t="s">
        <v>7</v>
      </c>
      <c r="C190">
        <v>15</v>
      </c>
      <c r="D190">
        <v>18</v>
      </c>
    </row>
    <row r="191" spans="1:4" x14ac:dyDescent="0.35">
      <c r="A191">
        <v>198</v>
      </c>
      <c r="B191" t="s">
        <v>7</v>
      </c>
      <c r="C191">
        <v>15</v>
      </c>
      <c r="D191">
        <v>9</v>
      </c>
    </row>
    <row r="192" spans="1:4" x14ac:dyDescent="0.35">
      <c r="A192">
        <v>199</v>
      </c>
      <c r="B192" t="s">
        <v>7</v>
      </c>
      <c r="C192">
        <v>15</v>
      </c>
      <c r="D192">
        <v>10</v>
      </c>
    </row>
    <row r="193" spans="1:4" x14ac:dyDescent="0.35">
      <c r="A193">
        <v>200</v>
      </c>
      <c r="B193" t="s">
        <v>7</v>
      </c>
      <c r="C193">
        <v>15</v>
      </c>
      <c r="D193">
        <v>20</v>
      </c>
    </row>
    <row r="194" spans="1:4" x14ac:dyDescent="0.35">
      <c r="A194">
        <v>201</v>
      </c>
      <c r="B194" t="s">
        <v>7</v>
      </c>
      <c r="C194">
        <v>15</v>
      </c>
      <c r="D194">
        <v>5</v>
      </c>
    </row>
    <row r="195" spans="1:4" x14ac:dyDescent="0.35">
      <c r="A195">
        <v>202</v>
      </c>
      <c r="B195" t="s">
        <v>7</v>
      </c>
      <c r="C195">
        <v>15</v>
      </c>
      <c r="D195">
        <v>9</v>
      </c>
    </row>
    <row r="196" spans="1:4" x14ac:dyDescent="0.35">
      <c r="A196">
        <v>203</v>
      </c>
      <c r="B196" t="s">
        <v>7</v>
      </c>
      <c r="C196">
        <v>15</v>
      </c>
      <c r="D196">
        <v>15</v>
      </c>
    </row>
    <row r="197" spans="1:4" x14ac:dyDescent="0.35">
      <c r="A197">
        <v>204</v>
      </c>
      <c r="B197" t="s">
        <v>7</v>
      </c>
      <c r="C197">
        <v>15</v>
      </c>
      <c r="D197">
        <v>5</v>
      </c>
    </row>
    <row r="198" spans="1:4" x14ac:dyDescent="0.35">
      <c r="A198">
        <v>205</v>
      </c>
      <c r="B198" t="s">
        <v>7</v>
      </c>
      <c r="C198">
        <v>15</v>
      </c>
      <c r="D198">
        <v>10</v>
      </c>
    </row>
    <row r="199" spans="1:4" x14ac:dyDescent="0.35">
      <c r="A199">
        <v>206</v>
      </c>
      <c r="B199" t="s">
        <v>7</v>
      </c>
      <c r="C199">
        <v>15</v>
      </c>
      <c r="D199">
        <v>11</v>
      </c>
    </row>
    <row r="200" spans="1:4" x14ac:dyDescent="0.35">
      <c r="A200">
        <v>23</v>
      </c>
      <c r="B200" t="s">
        <v>4</v>
      </c>
      <c r="C200">
        <v>2</v>
      </c>
      <c r="D200">
        <v>17</v>
      </c>
    </row>
    <row r="201" spans="1:4" x14ac:dyDescent="0.35">
      <c r="A201">
        <v>24</v>
      </c>
      <c r="B201" t="s">
        <v>4</v>
      </c>
      <c r="C201">
        <v>2</v>
      </c>
      <c r="D201">
        <v>19</v>
      </c>
    </row>
    <row r="202" spans="1:4" x14ac:dyDescent="0.35">
      <c r="A202">
        <v>25</v>
      </c>
      <c r="B202" t="s">
        <v>4</v>
      </c>
      <c r="C202">
        <v>2</v>
      </c>
      <c r="D202">
        <v>5</v>
      </c>
    </row>
    <row r="203" spans="1:4" x14ac:dyDescent="0.35">
      <c r="A203">
        <v>26</v>
      </c>
      <c r="B203" t="s">
        <v>4</v>
      </c>
      <c r="C203">
        <v>2</v>
      </c>
      <c r="D203">
        <v>16</v>
      </c>
    </row>
    <row r="204" spans="1:4" x14ac:dyDescent="0.35">
      <c r="A204">
        <v>27</v>
      </c>
      <c r="B204" t="s">
        <v>4</v>
      </c>
      <c r="C204">
        <v>2</v>
      </c>
      <c r="D204">
        <v>20</v>
      </c>
    </row>
    <row r="205" spans="1:4" x14ac:dyDescent="0.35">
      <c r="A205">
        <v>28</v>
      </c>
      <c r="B205" t="s">
        <v>4</v>
      </c>
      <c r="C205">
        <v>2</v>
      </c>
      <c r="D205">
        <v>6</v>
      </c>
    </row>
    <row r="206" spans="1:4" x14ac:dyDescent="0.35">
      <c r="A206">
        <v>29</v>
      </c>
      <c r="B206" t="s">
        <v>4</v>
      </c>
      <c r="C206">
        <v>2</v>
      </c>
      <c r="D206">
        <v>8</v>
      </c>
    </row>
    <row r="207" spans="1:4" x14ac:dyDescent="0.35">
      <c r="A207">
        <v>30</v>
      </c>
      <c r="B207" t="s">
        <v>4</v>
      </c>
      <c r="C207">
        <v>2</v>
      </c>
      <c r="D207">
        <v>4</v>
      </c>
    </row>
    <row r="208" spans="1:4" x14ac:dyDescent="0.35">
      <c r="A208">
        <v>31</v>
      </c>
      <c r="B208" t="s">
        <v>4</v>
      </c>
      <c r="C208">
        <v>2</v>
      </c>
      <c r="D208">
        <v>10</v>
      </c>
    </row>
    <row r="209" spans="1:4" x14ac:dyDescent="0.35">
      <c r="A209">
        <v>32</v>
      </c>
      <c r="B209" t="s">
        <v>4</v>
      </c>
      <c r="C209">
        <v>2</v>
      </c>
      <c r="D209">
        <v>16</v>
      </c>
    </row>
    <row r="210" spans="1:4" x14ac:dyDescent="0.35">
      <c r="A210">
        <v>33</v>
      </c>
      <c r="B210" t="s">
        <v>4</v>
      </c>
      <c r="C210">
        <v>2</v>
      </c>
      <c r="D210">
        <v>14</v>
      </c>
    </row>
    <row r="211" spans="1:4" x14ac:dyDescent="0.35">
      <c r="A211">
        <v>34</v>
      </c>
      <c r="B211" t="s">
        <v>4</v>
      </c>
      <c r="C211">
        <v>2</v>
      </c>
      <c r="D211">
        <v>4</v>
      </c>
    </row>
    <row r="212" spans="1:4" x14ac:dyDescent="0.35">
      <c r="A212">
        <v>35</v>
      </c>
      <c r="B212" t="s">
        <v>4</v>
      </c>
      <c r="C212">
        <v>2</v>
      </c>
      <c r="D212">
        <v>13</v>
      </c>
    </row>
    <row r="213" spans="1:4" x14ac:dyDescent="0.35">
      <c r="A213">
        <v>36</v>
      </c>
      <c r="B213" t="s">
        <v>4</v>
      </c>
      <c r="C213">
        <v>2</v>
      </c>
      <c r="D213">
        <v>3</v>
      </c>
    </row>
    <row r="214" spans="1:4" x14ac:dyDescent="0.35">
      <c r="A214">
        <v>37</v>
      </c>
      <c r="B214" t="s">
        <v>4</v>
      </c>
      <c r="C214">
        <v>2</v>
      </c>
      <c r="D214">
        <v>18</v>
      </c>
    </row>
    <row r="215" spans="1:4" x14ac:dyDescent="0.35">
      <c r="A215">
        <v>38</v>
      </c>
      <c r="B215" t="s">
        <v>4</v>
      </c>
      <c r="C215">
        <v>2</v>
      </c>
      <c r="D215">
        <v>17</v>
      </c>
    </row>
    <row r="216" spans="1:4" x14ac:dyDescent="0.35">
      <c r="A216">
        <v>39</v>
      </c>
      <c r="B216" t="s">
        <v>4</v>
      </c>
      <c r="C216">
        <v>2</v>
      </c>
      <c r="D216">
        <v>18</v>
      </c>
    </row>
    <row r="217" spans="1:4" x14ac:dyDescent="0.35">
      <c r="A217">
        <v>40</v>
      </c>
      <c r="B217" t="s">
        <v>4</v>
      </c>
      <c r="C217">
        <v>2</v>
      </c>
      <c r="D217">
        <v>11</v>
      </c>
    </row>
    <row r="218" spans="1:4" x14ac:dyDescent="0.35">
      <c r="A218">
        <v>41</v>
      </c>
      <c r="B218" t="s">
        <v>4</v>
      </c>
      <c r="C218">
        <v>2</v>
      </c>
      <c r="D218">
        <v>12</v>
      </c>
    </row>
    <row r="219" spans="1:4" x14ac:dyDescent="0.35">
      <c r="A219">
        <v>60</v>
      </c>
      <c r="B219" t="s">
        <v>4</v>
      </c>
      <c r="C219">
        <v>4</v>
      </c>
      <c r="D219">
        <v>18</v>
      </c>
    </row>
    <row r="220" spans="1:4" x14ac:dyDescent="0.35">
      <c r="A220">
        <v>61</v>
      </c>
      <c r="B220" t="s">
        <v>4</v>
      </c>
      <c r="C220">
        <v>4</v>
      </c>
      <c r="D220">
        <v>19</v>
      </c>
    </row>
    <row r="221" spans="1:4" x14ac:dyDescent="0.35">
      <c r="A221">
        <v>62</v>
      </c>
      <c r="B221" t="s">
        <v>4</v>
      </c>
      <c r="C221">
        <v>4</v>
      </c>
      <c r="D221">
        <v>8</v>
      </c>
    </row>
    <row r="222" spans="1:4" x14ac:dyDescent="0.35">
      <c r="A222">
        <v>63</v>
      </c>
      <c r="B222" t="s">
        <v>4</v>
      </c>
      <c r="C222">
        <v>4</v>
      </c>
      <c r="D222">
        <v>21</v>
      </c>
    </row>
    <row r="223" spans="1:4" x14ac:dyDescent="0.35">
      <c r="A223">
        <v>64</v>
      </c>
      <c r="B223" t="s">
        <v>4</v>
      </c>
      <c r="C223">
        <v>4</v>
      </c>
      <c r="D223">
        <v>13</v>
      </c>
    </row>
    <row r="224" spans="1:4" x14ac:dyDescent="0.35">
      <c r="A224">
        <v>65</v>
      </c>
      <c r="B224" t="s">
        <v>4</v>
      </c>
      <c r="C224">
        <v>4</v>
      </c>
      <c r="D224">
        <v>14</v>
      </c>
    </row>
    <row r="225" spans="1:4" x14ac:dyDescent="0.35">
      <c r="A225">
        <v>66</v>
      </c>
      <c r="B225" t="s">
        <v>4</v>
      </c>
      <c r="C225">
        <v>4</v>
      </c>
      <c r="D225">
        <v>18</v>
      </c>
    </row>
    <row r="226" spans="1:4" x14ac:dyDescent="0.35">
      <c r="A226">
        <v>67</v>
      </c>
      <c r="B226" t="s">
        <v>4</v>
      </c>
      <c r="C226">
        <v>4</v>
      </c>
      <c r="D226">
        <v>7</v>
      </c>
    </row>
    <row r="227" spans="1:4" x14ac:dyDescent="0.35">
      <c r="A227">
        <v>68</v>
      </c>
      <c r="B227" t="s">
        <v>4</v>
      </c>
      <c r="C227">
        <v>4</v>
      </c>
      <c r="D227">
        <v>17</v>
      </c>
    </row>
    <row r="228" spans="1:4" x14ac:dyDescent="0.35">
      <c r="A228">
        <v>69</v>
      </c>
      <c r="B228" t="s">
        <v>4</v>
      </c>
      <c r="C228">
        <v>4</v>
      </c>
      <c r="D228">
        <v>6</v>
      </c>
    </row>
    <row r="229" spans="1:4" x14ac:dyDescent="0.35">
      <c r="A229">
        <v>70</v>
      </c>
      <c r="B229" t="s">
        <v>4</v>
      </c>
      <c r="C229">
        <v>4</v>
      </c>
      <c r="D229">
        <v>10</v>
      </c>
    </row>
    <row r="230" spans="1:4" x14ac:dyDescent="0.35">
      <c r="A230">
        <v>71</v>
      </c>
      <c r="B230" t="s">
        <v>4</v>
      </c>
      <c r="C230">
        <v>4</v>
      </c>
      <c r="D230">
        <v>6</v>
      </c>
    </row>
    <row r="231" spans="1:4" x14ac:dyDescent="0.35">
      <c r="A231">
        <v>72</v>
      </c>
      <c r="B231" t="s">
        <v>4</v>
      </c>
      <c r="C231">
        <v>4</v>
      </c>
      <c r="D231">
        <v>8</v>
      </c>
    </row>
    <row r="232" spans="1:4" x14ac:dyDescent="0.35">
      <c r="A232">
        <v>73</v>
      </c>
      <c r="B232" t="s">
        <v>4</v>
      </c>
      <c r="C232">
        <v>4</v>
      </c>
      <c r="D232">
        <v>12</v>
      </c>
    </row>
    <row r="233" spans="1:4" x14ac:dyDescent="0.35">
      <c r="A233">
        <v>74</v>
      </c>
      <c r="B233" t="s">
        <v>4</v>
      </c>
      <c r="C233">
        <v>4</v>
      </c>
      <c r="D233">
        <v>9</v>
      </c>
    </row>
    <row r="234" spans="1:4" x14ac:dyDescent="0.35">
      <c r="A234">
        <v>95</v>
      </c>
      <c r="B234" t="s">
        <v>4</v>
      </c>
      <c r="C234" t="s">
        <v>6</v>
      </c>
      <c r="D234">
        <v>3</v>
      </c>
    </row>
    <row r="235" spans="1:4" x14ac:dyDescent="0.35">
      <c r="A235">
        <v>96</v>
      </c>
      <c r="B235" t="s">
        <v>4</v>
      </c>
      <c r="C235" t="s">
        <v>6</v>
      </c>
      <c r="D235">
        <v>10</v>
      </c>
    </row>
    <row r="236" spans="1:4" x14ac:dyDescent="0.35">
      <c r="A236">
        <v>97</v>
      </c>
      <c r="B236" t="s">
        <v>4</v>
      </c>
      <c r="C236" t="s">
        <v>6</v>
      </c>
      <c r="D236">
        <v>9</v>
      </c>
    </row>
    <row r="237" spans="1:4" x14ac:dyDescent="0.35">
      <c r="A237">
        <v>98</v>
      </c>
      <c r="B237" t="s">
        <v>4</v>
      </c>
      <c r="C237" t="s">
        <v>6</v>
      </c>
      <c r="D237">
        <v>33</v>
      </c>
    </row>
    <row r="238" spans="1:4" x14ac:dyDescent="0.35">
      <c r="A238">
        <v>99</v>
      </c>
      <c r="B238" t="s">
        <v>4</v>
      </c>
      <c r="C238" t="s">
        <v>6</v>
      </c>
      <c r="D238">
        <v>22</v>
      </c>
    </row>
    <row r="239" spans="1:4" x14ac:dyDescent="0.35">
      <c r="A239">
        <v>100</v>
      </c>
      <c r="B239" t="s">
        <v>4</v>
      </c>
      <c r="C239" t="s">
        <v>6</v>
      </c>
      <c r="D239">
        <v>11</v>
      </c>
    </row>
    <row r="240" spans="1:4" x14ac:dyDescent="0.35">
      <c r="A240">
        <v>101</v>
      </c>
      <c r="B240" t="s">
        <v>4</v>
      </c>
      <c r="C240" t="s">
        <v>6</v>
      </c>
      <c r="D240">
        <v>24</v>
      </c>
    </row>
    <row r="241" spans="1:4" x14ac:dyDescent="0.35">
      <c r="A241">
        <v>102</v>
      </c>
      <c r="B241" t="s">
        <v>4</v>
      </c>
      <c r="C241" t="s">
        <v>6</v>
      </c>
      <c r="D241">
        <v>6</v>
      </c>
    </row>
    <row r="242" spans="1:4" x14ac:dyDescent="0.35">
      <c r="A242">
        <v>103</v>
      </c>
      <c r="B242" t="s">
        <v>4</v>
      </c>
      <c r="C242" t="s">
        <v>6</v>
      </c>
      <c r="D242">
        <v>24</v>
      </c>
    </row>
    <row r="243" spans="1:4" x14ac:dyDescent="0.35">
      <c r="A243">
        <v>104</v>
      </c>
      <c r="B243" t="s">
        <v>4</v>
      </c>
      <c r="C243" t="s">
        <v>6</v>
      </c>
      <c r="D243">
        <v>13</v>
      </c>
    </row>
    <row r="244" spans="1:4" x14ac:dyDescent="0.35">
      <c r="A244">
        <v>105</v>
      </c>
      <c r="B244" t="s">
        <v>4</v>
      </c>
      <c r="C244" t="s">
        <v>6</v>
      </c>
      <c r="D244">
        <v>10</v>
      </c>
    </row>
    <row r="245" spans="1:4" x14ac:dyDescent="0.35">
      <c r="A245">
        <v>106</v>
      </c>
      <c r="B245" t="s">
        <v>4</v>
      </c>
      <c r="C245" t="s">
        <v>6</v>
      </c>
      <c r="D245">
        <v>36</v>
      </c>
    </row>
    <row r="246" spans="1:4" x14ac:dyDescent="0.35">
      <c r="A246">
        <v>107</v>
      </c>
      <c r="B246" t="s">
        <v>4</v>
      </c>
      <c r="C246" t="s">
        <v>6</v>
      </c>
      <c r="D246">
        <v>8</v>
      </c>
    </row>
    <row r="247" spans="1:4" x14ac:dyDescent="0.35">
      <c r="A247">
        <v>108</v>
      </c>
      <c r="B247" t="s">
        <v>4</v>
      </c>
      <c r="C247" t="s">
        <v>6</v>
      </c>
      <c r="D247">
        <v>10</v>
      </c>
    </row>
    <row r="248" spans="1:4" x14ac:dyDescent="0.35">
      <c r="A248">
        <v>109</v>
      </c>
      <c r="B248" t="s">
        <v>4</v>
      </c>
      <c r="C248" t="s">
        <v>6</v>
      </c>
      <c r="D248">
        <v>8</v>
      </c>
    </row>
    <row r="249" spans="1:4" x14ac:dyDescent="0.35">
      <c r="A249">
        <v>110</v>
      </c>
      <c r="B249" t="s">
        <v>4</v>
      </c>
      <c r="C249" t="s">
        <v>6</v>
      </c>
      <c r="D249">
        <v>8</v>
      </c>
    </row>
    <row r="250" spans="1:4" x14ac:dyDescent="0.35">
      <c r="A250">
        <v>111</v>
      </c>
      <c r="B250" t="s">
        <v>4</v>
      </c>
      <c r="C250" t="s">
        <v>6</v>
      </c>
      <c r="D250">
        <v>16</v>
      </c>
    </row>
    <row r="251" spans="1:4" x14ac:dyDescent="0.35">
      <c r="A251">
        <v>112</v>
      </c>
      <c r="B251" t="s">
        <v>4</v>
      </c>
      <c r="C251" t="s">
        <v>6</v>
      </c>
      <c r="D251">
        <v>9</v>
      </c>
    </row>
    <row r="252" spans="1:4" x14ac:dyDescent="0.35">
      <c r="A252">
        <v>113</v>
      </c>
      <c r="B252" t="s">
        <v>4</v>
      </c>
      <c r="C252" t="s">
        <v>6</v>
      </c>
      <c r="D252">
        <v>19</v>
      </c>
    </row>
    <row r="253" spans="1:4" x14ac:dyDescent="0.35">
      <c r="A253">
        <v>114</v>
      </c>
      <c r="B253" t="s">
        <v>4</v>
      </c>
      <c r="C253" t="s">
        <v>6</v>
      </c>
      <c r="D253">
        <v>16</v>
      </c>
    </row>
    <row r="254" spans="1:4" x14ac:dyDescent="0.35">
      <c r="A254">
        <v>115</v>
      </c>
      <c r="B254" t="s">
        <v>4</v>
      </c>
      <c r="C254" t="s">
        <v>6</v>
      </c>
      <c r="D254">
        <v>15</v>
      </c>
    </row>
    <row r="255" spans="1:4" x14ac:dyDescent="0.35">
      <c r="A255">
        <v>116</v>
      </c>
      <c r="B255" t="s">
        <v>4</v>
      </c>
      <c r="C255" t="s">
        <v>6</v>
      </c>
      <c r="D255">
        <v>17</v>
      </c>
    </row>
    <row r="256" spans="1:4" x14ac:dyDescent="0.35">
      <c r="A256">
        <v>128</v>
      </c>
      <c r="B256" t="s">
        <v>4</v>
      </c>
      <c r="C256">
        <v>10</v>
      </c>
      <c r="D256">
        <v>16</v>
      </c>
    </row>
    <row r="257" spans="1:4" x14ac:dyDescent="0.35">
      <c r="A257">
        <v>129</v>
      </c>
      <c r="B257" t="s">
        <v>4</v>
      </c>
      <c r="C257">
        <v>10</v>
      </c>
      <c r="D257">
        <v>17</v>
      </c>
    </row>
    <row r="258" spans="1:4" x14ac:dyDescent="0.35">
      <c r="A258">
        <v>130</v>
      </c>
      <c r="B258" t="s">
        <v>4</v>
      </c>
      <c r="C258">
        <v>10</v>
      </c>
      <c r="D258">
        <v>35</v>
      </c>
    </row>
    <row r="259" spans="1:4" x14ac:dyDescent="0.35">
      <c r="A259">
        <v>131</v>
      </c>
      <c r="B259" t="s">
        <v>4</v>
      </c>
      <c r="C259">
        <v>10</v>
      </c>
      <c r="D259">
        <v>16</v>
      </c>
    </row>
    <row r="260" spans="1:4" x14ac:dyDescent="0.35">
      <c r="A260">
        <v>132</v>
      </c>
      <c r="B260" t="s">
        <v>4</v>
      </c>
      <c r="C260">
        <v>10</v>
      </c>
      <c r="D260">
        <v>29</v>
      </c>
    </row>
    <row r="261" spans="1:4" x14ac:dyDescent="0.35">
      <c r="A261">
        <v>133</v>
      </c>
      <c r="B261" t="s">
        <v>4</v>
      </c>
      <c r="C261">
        <v>10</v>
      </c>
      <c r="D261">
        <v>11</v>
      </c>
    </row>
    <row r="262" spans="1:4" x14ac:dyDescent="0.35">
      <c r="A262">
        <v>134</v>
      </c>
      <c r="B262" t="s">
        <v>4</v>
      </c>
      <c r="C262">
        <v>10</v>
      </c>
      <c r="D262">
        <v>24</v>
      </c>
    </row>
    <row r="263" spans="1:4" x14ac:dyDescent="0.35">
      <c r="A263">
        <v>135</v>
      </c>
      <c r="B263" t="s">
        <v>4</v>
      </c>
      <c r="C263">
        <v>10</v>
      </c>
      <c r="D263">
        <v>12</v>
      </c>
    </row>
    <row r="264" spans="1:4" x14ac:dyDescent="0.35">
      <c r="A264">
        <v>136</v>
      </c>
      <c r="B264" t="s">
        <v>4</v>
      </c>
      <c r="C264">
        <v>10</v>
      </c>
      <c r="D264">
        <v>15</v>
      </c>
    </row>
    <row r="265" spans="1:4" x14ac:dyDescent="0.35">
      <c r="A265">
        <v>137</v>
      </c>
      <c r="B265" t="s">
        <v>4</v>
      </c>
      <c r="C265">
        <v>10</v>
      </c>
      <c r="D265">
        <v>26</v>
      </c>
    </row>
    <row r="266" spans="1:4" x14ac:dyDescent="0.35">
      <c r="A266">
        <v>138</v>
      </c>
      <c r="B266" t="s">
        <v>4</v>
      </c>
      <c r="C266">
        <v>10</v>
      </c>
      <c r="D266">
        <v>17</v>
      </c>
    </row>
    <row r="267" spans="1:4" x14ac:dyDescent="0.35">
      <c r="A267">
        <v>139</v>
      </c>
      <c r="B267" t="s">
        <v>4</v>
      </c>
      <c r="C267">
        <v>10</v>
      </c>
      <c r="D267">
        <v>12</v>
      </c>
    </row>
    <row r="268" spans="1:4" x14ac:dyDescent="0.35">
      <c r="A268">
        <v>140</v>
      </c>
      <c r="B268" t="s">
        <v>4</v>
      </c>
      <c r="C268">
        <v>10</v>
      </c>
      <c r="D268">
        <v>11</v>
      </c>
    </row>
    <row r="269" spans="1:4" x14ac:dyDescent="0.35">
      <c r="A269">
        <v>141</v>
      </c>
      <c r="B269" t="s">
        <v>4</v>
      </c>
      <c r="C269">
        <v>10</v>
      </c>
      <c r="D269">
        <v>5</v>
      </c>
    </row>
  </sheetData>
  <sortState xmlns:xlrd2="http://schemas.microsoft.com/office/spreadsheetml/2017/richdata2" ref="A2:D269">
    <sortCondition ref="B2:B269"/>
  </sortState>
  <phoneticPr fontId="1" type="noConversion"/>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58315-F483-4D84-891B-378FCF823106}">
  <dimension ref="A1:W89"/>
  <sheetViews>
    <sheetView zoomScale="85" zoomScaleNormal="85" workbookViewId="0">
      <pane ySplit="1" topLeftCell="A2" activePane="bottomLeft" state="frozen"/>
      <selection pane="bottomLeft" activeCell="R42" sqref="R42:R43"/>
    </sheetView>
  </sheetViews>
  <sheetFormatPr baseColWidth="10" defaultRowHeight="14.5" x14ac:dyDescent="0.35"/>
  <cols>
    <col min="1" max="1" width="7.81640625" style="23" bestFit="1" customWidth="1"/>
    <col min="2" max="2" width="13.26953125" style="14" customWidth="1"/>
    <col min="3" max="3" width="10" style="14" customWidth="1"/>
    <col min="4" max="4" width="11" style="14" customWidth="1"/>
    <col min="5" max="5" width="11.1796875" style="14" customWidth="1"/>
    <col min="6" max="6" width="19.08984375" style="14" bestFit="1" customWidth="1"/>
    <col min="7" max="8" width="6.26953125" style="23" bestFit="1" customWidth="1"/>
    <col min="9" max="9" width="13.54296875" style="14" bestFit="1" customWidth="1"/>
    <col min="10" max="10" width="14" style="14" bestFit="1" customWidth="1"/>
    <col min="11" max="14" width="14" style="23" customWidth="1"/>
    <col min="15" max="15" width="15.6328125" style="23" bestFit="1" customWidth="1"/>
    <col min="16" max="16" width="16.1796875" style="23" bestFit="1" customWidth="1"/>
    <col min="17" max="17" width="18.1796875" style="23" bestFit="1" customWidth="1"/>
    <col min="18" max="18" width="20.26953125" style="23" bestFit="1" customWidth="1"/>
    <col min="19" max="19" width="20.81640625" style="23" bestFit="1" customWidth="1"/>
    <col min="20" max="20" width="22.90625" style="23" bestFit="1" customWidth="1"/>
    <col min="21" max="21" width="25.6328125" style="23" bestFit="1" customWidth="1"/>
    <col min="22" max="22" width="26.1796875" style="23" bestFit="1" customWidth="1"/>
    <col min="23" max="23" width="28.1796875" style="23" bestFit="1" customWidth="1"/>
    <col min="24" max="16384" width="10.90625" style="23"/>
  </cols>
  <sheetData>
    <row r="1" spans="1:23" s="25" customFormat="1" ht="25" customHeight="1" x14ac:dyDescent="0.35">
      <c r="A1" s="24" t="s">
        <v>31</v>
      </c>
      <c r="B1" s="24" t="s">
        <v>18</v>
      </c>
      <c r="C1" s="24" t="s">
        <v>72</v>
      </c>
      <c r="D1" s="24" t="s">
        <v>78</v>
      </c>
      <c r="E1" s="24" t="s">
        <v>81</v>
      </c>
      <c r="F1" s="24" t="s">
        <v>75</v>
      </c>
      <c r="G1" s="24" t="s">
        <v>73</v>
      </c>
      <c r="H1" s="24" t="s">
        <v>74</v>
      </c>
      <c r="I1" s="24" t="s">
        <v>76</v>
      </c>
      <c r="J1" s="24" t="s">
        <v>77</v>
      </c>
      <c r="K1" s="24" t="s">
        <v>87</v>
      </c>
      <c r="L1" s="24" t="s">
        <v>113</v>
      </c>
      <c r="M1" s="24" t="s">
        <v>88</v>
      </c>
      <c r="N1" s="24" t="s">
        <v>113</v>
      </c>
      <c r="O1" s="24" t="s">
        <v>85</v>
      </c>
      <c r="P1" s="24" t="s">
        <v>89</v>
      </c>
      <c r="Q1" s="24" t="s">
        <v>90</v>
      </c>
      <c r="R1" s="24" t="s">
        <v>86</v>
      </c>
      <c r="S1" s="24" t="s">
        <v>91</v>
      </c>
      <c r="T1" s="24" t="s">
        <v>92</v>
      </c>
      <c r="U1" s="24" t="s">
        <v>101</v>
      </c>
      <c r="V1" s="24" t="s">
        <v>102</v>
      </c>
      <c r="W1" s="24" t="s">
        <v>103</v>
      </c>
    </row>
    <row r="2" spans="1:23" s="26" customFormat="1" x14ac:dyDescent="0.35">
      <c r="A2" s="26" t="s">
        <v>32</v>
      </c>
      <c r="B2" s="42" t="s">
        <v>10</v>
      </c>
      <c r="C2" s="42">
        <v>1</v>
      </c>
      <c r="D2" s="42" t="s">
        <v>79</v>
      </c>
      <c r="E2" s="42">
        <v>108.5</v>
      </c>
      <c r="F2" s="42">
        <v>1</v>
      </c>
      <c r="G2" s="26">
        <v>0.16300000000000001</v>
      </c>
      <c r="H2" s="26">
        <v>9.8000000000000004E-2</v>
      </c>
      <c r="I2" s="42">
        <f>G2/0.5</f>
        <v>0.32600000000000001</v>
      </c>
      <c r="J2" s="42">
        <f>H2/0.5</f>
        <v>0.19600000000000001</v>
      </c>
      <c r="K2" s="101">
        <f>AVERAGE(I2:I3)</f>
        <v>0.26900000000000002</v>
      </c>
      <c r="L2" s="123">
        <f>_xlfn.STDEV.S(I2:I3)/K2</f>
        <v>0.29966607083742169</v>
      </c>
      <c r="M2" s="101">
        <f>AVERAGE(J2:J3)</f>
        <v>0.27500000000000002</v>
      </c>
      <c r="N2" s="123">
        <f>_xlfn.STDEV.S(J2:J3)/M2</f>
        <v>0.4062649870089976</v>
      </c>
      <c r="O2" s="104">
        <f>(11.43*K2) + (-0.64*M2)</f>
        <v>2.8986700000000001</v>
      </c>
      <c r="P2" s="104">
        <f>(27.09*M2) + (-3.63*K2)</f>
        <v>6.4732800000000008</v>
      </c>
      <c r="Q2" s="104">
        <f>O2+P2</f>
        <v>9.3719500000000018</v>
      </c>
      <c r="R2" s="104">
        <f>O2*($F2/$E2)*1000</f>
        <v>26.715852534562213</v>
      </c>
      <c r="S2" s="104">
        <f t="shared" ref="S2:T2" si="0">P2*($F2/$E2)*1000</f>
        <v>59.661566820276505</v>
      </c>
      <c r="T2" s="104">
        <f t="shared" si="0"/>
        <v>86.377419354838722</v>
      </c>
      <c r="U2" s="99">
        <f>AVERAGE(R2:R2)</f>
        <v>26.715852534562213</v>
      </c>
      <c r="V2" s="99">
        <f t="shared" ref="V2:W2" si="1">AVERAGE(S2:S2)</f>
        <v>59.661566820276505</v>
      </c>
      <c r="W2" s="99">
        <f t="shared" si="1"/>
        <v>86.377419354838722</v>
      </c>
    </row>
    <row r="3" spans="1:23" s="26" customFormat="1" x14ac:dyDescent="0.35">
      <c r="A3" s="26" t="s">
        <v>32</v>
      </c>
      <c r="B3" s="42" t="s">
        <v>10</v>
      </c>
      <c r="C3" s="42">
        <v>2</v>
      </c>
      <c r="D3" s="42" t="s">
        <v>79</v>
      </c>
      <c r="E3" s="42">
        <v>108.5</v>
      </c>
      <c r="F3" s="42">
        <v>1</v>
      </c>
      <c r="G3" s="26">
        <v>0.106</v>
      </c>
      <c r="H3" s="26">
        <v>0.17699999999999999</v>
      </c>
      <c r="I3" s="42">
        <f t="shared" ref="I3:I66" si="2">G3/0.5</f>
        <v>0.21199999999999999</v>
      </c>
      <c r="J3" s="42">
        <f t="shared" ref="J3:J66" si="3">H3/0.5</f>
        <v>0.35399999999999998</v>
      </c>
      <c r="K3" s="101"/>
      <c r="L3" s="123"/>
      <c r="M3" s="101"/>
      <c r="N3" s="123"/>
      <c r="O3" s="104"/>
      <c r="P3" s="104"/>
      <c r="Q3" s="104"/>
      <c r="R3" s="104"/>
      <c r="S3" s="104"/>
      <c r="T3" s="104"/>
      <c r="U3" s="100"/>
      <c r="V3" s="100"/>
      <c r="W3" s="100"/>
    </row>
    <row r="4" spans="1:23" s="68" customFormat="1" x14ac:dyDescent="0.35">
      <c r="A4" s="68" t="s">
        <v>32</v>
      </c>
      <c r="B4" s="69" t="s">
        <v>10</v>
      </c>
      <c r="C4" s="69">
        <v>1</v>
      </c>
      <c r="D4" s="69" t="s">
        <v>80</v>
      </c>
      <c r="E4" s="69">
        <v>102.5</v>
      </c>
      <c r="F4" s="69">
        <v>1</v>
      </c>
      <c r="G4" s="68">
        <v>0.439</v>
      </c>
      <c r="H4" s="68">
        <v>0.22500000000000001</v>
      </c>
      <c r="I4" s="69">
        <f t="shared" si="2"/>
        <v>0.878</v>
      </c>
      <c r="J4" s="69">
        <f t="shared" si="3"/>
        <v>0.45</v>
      </c>
      <c r="K4" s="102">
        <f>AVERAGE(I4:I5)</f>
        <v>0.65500000000000003</v>
      </c>
      <c r="L4" s="122">
        <f>_xlfn.STDEV.S(I4:I5)/K4</f>
        <v>0.48148034260946576</v>
      </c>
      <c r="M4" s="102">
        <f>AVERAGE(J4:J5)</f>
        <v>0.64100000000000001</v>
      </c>
      <c r="N4" s="122">
        <f>_xlfn.STDEV.S(J4:J5)/M4</f>
        <v>0.42139592888184257</v>
      </c>
      <c r="O4" s="105">
        <f>(11.43*K4) + (-0.64*M4)</f>
        <v>7.0764100000000001</v>
      </c>
      <c r="P4" s="105">
        <f>(27.09*M4) + (-3.63*K4)</f>
        <v>14.98704</v>
      </c>
      <c r="Q4" s="105">
        <f t="shared" ref="Q4" si="4">O4+P4</f>
        <v>22.06345</v>
      </c>
      <c r="R4" s="105">
        <f t="shared" ref="R4" si="5">O4*($F4/$E4)*1000</f>
        <v>69.038146341463417</v>
      </c>
      <c r="S4" s="105">
        <f t="shared" ref="S4" si="6">P4*($F4/$E4)*1000</f>
        <v>146.21502439024391</v>
      </c>
      <c r="T4" s="105">
        <f t="shared" ref="T4" si="7">Q4*($F4/$E4)*1000</f>
        <v>215.25317073170729</v>
      </c>
      <c r="U4" s="100"/>
      <c r="V4" s="100"/>
      <c r="W4" s="100"/>
    </row>
    <row r="5" spans="1:23" s="68" customFormat="1" x14ac:dyDescent="0.35">
      <c r="A5" s="68" t="s">
        <v>32</v>
      </c>
      <c r="B5" s="69" t="s">
        <v>10</v>
      </c>
      <c r="C5" s="69">
        <v>2</v>
      </c>
      <c r="D5" s="69" t="s">
        <v>80</v>
      </c>
      <c r="E5" s="69">
        <v>102.5</v>
      </c>
      <c r="F5" s="69">
        <v>1</v>
      </c>
      <c r="G5" s="68">
        <v>0.216</v>
      </c>
      <c r="H5" s="68">
        <v>0.41599999999999998</v>
      </c>
      <c r="I5" s="69">
        <f t="shared" si="2"/>
        <v>0.432</v>
      </c>
      <c r="J5" s="69">
        <f t="shared" si="3"/>
        <v>0.83199999999999996</v>
      </c>
      <c r="K5" s="102"/>
      <c r="L5" s="122"/>
      <c r="M5" s="102"/>
      <c r="N5" s="122"/>
      <c r="O5" s="105"/>
      <c r="P5" s="105"/>
      <c r="Q5" s="105"/>
      <c r="R5" s="105"/>
      <c r="S5" s="105"/>
      <c r="T5" s="105"/>
      <c r="U5" s="100"/>
      <c r="V5" s="100"/>
      <c r="W5" s="100"/>
    </row>
    <row r="6" spans="1:23" s="28" customFormat="1" x14ac:dyDescent="0.35">
      <c r="A6" s="28" t="s">
        <v>33</v>
      </c>
      <c r="B6" s="43" t="s">
        <v>10</v>
      </c>
      <c r="C6" s="43">
        <v>1</v>
      </c>
      <c r="D6" s="43" t="s">
        <v>79</v>
      </c>
      <c r="E6" s="43">
        <v>102.5</v>
      </c>
      <c r="F6" s="43">
        <v>1</v>
      </c>
      <c r="G6" s="28">
        <v>0.20899999999999999</v>
      </c>
      <c r="H6" s="28">
        <v>0.152</v>
      </c>
      <c r="I6" s="43">
        <f t="shared" si="2"/>
        <v>0.41799999999999998</v>
      </c>
      <c r="J6" s="43">
        <f t="shared" si="3"/>
        <v>0.30399999999999999</v>
      </c>
      <c r="K6" s="103">
        <f>AVERAGE(I6:I7)</f>
        <v>0.36199999999999999</v>
      </c>
      <c r="L6" s="121">
        <f>_xlfn.STDEV.S(I6:I7)/K6</f>
        <v>0.21877336876489867</v>
      </c>
      <c r="M6" s="103">
        <f>AVERAGE(J6:J7)</f>
        <v>0.36099999999999999</v>
      </c>
      <c r="N6" s="121">
        <f>_xlfn.STDEV.S(J6:J7)/M6</f>
        <v>0.22329687826943612</v>
      </c>
      <c r="O6" s="113">
        <f>(11.43*K6) + (-0.64*M6)</f>
        <v>3.9066199999999993</v>
      </c>
      <c r="P6" s="113">
        <f>(27.09*M6) + (-3.63*K6)</f>
        <v>8.4654299999999996</v>
      </c>
      <c r="Q6" s="113">
        <f t="shared" ref="Q6" si="8">O6+P6</f>
        <v>12.372049999999998</v>
      </c>
      <c r="R6" s="113">
        <f t="shared" ref="R6" si="9">O6*($F6/$E6)*1000</f>
        <v>38.113365853658529</v>
      </c>
      <c r="S6" s="113">
        <f t="shared" ref="S6" si="10">P6*($F6/$E6)*1000</f>
        <v>82.589560975609757</v>
      </c>
      <c r="T6" s="113">
        <f t="shared" ref="T6" si="11">Q6*($F6/$E6)*1000</f>
        <v>120.70292682926826</v>
      </c>
      <c r="U6" s="97">
        <f t="shared" ref="U6" si="12">AVERAGE(R6:R9)</f>
        <v>29.660140615637268</v>
      </c>
      <c r="V6" s="97">
        <f t="shared" ref="V6" si="13">AVERAGE(S6:S9)</f>
        <v>64.349193590625617</v>
      </c>
      <c r="W6" s="97">
        <f t="shared" ref="W6" si="14">AVERAGE(T6:T9)</f>
        <v>94.009334206262878</v>
      </c>
    </row>
    <row r="7" spans="1:23" s="28" customFormat="1" x14ac:dyDescent="0.35">
      <c r="A7" s="28" t="s">
        <v>33</v>
      </c>
      <c r="B7" s="43" t="s">
        <v>10</v>
      </c>
      <c r="C7" s="43">
        <v>2</v>
      </c>
      <c r="D7" s="43" t="s">
        <v>79</v>
      </c>
      <c r="E7" s="43">
        <v>102.5</v>
      </c>
      <c r="F7" s="43">
        <v>1</v>
      </c>
      <c r="G7" s="28">
        <v>0.153</v>
      </c>
      <c r="H7" s="28">
        <v>0.20899999999999999</v>
      </c>
      <c r="I7" s="43">
        <f t="shared" si="2"/>
        <v>0.30599999999999999</v>
      </c>
      <c r="J7" s="43">
        <f t="shared" si="3"/>
        <v>0.41799999999999998</v>
      </c>
      <c r="K7" s="103"/>
      <c r="L7" s="121"/>
      <c r="M7" s="103"/>
      <c r="N7" s="121"/>
      <c r="O7" s="113"/>
      <c r="P7" s="113"/>
      <c r="Q7" s="113"/>
      <c r="R7" s="113"/>
      <c r="S7" s="113"/>
      <c r="T7" s="113"/>
      <c r="U7" s="98"/>
      <c r="V7" s="98"/>
      <c r="W7" s="98"/>
    </row>
    <row r="8" spans="1:23" s="28" customFormat="1" x14ac:dyDescent="0.35">
      <c r="A8" s="28" t="s">
        <v>33</v>
      </c>
      <c r="B8" s="43" t="s">
        <v>10</v>
      </c>
      <c r="C8" s="43">
        <v>1</v>
      </c>
      <c r="D8" s="43" t="s">
        <v>80</v>
      </c>
      <c r="E8" s="43">
        <v>109.9</v>
      </c>
      <c r="F8" s="43">
        <v>1</v>
      </c>
      <c r="G8" s="28">
        <v>9.7000000000000003E-2</v>
      </c>
      <c r="H8" s="28">
        <v>0.121</v>
      </c>
      <c r="I8" s="43">
        <f t="shared" si="2"/>
        <v>0.19400000000000001</v>
      </c>
      <c r="J8" s="43">
        <f t="shared" si="3"/>
        <v>0.24199999999999999</v>
      </c>
      <c r="K8" s="103">
        <f>AVERAGE(I8:I9)</f>
        <v>0.216</v>
      </c>
      <c r="L8" s="121">
        <f>_xlfn.STDEV.S(I8:I9)/K8</f>
        <v>0.1440402702417049</v>
      </c>
      <c r="M8" s="103">
        <f>AVERAGE(J8:J9)</f>
        <v>0.216</v>
      </c>
      <c r="N8" s="121">
        <f>_xlfn.STDEV.S(J8:J9)/M8</f>
        <v>0.1702294102856507</v>
      </c>
      <c r="O8" s="113">
        <f>(11.43*K8) + (-0.64*M8)</f>
        <v>2.3306399999999998</v>
      </c>
      <c r="P8" s="113">
        <f>(27.09*M8) + (-3.63*K8)</f>
        <v>5.0673599999999999</v>
      </c>
      <c r="Q8" s="113">
        <f t="shared" ref="Q8" si="15">O8+P8</f>
        <v>7.3979999999999997</v>
      </c>
      <c r="R8" s="113">
        <f t="shared" ref="R8" si="16">O8*($F8/$E8)*1000</f>
        <v>21.20691537761601</v>
      </c>
      <c r="S8" s="113">
        <f t="shared" ref="S8" si="17">P8*($F8/$E8)*1000</f>
        <v>46.108826205641492</v>
      </c>
      <c r="T8" s="113">
        <f t="shared" ref="T8" si="18">Q8*($F8/$E8)*1000</f>
        <v>67.315741583257491</v>
      </c>
      <c r="U8" s="98"/>
      <c r="V8" s="98"/>
      <c r="W8" s="98"/>
    </row>
    <row r="9" spans="1:23" s="28" customFormat="1" x14ac:dyDescent="0.35">
      <c r="A9" s="28" t="s">
        <v>33</v>
      </c>
      <c r="B9" s="43" t="s">
        <v>10</v>
      </c>
      <c r="C9" s="43">
        <v>2</v>
      </c>
      <c r="D9" s="43" t="s">
        <v>80</v>
      </c>
      <c r="E9" s="43">
        <v>109.9</v>
      </c>
      <c r="F9" s="43">
        <v>1</v>
      </c>
      <c r="G9" s="28">
        <v>0.11899999999999999</v>
      </c>
      <c r="H9" s="28">
        <v>9.5000000000000001E-2</v>
      </c>
      <c r="I9" s="43">
        <f t="shared" si="2"/>
        <v>0.23799999999999999</v>
      </c>
      <c r="J9" s="43">
        <f t="shared" si="3"/>
        <v>0.19</v>
      </c>
      <c r="K9" s="103"/>
      <c r="L9" s="121"/>
      <c r="M9" s="103"/>
      <c r="N9" s="121"/>
      <c r="O9" s="113"/>
      <c r="P9" s="113"/>
      <c r="Q9" s="113"/>
      <c r="R9" s="113"/>
      <c r="S9" s="113"/>
      <c r="T9" s="113"/>
      <c r="U9" s="98"/>
      <c r="V9" s="98"/>
      <c r="W9" s="98"/>
    </row>
    <row r="10" spans="1:23" s="26" customFormat="1" x14ac:dyDescent="0.35">
      <c r="A10" s="26" t="s">
        <v>34</v>
      </c>
      <c r="B10" s="42" t="s">
        <v>10</v>
      </c>
      <c r="C10" s="42">
        <v>1</v>
      </c>
      <c r="D10" s="42" t="s">
        <v>79</v>
      </c>
      <c r="E10" s="42">
        <v>98.2</v>
      </c>
      <c r="F10" s="42">
        <v>1</v>
      </c>
      <c r="G10" s="26">
        <v>0.2</v>
      </c>
      <c r="H10" s="26">
        <v>0.13</v>
      </c>
      <c r="I10" s="42">
        <f t="shared" si="2"/>
        <v>0.4</v>
      </c>
      <c r="J10" s="42">
        <f t="shared" si="3"/>
        <v>0.26</v>
      </c>
      <c r="K10" s="101">
        <f>AVERAGE(I10:I11)</f>
        <v>0.32500000000000001</v>
      </c>
      <c r="L10" s="123">
        <f>_xlfn.STDEV.S(I10:I11)/K10</f>
        <v>0.32635697593225282</v>
      </c>
      <c r="M10" s="101">
        <f>AVERAGE(J10:J11)</f>
        <v>0.32</v>
      </c>
      <c r="N10" s="123">
        <f>_xlfn.STDEV.S(J10:J11)/M10</f>
        <v>0.26516504294495552</v>
      </c>
      <c r="O10" s="104">
        <f>(11.43*K10) + (-0.64*M10)</f>
        <v>3.5099499999999999</v>
      </c>
      <c r="P10" s="104">
        <f>(27.09*M10) + (-3.63*K10)</f>
        <v>7.4890500000000007</v>
      </c>
      <c r="Q10" s="104">
        <f t="shared" ref="Q10" si="19">O10+P10</f>
        <v>10.999000000000001</v>
      </c>
      <c r="R10" s="104">
        <f t="shared" ref="R10" si="20">O10*($F10/$E10)*1000</f>
        <v>35.742871690427698</v>
      </c>
      <c r="S10" s="104">
        <f t="shared" ref="S10" si="21">P10*($F10/$E10)*1000</f>
        <v>76.263238289205717</v>
      </c>
      <c r="T10" s="104">
        <f t="shared" ref="T10" si="22">Q10*($F10/$E10)*1000</f>
        <v>112.00610997963341</v>
      </c>
      <c r="U10" s="99">
        <f>AVERAGE(R10:R10)</f>
        <v>35.742871690427698</v>
      </c>
      <c r="V10" s="97">
        <f t="shared" ref="V10" si="23">AVERAGE(S10:S13)</f>
        <v>109.3573710243021</v>
      </c>
      <c r="W10" s="97">
        <f t="shared" ref="W10" si="24">AVERAGE(T10:T13)</f>
        <v>160.35714333568137</v>
      </c>
    </row>
    <row r="11" spans="1:23" s="26" customFormat="1" x14ac:dyDescent="0.35">
      <c r="A11" s="26" t="s">
        <v>34</v>
      </c>
      <c r="B11" s="42" t="s">
        <v>10</v>
      </c>
      <c r="C11" s="42">
        <v>2</v>
      </c>
      <c r="D11" s="42" t="s">
        <v>79</v>
      </c>
      <c r="E11" s="42">
        <v>98.2</v>
      </c>
      <c r="F11" s="42">
        <v>1</v>
      </c>
      <c r="G11" s="27">
        <v>0.125</v>
      </c>
      <c r="H11" s="27">
        <v>0.19</v>
      </c>
      <c r="I11" s="42">
        <f t="shared" si="2"/>
        <v>0.25</v>
      </c>
      <c r="J11" s="42">
        <f t="shared" si="3"/>
        <v>0.38</v>
      </c>
      <c r="K11" s="101"/>
      <c r="L11" s="123"/>
      <c r="M11" s="101"/>
      <c r="N11" s="123"/>
      <c r="O11" s="104"/>
      <c r="P11" s="104"/>
      <c r="Q11" s="104"/>
      <c r="R11" s="104"/>
      <c r="S11" s="104"/>
      <c r="T11" s="104"/>
      <c r="U11" s="100"/>
      <c r="V11" s="98"/>
      <c r="W11" s="98"/>
    </row>
    <row r="12" spans="1:23" s="68" customFormat="1" x14ac:dyDescent="0.35">
      <c r="A12" s="68" t="s">
        <v>34</v>
      </c>
      <c r="B12" s="69" t="s">
        <v>10</v>
      </c>
      <c r="C12" s="69">
        <v>1</v>
      </c>
      <c r="D12" s="69" t="s">
        <v>80</v>
      </c>
      <c r="E12" s="69">
        <v>106.4</v>
      </c>
      <c r="F12" s="69">
        <v>1</v>
      </c>
      <c r="G12" s="68">
        <v>0.44500000000000001</v>
      </c>
      <c r="H12" s="68">
        <v>0.21</v>
      </c>
      <c r="I12" s="69">
        <f t="shared" si="2"/>
        <v>0.89</v>
      </c>
      <c r="J12" s="69">
        <f t="shared" si="3"/>
        <v>0.42</v>
      </c>
      <c r="K12" s="102">
        <f>AVERAGE(I12:I13)</f>
        <v>0.65300000000000002</v>
      </c>
      <c r="L12" s="122">
        <f>_xlfn.STDEV.S(I12:I13)/K12</f>
        <v>0.51327506015685054</v>
      </c>
      <c r="M12" s="102">
        <f>AVERAGE(J12:J13)</f>
        <v>0.64700000000000002</v>
      </c>
      <c r="N12" s="122">
        <f>_xlfn.STDEV.S(J12:J13)/M12</f>
        <v>0.49617693764867471</v>
      </c>
      <c r="O12" s="105">
        <f>(11.43*K12) + (-0.64*M12)</f>
        <v>7.0497100000000001</v>
      </c>
      <c r="P12" s="105">
        <f>(27.09*M12) + (-3.63*K12)</f>
        <v>15.156839999999999</v>
      </c>
      <c r="Q12" s="105">
        <f t="shared" ref="Q12" si="25">O12+P12</f>
        <v>22.20655</v>
      </c>
      <c r="R12" s="105">
        <f t="shared" ref="R12" si="26">O12*($F12/$E12)*1000</f>
        <v>66.256672932330829</v>
      </c>
      <c r="S12" s="105">
        <f t="shared" ref="S12" si="27">P12*($F12/$E12)*1000</f>
        <v>142.45150375939846</v>
      </c>
      <c r="T12" s="105">
        <f t="shared" ref="T12" si="28">Q12*($F12/$E12)*1000</f>
        <v>208.70817669172931</v>
      </c>
      <c r="U12" s="100"/>
      <c r="V12" s="98"/>
      <c r="W12" s="98"/>
    </row>
    <row r="13" spans="1:23" s="68" customFormat="1" x14ac:dyDescent="0.35">
      <c r="A13" s="68" t="s">
        <v>34</v>
      </c>
      <c r="B13" s="69" t="s">
        <v>10</v>
      </c>
      <c r="C13" s="69">
        <v>2</v>
      </c>
      <c r="D13" s="69" t="s">
        <v>80</v>
      </c>
      <c r="E13" s="69">
        <v>106.4</v>
      </c>
      <c r="F13" s="69">
        <v>1</v>
      </c>
      <c r="G13" s="70">
        <v>0.20799999999999999</v>
      </c>
      <c r="H13" s="70">
        <v>0.437</v>
      </c>
      <c r="I13" s="69">
        <f t="shared" si="2"/>
        <v>0.41599999999999998</v>
      </c>
      <c r="J13" s="69">
        <f t="shared" si="3"/>
        <v>0.874</v>
      </c>
      <c r="K13" s="102"/>
      <c r="L13" s="122"/>
      <c r="M13" s="102"/>
      <c r="N13" s="122"/>
      <c r="O13" s="105"/>
      <c r="P13" s="105"/>
      <c r="Q13" s="105"/>
      <c r="R13" s="105"/>
      <c r="S13" s="105"/>
      <c r="T13" s="105"/>
      <c r="U13" s="100"/>
      <c r="V13" s="98"/>
      <c r="W13" s="98"/>
    </row>
    <row r="14" spans="1:23" s="28" customFormat="1" x14ac:dyDescent="0.35">
      <c r="A14" s="28" t="s">
        <v>35</v>
      </c>
      <c r="B14" s="43" t="s">
        <v>10</v>
      </c>
      <c r="C14" s="43">
        <v>1</v>
      </c>
      <c r="D14" s="43" t="s">
        <v>79</v>
      </c>
      <c r="E14" s="43">
        <v>86.9</v>
      </c>
      <c r="F14" s="43">
        <v>0.9</v>
      </c>
      <c r="G14" s="28">
        <v>0.27200000000000002</v>
      </c>
      <c r="H14" s="28">
        <v>0.159</v>
      </c>
      <c r="I14" s="43">
        <f t="shared" si="2"/>
        <v>0.54400000000000004</v>
      </c>
      <c r="J14" s="43">
        <f t="shared" si="3"/>
        <v>0.318</v>
      </c>
      <c r="K14" s="103">
        <f>AVERAGE(I14:I15)</f>
        <v>0.43000000000000005</v>
      </c>
      <c r="L14" s="121">
        <f>_xlfn.STDEV.S(I14:I15)/K14</f>
        <v>0.37493103746635509</v>
      </c>
      <c r="M14" s="103">
        <f>AVERAGE(J14:J15)</f>
        <v>0.42500000000000004</v>
      </c>
      <c r="N14" s="121">
        <f>_xlfn.STDEV.S(J14:J15)/M14</f>
        <v>0.3560490615856966</v>
      </c>
      <c r="O14" s="113">
        <f>(11.43*K14) + (-0.64*M14)</f>
        <v>4.6429</v>
      </c>
      <c r="P14" s="113">
        <f>(27.09*M14) + (-3.63*K14)</f>
        <v>9.9523500000000009</v>
      </c>
      <c r="Q14" s="113">
        <f t="shared" ref="Q14" si="29">O14+P14</f>
        <v>14.59525</v>
      </c>
      <c r="R14" s="113">
        <f t="shared" ref="R14" si="30">O14*($F14/$E14)*1000</f>
        <v>48.085270425776756</v>
      </c>
      <c r="S14" s="113">
        <f t="shared" ref="S14" si="31">P14*($F14/$E14)*1000</f>
        <v>103.07382048331417</v>
      </c>
      <c r="T14" s="113">
        <f t="shared" ref="T14" si="32">Q14*($F14/$E14)*1000</f>
        <v>151.15909090909091</v>
      </c>
      <c r="U14" s="97">
        <f t="shared" ref="U14" si="33">AVERAGE(R14:R17)</f>
        <v>44.592205105361501</v>
      </c>
      <c r="V14" s="97">
        <f t="shared" ref="V14" si="34">AVERAGE(S14:S17)</f>
        <v>95.604007015850641</v>
      </c>
      <c r="W14" s="97">
        <f t="shared" ref="W14" si="35">AVERAGE(T14:T17)</f>
        <v>140.19621212121211</v>
      </c>
    </row>
    <row r="15" spans="1:23" s="28" customFormat="1" x14ac:dyDescent="0.35">
      <c r="A15" s="28" t="s">
        <v>35</v>
      </c>
      <c r="B15" s="43" t="s">
        <v>10</v>
      </c>
      <c r="C15" s="43">
        <v>2</v>
      </c>
      <c r="D15" s="43" t="s">
        <v>79</v>
      </c>
      <c r="E15" s="43">
        <v>86.9</v>
      </c>
      <c r="F15" s="43">
        <v>0.9</v>
      </c>
      <c r="G15" s="29">
        <v>0.158</v>
      </c>
      <c r="H15" s="29">
        <v>0.26600000000000001</v>
      </c>
      <c r="I15" s="43">
        <f t="shared" si="2"/>
        <v>0.316</v>
      </c>
      <c r="J15" s="43">
        <f t="shared" si="3"/>
        <v>0.53200000000000003</v>
      </c>
      <c r="K15" s="103"/>
      <c r="L15" s="121"/>
      <c r="M15" s="103"/>
      <c r="N15" s="121"/>
      <c r="O15" s="113"/>
      <c r="P15" s="113"/>
      <c r="Q15" s="113"/>
      <c r="R15" s="113"/>
      <c r="S15" s="113"/>
      <c r="T15" s="113"/>
      <c r="U15" s="98"/>
      <c r="V15" s="98"/>
      <c r="W15" s="98"/>
    </row>
    <row r="16" spans="1:23" s="28" customFormat="1" x14ac:dyDescent="0.35">
      <c r="A16" s="28" t="s">
        <v>35</v>
      </c>
      <c r="B16" s="43" t="s">
        <v>10</v>
      </c>
      <c r="C16" s="43">
        <v>1</v>
      </c>
      <c r="D16" s="43" t="s">
        <v>80</v>
      </c>
      <c r="E16" s="43">
        <v>93</v>
      </c>
      <c r="F16" s="43">
        <v>1</v>
      </c>
      <c r="G16" s="28">
        <v>0.23499999999999999</v>
      </c>
      <c r="H16" s="28">
        <v>0.121</v>
      </c>
      <c r="I16" s="43">
        <f t="shared" si="2"/>
        <v>0.47</v>
      </c>
      <c r="J16" s="43">
        <f t="shared" si="3"/>
        <v>0.24199999999999999</v>
      </c>
      <c r="K16" s="103">
        <f>AVERAGE(I16:I17)</f>
        <v>0.35399999999999998</v>
      </c>
      <c r="L16" s="121">
        <f>_xlfn.STDEV.S(I16:I17)/K16</f>
        <v>0.46341461365898023</v>
      </c>
      <c r="M16" s="103">
        <f>AVERAGE(J16:J17)</f>
        <v>0.35</v>
      </c>
      <c r="N16" s="121">
        <f>_xlfn.STDEV.S(J16:J17)/M16</f>
        <v>0.43638589924655552</v>
      </c>
      <c r="O16" s="113">
        <f>(11.43*K16) + (-0.64*M16)</f>
        <v>3.8222199999999997</v>
      </c>
      <c r="P16" s="113">
        <f>(27.09*M16) + (-3.63*K16)</f>
        <v>8.1964799999999993</v>
      </c>
      <c r="Q16" s="113">
        <f t="shared" ref="Q16" si="36">O16+P16</f>
        <v>12.018699999999999</v>
      </c>
      <c r="R16" s="113">
        <f t="shared" ref="R16" si="37">O16*($F16/$E16)*1000</f>
        <v>41.099139784946239</v>
      </c>
      <c r="S16" s="113">
        <f t="shared" ref="S16" si="38">P16*($F16/$E16)*1000</f>
        <v>88.134193548387103</v>
      </c>
      <c r="T16" s="113">
        <f t="shared" ref="T16" si="39">Q16*($F16/$E16)*1000</f>
        <v>129.23333333333335</v>
      </c>
      <c r="U16" s="98"/>
      <c r="V16" s="98"/>
      <c r="W16" s="98"/>
    </row>
    <row r="17" spans="1:23" s="28" customFormat="1" x14ac:dyDescent="0.35">
      <c r="A17" s="28" t="s">
        <v>35</v>
      </c>
      <c r="B17" s="43" t="s">
        <v>10</v>
      </c>
      <c r="C17" s="43">
        <v>2</v>
      </c>
      <c r="D17" s="43" t="s">
        <v>80</v>
      </c>
      <c r="E17" s="43">
        <v>93</v>
      </c>
      <c r="F17" s="43">
        <v>1</v>
      </c>
      <c r="G17" s="29">
        <v>0.11899999999999999</v>
      </c>
      <c r="H17" s="29">
        <v>0.22900000000000001</v>
      </c>
      <c r="I17" s="43">
        <f t="shared" si="2"/>
        <v>0.23799999999999999</v>
      </c>
      <c r="J17" s="43">
        <f t="shared" si="3"/>
        <v>0.45800000000000002</v>
      </c>
      <c r="K17" s="103"/>
      <c r="L17" s="121"/>
      <c r="M17" s="103"/>
      <c r="N17" s="121"/>
      <c r="O17" s="113"/>
      <c r="P17" s="113"/>
      <c r="Q17" s="113"/>
      <c r="R17" s="113"/>
      <c r="S17" s="113"/>
      <c r="T17" s="113"/>
      <c r="U17" s="98"/>
      <c r="V17" s="98"/>
      <c r="W17" s="98"/>
    </row>
    <row r="18" spans="1:23" s="68" customFormat="1" x14ac:dyDescent="0.35">
      <c r="A18" s="68" t="s">
        <v>36</v>
      </c>
      <c r="B18" s="69" t="s">
        <v>10</v>
      </c>
      <c r="C18" s="69">
        <v>1</v>
      </c>
      <c r="D18" s="69" t="s">
        <v>79</v>
      </c>
      <c r="E18" s="69">
        <v>97</v>
      </c>
      <c r="F18" s="69">
        <v>1</v>
      </c>
      <c r="G18" s="68">
        <v>0.48399999999999999</v>
      </c>
      <c r="H18" s="68">
        <v>0.25</v>
      </c>
      <c r="I18" s="69">
        <f t="shared" si="2"/>
        <v>0.96799999999999997</v>
      </c>
      <c r="J18" s="69">
        <f t="shared" si="3"/>
        <v>0.5</v>
      </c>
      <c r="K18" s="102">
        <f>AVERAGE(I18:I19)</f>
        <v>0.73799999999999999</v>
      </c>
      <c r="L18" s="122">
        <f>_xlfn.STDEV.S(I18:I19)/K18</f>
        <v>0.44074406415421641</v>
      </c>
      <c r="M18" s="102">
        <f>AVERAGE(J18:J19)</f>
        <v>0.74299999999999999</v>
      </c>
      <c r="N18" s="122">
        <f>_xlfn.STDEV.S(J18:J19)/M18</f>
        <v>0.46252206683265384</v>
      </c>
      <c r="O18" s="105">
        <f>(11.43*K18) + (-0.64*M18)</f>
        <v>7.9598199999999997</v>
      </c>
      <c r="P18" s="105">
        <f>(27.09*M18) + (-3.63*K18)</f>
        <v>17.448930000000001</v>
      </c>
      <c r="Q18" s="105">
        <f t="shared" ref="Q18" si="40">O18+P18</f>
        <v>25.408750000000001</v>
      </c>
      <c r="R18" s="105">
        <f t="shared" ref="R18" si="41">O18*($F18/$E18)*1000</f>
        <v>82.059999999999988</v>
      </c>
      <c r="S18" s="105">
        <f t="shared" ref="S18" si="42">P18*($F18/$E18)*1000</f>
        <v>179.8858762886598</v>
      </c>
      <c r="T18" s="105">
        <f t="shared" ref="T18" si="43">Q18*($F18/$E18)*1000</f>
        <v>261.9458762886598</v>
      </c>
      <c r="U18" s="99">
        <f>AVERAGE(R20:R21)</f>
        <v>54.462688064192584</v>
      </c>
      <c r="V18" s="99">
        <f t="shared" ref="V18:W18" si="44">AVERAGE(S20:S21)</f>
        <v>117.27201604814444</v>
      </c>
      <c r="W18" s="99">
        <f t="shared" si="44"/>
        <v>171.73470411233703</v>
      </c>
    </row>
    <row r="19" spans="1:23" s="68" customFormat="1" x14ac:dyDescent="0.35">
      <c r="A19" s="68" t="s">
        <v>36</v>
      </c>
      <c r="B19" s="69" t="s">
        <v>10</v>
      </c>
      <c r="C19" s="69">
        <v>2</v>
      </c>
      <c r="D19" s="69" t="s">
        <v>79</v>
      </c>
      <c r="E19" s="69">
        <v>97</v>
      </c>
      <c r="F19" s="69">
        <v>1</v>
      </c>
      <c r="G19" s="70">
        <v>0.254</v>
      </c>
      <c r="H19" s="70">
        <v>0.49299999999999999</v>
      </c>
      <c r="I19" s="69">
        <f t="shared" si="2"/>
        <v>0.50800000000000001</v>
      </c>
      <c r="J19" s="69">
        <f t="shared" si="3"/>
        <v>0.98599999999999999</v>
      </c>
      <c r="K19" s="102"/>
      <c r="L19" s="122"/>
      <c r="M19" s="102"/>
      <c r="N19" s="122"/>
      <c r="O19" s="105"/>
      <c r="P19" s="105"/>
      <c r="Q19" s="105"/>
      <c r="R19" s="105"/>
      <c r="S19" s="105"/>
      <c r="T19" s="105"/>
      <c r="U19" s="100"/>
      <c r="V19" s="100"/>
      <c r="W19" s="100"/>
    </row>
    <row r="20" spans="1:23" s="26" customFormat="1" x14ac:dyDescent="0.35">
      <c r="A20" s="26" t="s">
        <v>36</v>
      </c>
      <c r="B20" s="42" t="s">
        <v>10</v>
      </c>
      <c r="C20" s="42">
        <v>1</v>
      </c>
      <c r="D20" s="42" t="s">
        <v>80</v>
      </c>
      <c r="E20" s="42">
        <v>99.7</v>
      </c>
      <c r="F20" s="42">
        <v>1</v>
      </c>
      <c r="G20" s="26">
        <v>0.307</v>
      </c>
      <c r="H20" s="26">
        <v>0.20300000000000001</v>
      </c>
      <c r="I20" s="42">
        <f t="shared" si="2"/>
        <v>0.61399999999999999</v>
      </c>
      <c r="J20" s="42">
        <f t="shared" si="3"/>
        <v>0.40600000000000003</v>
      </c>
      <c r="K20" s="101">
        <f>AVERAGE(I20:I21)</f>
        <v>0.503</v>
      </c>
      <c r="L20" s="123">
        <f>_xlfn.STDEV.S(I20:I21)/K20</f>
        <v>0.31208291336662769</v>
      </c>
      <c r="M20" s="101">
        <f>AVERAGE(J20:J21)</f>
        <v>0.499</v>
      </c>
      <c r="N20" s="123">
        <f>_xlfn.STDEV.S(J20:J21)/M20</f>
        <v>0.26357086433005561</v>
      </c>
      <c r="O20" s="104">
        <f>(11.43*K20) + (-0.64*M20)</f>
        <v>5.4299300000000006</v>
      </c>
      <c r="P20" s="104">
        <f>(27.09*M20) + (-3.63*K20)</f>
        <v>11.692020000000001</v>
      </c>
      <c r="Q20" s="104">
        <f t="shared" ref="Q20" si="45">O20+P20</f>
        <v>17.121950000000002</v>
      </c>
      <c r="R20" s="104">
        <f t="shared" ref="R20" si="46">O20*($F20/$E20)*1000</f>
        <v>54.462688064192584</v>
      </c>
      <c r="S20" s="104">
        <f t="shared" ref="S20" si="47">P20*($F20/$E20)*1000</f>
        <v>117.27201604814444</v>
      </c>
      <c r="T20" s="104">
        <f t="shared" ref="T20" si="48">Q20*($F20/$E20)*1000</f>
        <v>171.73470411233703</v>
      </c>
      <c r="U20" s="100"/>
      <c r="V20" s="100"/>
      <c r="W20" s="100"/>
    </row>
    <row r="21" spans="1:23" s="26" customFormat="1" x14ac:dyDescent="0.35">
      <c r="A21" s="26" t="s">
        <v>36</v>
      </c>
      <c r="B21" s="42" t="s">
        <v>10</v>
      </c>
      <c r="C21" s="42">
        <v>2</v>
      </c>
      <c r="D21" s="42" t="s">
        <v>80</v>
      </c>
      <c r="E21" s="42">
        <v>99.7</v>
      </c>
      <c r="F21" s="42">
        <v>1</v>
      </c>
      <c r="G21" s="27">
        <v>0.19600000000000001</v>
      </c>
      <c r="H21" s="27">
        <v>0.29599999999999999</v>
      </c>
      <c r="I21" s="42">
        <f t="shared" si="2"/>
        <v>0.39200000000000002</v>
      </c>
      <c r="J21" s="42">
        <f t="shared" si="3"/>
        <v>0.59199999999999997</v>
      </c>
      <c r="K21" s="101"/>
      <c r="L21" s="123"/>
      <c r="M21" s="101"/>
      <c r="N21" s="123"/>
      <c r="O21" s="104"/>
      <c r="P21" s="104"/>
      <c r="Q21" s="104"/>
      <c r="R21" s="104"/>
      <c r="S21" s="104"/>
      <c r="T21" s="104"/>
      <c r="U21" s="100"/>
      <c r="V21" s="100"/>
      <c r="W21" s="100"/>
    </row>
    <row r="22" spans="1:23" s="30" customFormat="1" x14ac:dyDescent="0.35">
      <c r="A22" s="30" t="s">
        <v>42</v>
      </c>
      <c r="B22" s="44" t="s">
        <v>7</v>
      </c>
      <c r="C22" s="44">
        <v>1</v>
      </c>
      <c r="D22" s="44" t="s">
        <v>79</v>
      </c>
      <c r="E22" s="44">
        <v>106.7</v>
      </c>
      <c r="F22" s="44">
        <v>1</v>
      </c>
      <c r="G22" s="30">
        <v>0.14000000000000001</v>
      </c>
      <c r="H22" s="30">
        <v>0.20499999999999999</v>
      </c>
      <c r="I22" s="44">
        <f t="shared" si="2"/>
        <v>0.28000000000000003</v>
      </c>
      <c r="J22" s="44">
        <f t="shared" si="3"/>
        <v>0.41</v>
      </c>
      <c r="K22" s="110">
        <f>AVERAGE(I22:I23)</f>
        <v>0.34300000000000003</v>
      </c>
      <c r="L22" s="124">
        <f>_xlfn.STDEV.S(I22:I23)/K22</f>
        <v>0.25975351145628228</v>
      </c>
      <c r="M22" s="110">
        <f>AVERAGE(J22:J23)</f>
        <v>0.34399999999999997</v>
      </c>
      <c r="N22" s="124">
        <f>_xlfn.STDEV.S(J22:J23)/M22</f>
        <v>0.27133167185065238</v>
      </c>
      <c r="O22" s="114">
        <f>(11.43*K22) + (-0.64*M22)</f>
        <v>3.7003300000000001</v>
      </c>
      <c r="P22" s="114">
        <f>(27.09*M22) + (-3.63*K22)</f>
        <v>8.0738699999999994</v>
      </c>
      <c r="Q22" s="114">
        <f t="shared" ref="Q22" si="49">O22+P22</f>
        <v>11.7742</v>
      </c>
      <c r="R22" s="114">
        <f t="shared" ref="R22" si="50">O22*($F22/$E22)*1000</f>
        <v>34.67975632614808</v>
      </c>
      <c r="S22" s="114">
        <f t="shared" ref="S22" si="51">P22*($F22/$E22)*1000</f>
        <v>75.668884723523888</v>
      </c>
      <c r="T22" s="114">
        <f t="shared" ref="T22" si="52">Q22*($F22/$E22)*1000</f>
        <v>110.34864104967197</v>
      </c>
      <c r="U22" s="97">
        <f t="shared" ref="U22" si="53">AVERAGE(R22:R25)</f>
        <v>37.501201692485807</v>
      </c>
      <c r="V22" s="97">
        <f t="shared" ref="V22" si="54">AVERAGE(S22:S25)</f>
        <v>81.251060008820758</v>
      </c>
      <c r="W22" s="97">
        <f t="shared" ref="W22" si="55">AVERAGE(T22:T25)</f>
        <v>118.75226170130657</v>
      </c>
    </row>
    <row r="23" spans="1:23" s="30" customFormat="1" x14ac:dyDescent="0.35">
      <c r="A23" s="30" t="s">
        <v>42</v>
      </c>
      <c r="B23" s="44" t="s">
        <v>7</v>
      </c>
      <c r="C23" s="44">
        <v>2</v>
      </c>
      <c r="D23" s="44" t="s">
        <v>79</v>
      </c>
      <c r="E23" s="44">
        <v>106.7</v>
      </c>
      <c r="F23" s="44">
        <v>1</v>
      </c>
      <c r="G23" s="31">
        <v>0.20300000000000001</v>
      </c>
      <c r="H23" s="31">
        <v>0.13900000000000001</v>
      </c>
      <c r="I23" s="44">
        <f t="shared" si="2"/>
        <v>0.40600000000000003</v>
      </c>
      <c r="J23" s="44">
        <f t="shared" si="3"/>
        <v>0.27800000000000002</v>
      </c>
      <c r="K23" s="110"/>
      <c r="L23" s="124"/>
      <c r="M23" s="110"/>
      <c r="N23" s="124"/>
      <c r="O23" s="114"/>
      <c r="P23" s="114"/>
      <c r="Q23" s="114"/>
      <c r="R23" s="114"/>
      <c r="S23" s="114"/>
      <c r="T23" s="114"/>
      <c r="U23" s="98"/>
      <c r="V23" s="98"/>
      <c r="W23" s="98"/>
    </row>
    <row r="24" spans="1:23" s="30" customFormat="1" x14ac:dyDescent="0.35">
      <c r="A24" s="30" t="s">
        <v>42</v>
      </c>
      <c r="B24" s="44" t="s">
        <v>7</v>
      </c>
      <c r="C24" s="44">
        <v>1</v>
      </c>
      <c r="D24" s="44" t="s">
        <v>80</v>
      </c>
      <c r="E24" s="44">
        <v>102</v>
      </c>
      <c r="F24" s="44">
        <v>1</v>
      </c>
      <c r="G24" s="30">
        <v>0.222</v>
      </c>
      <c r="H24" s="30">
        <v>0.161</v>
      </c>
      <c r="I24" s="44">
        <f t="shared" si="2"/>
        <v>0.44400000000000001</v>
      </c>
      <c r="J24" s="44">
        <f t="shared" si="3"/>
        <v>0.32200000000000001</v>
      </c>
      <c r="K24" s="110">
        <f>AVERAGE(I24:I25)</f>
        <v>0.38100000000000001</v>
      </c>
      <c r="L24" s="124">
        <f>_xlfn.STDEV.S(I24:I25)/K24</f>
        <v>0.23384633708531494</v>
      </c>
      <c r="M24" s="110">
        <f>AVERAGE(J24:J25)</f>
        <v>0.378</v>
      </c>
      <c r="N24" s="124">
        <f>_xlfn.STDEV.S(J24:J25)/M24</f>
        <v>0.20951312035156963</v>
      </c>
      <c r="O24" s="114">
        <f>(11.43*K24) + (-0.64*M24)</f>
        <v>4.1129099999999994</v>
      </c>
      <c r="P24" s="114">
        <f>(27.09*M24) + (-3.63*K24)</f>
        <v>8.8569899999999997</v>
      </c>
      <c r="Q24" s="114">
        <f t="shared" ref="Q24" si="56">O24+P24</f>
        <v>12.969899999999999</v>
      </c>
      <c r="R24" s="114">
        <f t="shared" ref="R24" si="57">O24*($F24/$E24)*1000</f>
        <v>40.322647058823527</v>
      </c>
      <c r="S24" s="114">
        <f t="shared" ref="S24" si="58">P24*($F24/$E24)*1000</f>
        <v>86.833235294117642</v>
      </c>
      <c r="T24" s="114">
        <f t="shared" ref="T24" si="59">Q24*($F24/$E24)*1000</f>
        <v>127.15588235294118</v>
      </c>
      <c r="U24" s="98"/>
      <c r="V24" s="98"/>
      <c r="W24" s="98"/>
    </row>
    <row r="25" spans="1:23" s="30" customFormat="1" x14ac:dyDescent="0.35">
      <c r="A25" s="30" t="s">
        <v>42</v>
      </c>
      <c r="B25" s="44" t="s">
        <v>7</v>
      </c>
      <c r="C25" s="44">
        <v>2</v>
      </c>
      <c r="D25" s="44" t="s">
        <v>80</v>
      </c>
      <c r="E25" s="44">
        <v>102</v>
      </c>
      <c r="F25" s="44">
        <v>1</v>
      </c>
      <c r="G25" s="31">
        <v>0.159</v>
      </c>
      <c r="H25" s="31">
        <v>0.217</v>
      </c>
      <c r="I25" s="44">
        <f t="shared" si="2"/>
        <v>0.318</v>
      </c>
      <c r="J25" s="44">
        <f t="shared" si="3"/>
        <v>0.434</v>
      </c>
      <c r="K25" s="110"/>
      <c r="L25" s="124"/>
      <c r="M25" s="110"/>
      <c r="N25" s="124"/>
      <c r="O25" s="114"/>
      <c r="P25" s="114"/>
      <c r="Q25" s="114"/>
      <c r="R25" s="114"/>
      <c r="S25" s="114"/>
      <c r="T25" s="114"/>
      <c r="U25" s="98"/>
      <c r="V25" s="98"/>
      <c r="W25" s="98"/>
    </row>
    <row r="26" spans="1:23" s="32" customFormat="1" x14ac:dyDescent="0.35">
      <c r="A26" s="32" t="s">
        <v>43</v>
      </c>
      <c r="B26" s="45" t="s">
        <v>7</v>
      </c>
      <c r="C26" s="45">
        <v>1</v>
      </c>
      <c r="D26" s="45" t="s">
        <v>79</v>
      </c>
      <c r="E26" s="45">
        <v>106.7</v>
      </c>
      <c r="F26" s="45">
        <v>1</v>
      </c>
      <c r="G26" s="32">
        <v>0.23699999999999999</v>
      </c>
      <c r="H26" s="32">
        <v>0.20499999999999999</v>
      </c>
      <c r="I26" s="45">
        <f t="shared" si="2"/>
        <v>0.47399999999999998</v>
      </c>
      <c r="J26" s="45">
        <f t="shared" si="3"/>
        <v>0.41</v>
      </c>
      <c r="K26" s="111">
        <f>AVERAGE(I26:I27)</f>
        <v>0.44099999999999995</v>
      </c>
      <c r="L26" s="127">
        <f>_xlfn.STDEV.S(I26:I27)/K26</f>
        <v>0.10582550466737448</v>
      </c>
      <c r="M26" s="111">
        <f>AVERAGE(J26:J27)</f>
        <v>0.43999999999999995</v>
      </c>
      <c r="N26" s="127">
        <f>_xlfn.STDEV.S(J26:J27)/M26</f>
        <v>9.6423651979983774E-2</v>
      </c>
      <c r="O26" s="115">
        <f>(11.43*K26) + (-0.64*M26)</f>
        <v>4.7590299999999992</v>
      </c>
      <c r="P26" s="115">
        <f>(27.09*M26) + (-3.63*K26)</f>
        <v>10.318769999999999</v>
      </c>
      <c r="Q26" s="115">
        <f t="shared" ref="Q26" si="60">O26+P26</f>
        <v>15.077799999999998</v>
      </c>
      <c r="R26" s="115">
        <f t="shared" ref="R26" si="61">O26*($F26/$E26)*1000</f>
        <v>44.601968134957815</v>
      </c>
      <c r="S26" s="115">
        <f t="shared" ref="S26" si="62">P26*($F26/$E26)*1000</f>
        <v>96.708247422680401</v>
      </c>
      <c r="T26" s="115">
        <f t="shared" ref="T26" si="63">Q26*($F26/$E26)*1000</f>
        <v>141.3102155576382</v>
      </c>
      <c r="U26" s="97">
        <f t="shared" ref="U26" si="64">AVERAGE(R26:R29)</f>
        <v>39.404365709990984</v>
      </c>
      <c r="V26" s="97">
        <f t="shared" ref="V26" si="65">AVERAGE(S26:S29)</f>
        <v>85.265717914238749</v>
      </c>
      <c r="W26" s="97">
        <f t="shared" ref="W26" si="66">AVERAGE(T26:T29)</f>
        <v>124.67008362422973</v>
      </c>
    </row>
    <row r="27" spans="1:23" s="32" customFormat="1" x14ac:dyDescent="0.35">
      <c r="A27" s="32" t="s">
        <v>43</v>
      </c>
      <c r="B27" s="45" t="s">
        <v>7</v>
      </c>
      <c r="C27" s="45">
        <v>2</v>
      </c>
      <c r="D27" s="45" t="s">
        <v>79</v>
      </c>
      <c r="E27" s="45">
        <v>106.7</v>
      </c>
      <c r="F27" s="45">
        <v>1</v>
      </c>
      <c r="G27" s="33">
        <v>0.20399999999999999</v>
      </c>
      <c r="H27" s="33">
        <v>0.23499999999999999</v>
      </c>
      <c r="I27" s="45">
        <f t="shared" si="2"/>
        <v>0.40799999999999997</v>
      </c>
      <c r="J27" s="45">
        <f t="shared" si="3"/>
        <v>0.47</v>
      </c>
      <c r="K27" s="111"/>
      <c r="L27" s="127"/>
      <c r="M27" s="111"/>
      <c r="N27" s="127"/>
      <c r="O27" s="115"/>
      <c r="P27" s="115"/>
      <c r="Q27" s="115"/>
      <c r="R27" s="115"/>
      <c r="S27" s="115"/>
      <c r="T27" s="115"/>
      <c r="U27" s="98"/>
      <c r="V27" s="98"/>
      <c r="W27" s="98"/>
    </row>
    <row r="28" spans="1:23" s="32" customFormat="1" x14ac:dyDescent="0.35">
      <c r="A28" s="32" t="s">
        <v>43</v>
      </c>
      <c r="B28" s="45" t="s">
        <v>7</v>
      </c>
      <c r="C28" s="45">
        <v>1</v>
      </c>
      <c r="D28" s="45" t="s">
        <v>80</v>
      </c>
      <c r="E28" s="45">
        <v>103.5</v>
      </c>
      <c r="F28" s="45">
        <v>1</v>
      </c>
      <c r="G28" s="32">
        <v>0.17199999999999999</v>
      </c>
      <c r="H28" s="32">
        <v>0.158</v>
      </c>
      <c r="I28" s="45">
        <f t="shared" si="2"/>
        <v>0.34399999999999997</v>
      </c>
      <c r="J28" s="45">
        <f t="shared" si="3"/>
        <v>0.316</v>
      </c>
      <c r="K28" s="111">
        <f>AVERAGE(I28:I29)</f>
        <v>0.32799999999999996</v>
      </c>
      <c r="L28" s="127">
        <f>_xlfn.STDEV.S(I28:I29)/K28</f>
        <v>6.8986027432833857E-2</v>
      </c>
      <c r="M28" s="111">
        <f>AVERAGE(J28:J29)</f>
        <v>0.32600000000000001</v>
      </c>
      <c r="N28" s="127">
        <f>_xlfn.STDEV.S(J28:J29)/M28</f>
        <v>4.3380784121874121E-2</v>
      </c>
      <c r="O28" s="115">
        <f>(11.43*K28) + (-0.64*M28)</f>
        <v>3.5403999999999995</v>
      </c>
      <c r="P28" s="115">
        <f>(27.09*M28) + (-3.63*K28)</f>
        <v>7.6407000000000007</v>
      </c>
      <c r="Q28" s="115">
        <f t="shared" ref="Q28" si="67">O28+P28</f>
        <v>11.181100000000001</v>
      </c>
      <c r="R28" s="115">
        <f t="shared" ref="R28" si="68">O28*($F28/$E28)*1000</f>
        <v>34.206763285024152</v>
      </c>
      <c r="S28" s="115">
        <f t="shared" ref="S28" si="69">P28*($F28/$E28)*1000</f>
        <v>73.823188405797097</v>
      </c>
      <c r="T28" s="115">
        <f t="shared" ref="T28" si="70">Q28*($F28/$E28)*1000</f>
        <v>108.02995169082126</v>
      </c>
      <c r="U28" s="98"/>
      <c r="V28" s="98"/>
      <c r="W28" s="98"/>
    </row>
    <row r="29" spans="1:23" s="32" customFormat="1" x14ac:dyDescent="0.35">
      <c r="A29" s="32" t="s">
        <v>43</v>
      </c>
      <c r="B29" s="45" t="s">
        <v>7</v>
      </c>
      <c r="C29" s="45">
        <v>2</v>
      </c>
      <c r="D29" s="45" t="s">
        <v>80</v>
      </c>
      <c r="E29" s="45">
        <v>103.5</v>
      </c>
      <c r="F29" s="45">
        <v>1</v>
      </c>
      <c r="G29" s="33">
        <v>0.156</v>
      </c>
      <c r="H29" s="33">
        <v>0.16800000000000001</v>
      </c>
      <c r="I29" s="45">
        <f t="shared" si="2"/>
        <v>0.312</v>
      </c>
      <c r="J29" s="45">
        <f t="shared" si="3"/>
        <v>0.33600000000000002</v>
      </c>
      <c r="K29" s="111"/>
      <c r="L29" s="127"/>
      <c r="M29" s="111"/>
      <c r="N29" s="127"/>
      <c r="O29" s="115"/>
      <c r="P29" s="115"/>
      <c r="Q29" s="115"/>
      <c r="R29" s="115"/>
      <c r="S29" s="115"/>
      <c r="T29" s="115"/>
      <c r="U29" s="98"/>
      <c r="V29" s="98"/>
      <c r="W29" s="98"/>
    </row>
    <row r="30" spans="1:23" s="30" customFormat="1" x14ac:dyDescent="0.35">
      <c r="A30" s="30" t="s">
        <v>45</v>
      </c>
      <c r="B30" s="44" t="s">
        <v>7</v>
      </c>
      <c r="C30" s="44">
        <v>1</v>
      </c>
      <c r="D30" s="44" t="s">
        <v>79</v>
      </c>
      <c r="E30" s="44">
        <v>107.8</v>
      </c>
      <c r="F30" s="44">
        <v>1</v>
      </c>
      <c r="G30" s="30">
        <v>0.24299999999999999</v>
      </c>
      <c r="H30" s="30">
        <v>0.214</v>
      </c>
      <c r="I30" s="44">
        <f t="shared" si="2"/>
        <v>0.48599999999999999</v>
      </c>
      <c r="J30" s="44">
        <f t="shared" si="3"/>
        <v>0.42799999999999999</v>
      </c>
      <c r="K30" s="110">
        <f>AVERAGE(I30:I31)</f>
        <v>0.46299999999999997</v>
      </c>
      <c r="L30" s="124">
        <f>_xlfn.STDEV.S(I30:I31)/K30</f>
        <v>7.0252509577929112E-2</v>
      </c>
      <c r="M30" s="110">
        <f>AVERAGE(J30:J31)</f>
        <v>0.46399999999999997</v>
      </c>
      <c r="N30" s="124">
        <f>_xlfn.STDEV.S(J30:J31)/M30</f>
        <v>0.10972346604618843</v>
      </c>
      <c r="O30" s="114">
        <f>(11.43*K30) + (-0.64*M30)</f>
        <v>4.9951299999999987</v>
      </c>
      <c r="P30" s="114">
        <f>(27.09*M30) + (-3.63*K30)</f>
        <v>10.889069999999998</v>
      </c>
      <c r="Q30" s="114">
        <f t="shared" ref="Q30" si="71">O30+P30</f>
        <v>15.884199999999996</v>
      </c>
      <c r="R30" s="114">
        <f t="shared" ref="R30" si="72">O30*($F30/$E30)*1000</f>
        <v>46.337012987012976</v>
      </c>
      <c r="S30" s="114">
        <f t="shared" ref="S30" si="73">P30*($F30/$E30)*1000</f>
        <v>101.01178107606678</v>
      </c>
      <c r="T30" s="114">
        <f t="shared" ref="T30" si="74">Q30*($F30/$E30)*1000</f>
        <v>147.34879406307974</v>
      </c>
      <c r="U30" s="99">
        <f>AVERAGE(R30)</f>
        <v>46.337012987012976</v>
      </c>
      <c r="V30" s="99">
        <f t="shared" ref="V30:W30" si="75">AVERAGE(S30)</f>
        <v>101.01178107606678</v>
      </c>
      <c r="W30" s="99">
        <f t="shared" si="75"/>
        <v>147.34879406307974</v>
      </c>
    </row>
    <row r="31" spans="1:23" s="30" customFormat="1" x14ac:dyDescent="0.35">
      <c r="A31" s="30" t="s">
        <v>45</v>
      </c>
      <c r="B31" s="44" t="s">
        <v>7</v>
      </c>
      <c r="C31" s="44">
        <v>2</v>
      </c>
      <c r="D31" s="44" t="s">
        <v>79</v>
      </c>
      <c r="E31" s="44">
        <v>107.8</v>
      </c>
      <c r="F31" s="44">
        <v>1</v>
      </c>
      <c r="G31" s="31">
        <v>0.22</v>
      </c>
      <c r="H31" s="31">
        <v>0.25</v>
      </c>
      <c r="I31" s="44">
        <f t="shared" si="2"/>
        <v>0.44</v>
      </c>
      <c r="J31" s="44">
        <f t="shared" si="3"/>
        <v>0.5</v>
      </c>
      <c r="K31" s="110"/>
      <c r="L31" s="124"/>
      <c r="M31" s="110"/>
      <c r="N31" s="124"/>
      <c r="O31" s="114"/>
      <c r="P31" s="114"/>
      <c r="Q31" s="114"/>
      <c r="R31" s="114"/>
      <c r="S31" s="114"/>
      <c r="T31" s="114"/>
      <c r="U31" s="100"/>
      <c r="V31" s="100"/>
      <c r="W31" s="100"/>
    </row>
    <row r="32" spans="1:23" s="30" customFormat="1" x14ac:dyDescent="0.35">
      <c r="A32" s="55" t="s">
        <v>45</v>
      </c>
      <c r="B32" s="56" t="s">
        <v>7</v>
      </c>
      <c r="C32" s="56">
        <v>1</v>
      </c>
      <c r="D32" s="56" t="s">
        <v>80</v>
      </c>
      <c r="E32" s="56">
        <v>102</v>
      </c>
      <c r="F32" s="56">
        <v>1</v>
      </c>
      <c r="G32" s="55">
        <v>0.86199999999999999</v>
      </c>
      <c r="H32" s="55">
        <v>0.48199999999999998</v>
      </c>
      <c r="I32" s="56">
        <f t="shared" si="2"/>
        <v>1.724</v>
      </c>
      <c r="J32" s="56">
        <f t="shared" si="3"/>
        <v>0.96399999999999997</v>
      </c>
      <c r="K32" s="112">
        <f>AVERAGE(I32:I33)</f>
        <v>1.343</v>
      </c>
      <c r="L32" s="128">
        <f>_xlfn.STDEV.S(I32:I33)/K32</f>
        <v>0.40120280511105688</v>
      </c>
      <c r="M32" s="112">
        <f>AVERAGE(J32:J33)</f>
        <v>1.341</v>
      </c>
      <c r="N32" s="128">
        <f>_xlfn.STDEV.S(J32:J33)/M32</f>
        <v>0.39758278375440476</v>
      </c>
      <c r="O32" s="116">
        <f>(11.43*K32) + (-0.64*M32)</f>
        <v>14.492249999999999</v>
      </c>
      <c r="P32" s="116">
        <f>(27.09*M32) + (-3.63*K32)</f>
        <v>31.452599999999997</v>
      </c>
      <c r="Q32" s="116">
        <f t="shared" ref="Q32" si="76">O32+P32</f>
        <v>45.944849999999995</v>
      </c>
      <c r="R32" s="116">
        <f t="shared" ref="R32" si="77">O32*($F32/$E32)*1000</f>
        <v>142.08088235294116</v>
      </c>
      <c r="S32" s="116">
        <f t="shared" ref="S32" si="78">P32*($F32/$E32)*1000</f>
        <v>308.35882352941172</v>
      </c>
      <c r="T32" s="116">
        <f t="shared" ref="T32" si="79">Q32*($F32/$E32)*1000</f>
        <v>450.43970588235288</v>
      </c>
      <c r="U32" s="100"/>
      <c r="V32" s="100"/>
      <c r="W32" s="100"/>
    </row>
    <row r="33" spans="1:23" s="30" customFormat="1" x14ac:dyDescent="0.35">
      <c r="A33" s="55" t="s">
        <v>45</v>
      </c>
      <c r="B33" s="56" t="s">
        <v>7</v>
      </c>
      <c r="C33" s="56">
        <v>2</v>
      </c>
      <c r="D33" s="56" t="s">
        <v>80</v>
      </c>
      <c r="E33" s="56">
        <v>102</v>
      </c>
      <c r="F33" s="56">
        <v>1</v>
      </c>
      <c r="G33" s="57">
        <v>0.48099999999999998</v>
      </c>
      <c r="H33" s="57">
        <v>0.85899999999999999</v>
      </c>
      <c r="I33" s="56">
        <f t="shared" si="2"/>
        <v>0.96199999999999997</v>
      </c>
      <c r="J33" s="56">
        <f t="shared" si="3"/>
        <v>1.718</v>
      </c>
      <c r="K33" s="112"/>
      <c r="L33" s="128"/>
      <c r="M33" s="112"/>
      <c r="N33" s="128"/>
      <c r="O33" s="116"/>
      <c r="P33" s="116"/>
      <c r="Q33" s="116"/>
      <c r="R33" s="116"/>
      <c r="S33" s="116"/>
      <c r="T33" s="116"/>
      <c r="U33" s="100"/>
      <c r="V33" s="100"/>
      <c r="W33" s="100"/>
    </row>
    <row r="34" spans="1:23" s="32" customFormat="1" x14ac:dyDescent="0.35">
      <c r="A34" s="32" t="s">
        <v>46</v>
      </c>
      <c r="B34" s="45" t="s">
        <v>7</v>
      </c>
      <c r="C34" s="45">
        <v>1</v>
      </c>
      <c r="D34" s="45" t="s">
        <v>79</v>
      </c>
      <c r="E34" s="45">
        <v>101.8</v>
      </c>
      <c r="F34" s="45">
        <v>1</v>
      </c>
      <c r="G34" s="32">
        <v>0.156</v>
      </c>
      <c r="H34" s="32">
        <v>0.16700000000000001</v>
      </c>
      <c r="I34" s="45">
        <f t="shared" si="2"/>
        <v>0.312</v>
      </c>
      <c r="J34" s="45">
        <f t="shared" si="3"/>
        <v>0.33400000000000002</v>
      </c>
      <c r="K34" s="111">
        <f>AVERAGE(I34:I35)</f>
        <v>0.31900000000000001</v>
      </c>
      <c r="L34" s="127">
        <f>_xlfn.STDEV.S(I34:I35)/K34</f>
        <v>3.1032899487810888E-2</v>
      </c>
      <c r="M34" s="111">
        <f>AVERAGE(J34:J35)</f>
        <v>0.318</v>
      </c>
      <c r="N34" s="127">
        <f>_xlfn.STDEV.S(J34:J35)/M34</f>
        <v>7.1155399364684097E-2</v>
      </c>
      <c r="O34" s="115">
        <f>(11.43*K34) + (-0.64*M34)</f>
        <v>3.44265</v>
      </c>
      <c r="P34" s="115">
        <f>(27.09*M34) + (-3.63*K34)</f>
        <v>7.4566500000000007</v>
      </c>
      <c r="Q34" s="115">
        <f t="shared" ref="Q34" si="80">O34+P34</f>
        <v>10.8993</v>
      </c>
      <c r="R34" s="115">
        <f t="shared" ref="R34" si="81">O34*($F34/$E34)*1000</f>
        <v>33.81777996070727</v>
      </c>
      <c r="S34" s="115">
        <f t="shared" ref="S34" si="82">P34*($F34/$E34)*1000</f>
        <v>73.248035363457774</v>
      </c>
      <c r="T34" s="115">
        <f t="shared" ref="T34" si="83">Q34*($F34/$E34)*1000</f>
        <v>107.06581532416503</v>
      </c>
      <c r="U34" s="97">
        <f t="shared" ref="U34" si="84">AVERAGE(R34:R37)</f>
        <v>40.508744490537921</v>
      </c>
      <c r="V34" s="97">
        <f t="shared" ref="V34" si="85">AVERAGE(S34:S37)</f>
        <v>87.935656866985923</v>
      </c>
      <c r="W34" s="97">
        <f t="shared" ref="W34" si="86">AVERAGE(T34:T37)</f>
        <v>128.44440135752384</v>
      </c>
    </row>
    <row r="35" spans="1:23" s="32" customFormat="1" x14ac:dyDescent="0.35">
      <c r="A35" s="32" t="s">
        <v>46</v>
      </c>
      <c r="B35" s="45" t="s">
        <v>7</v>
      </c>
      <c r="C35" s="45">
        <v>2</v>
      </c>
      <c r="D35" s="45" t="s">
        <v>79</v>
      </c>
      <c r="E35" s="45">
        <v>101.8</v>
      </c>
      <c r="F35" s="45">
        <v>1</v>
      </c>
      <c r="G35" s="33">
        <v>0.16300000000000001</v>
      </c>
      <c r="H35" s="33">
        <v>0.151</v>
      </c>
      <c r="I35" s="45">
        <f t="shared" si="2"/>
        <v>0.32600000000000001</v>
      </c>
      <c r="J35" s="45">
        <f t="shared" si="3"/>
        <v>0.30199999999999999</v>
      </c>
      <c r="K35" s="111"/>
      <c r="L35" s="127"/>
      <c r="M35" s="111"/>
      <c r="N35" s="127"/>
      <c r="O35" s="115"/>
      <c r="P35" s="115"/>
      <c r="Q35" s="115"/>
      <c r="R35" s="115"/>
      <c r="S35" s="115"/>
      <c r="T35" s="115"/>
      <c r="U35" s="98"/>
      <c r="V35" s="98"/>
      <c r="W35" s="98"/>
    </row>
    <row r="36" spans="1:23" s="32" customFormat="1" x14ac:dyDescent="0.35">
      <c r="A36" s="32" t="s">
        <v>46</v>
      </c>
      <c r="B36" s="45" t="s">
        <v>7</v>
      </c>
      <c r="C36" s="45">
        <v>1</v>
      </c>
      <c r="D36" s="45" t="s">
        <v>80</v>
      </c>
      <c r="E36" s="45">
        <v>103.1</v>
      </c>
      <c r="F36" s="45">
        <v>1</v>
      </c>
      <c r="G36" s="32">
        <v>0.21</v>
      </c>
      <c r="H36" s="32">
        <v>0.247</v>
      </c>
      <c r="I36" s="45">
        <f t="shared" si="2"/>
        <v>0.42</v>
      </c>
      <c r="J36" s="45">
        <f t="shared" si="3"/>
        <v>0.49399999999999999</v>
      </c>
      <c r="K36" s="111">
        <f>AVERAGE(I36:I37)</f>
        <v>0.45099999999999996</v>
      </c>
      <c r="L36" s="127">
        <f>_xlfn.STDEV.S(I36:I37)/K36</f>
        <v>9.7207584109902337E-2</v>
      </c>
      <c r="M36" s="111">
        <f>AVERAGE(J36:J37)</f>
        <v>0.45099999999999996</v>
      </c>
      <c r="N36" s="127">
        <f>_xlfn.STDEV.S(J36:J37)/M36</f>
        <v>0.13483632634599357</v>
      </c>
      <c r="O36" s="115">
        <f>(11.43*K36) + (-0.64*M36)</f>
        <v>4.8662899999999993</v>
      </c>
      <c r="P36" s="115">
        <f>(27.09*M36) + (-3.63*K36)</f>
        <v>10.58046</v>
      </c>
      <c r="Q36" s="115">
        <f t="shared" ref="Q36" si="87">O36+P36</f>
        <v>15.44675</v>
      </c>
      <c r="R36" s="115">
        <f t="shared" ref="R36" si="88">O36*($F36/$E36)*1000</f>
        <v>47.199709020368573</v>
      </c>
      <c r="S36" s="115">
        <f t="shared" ref="S36" si="89">P36*($F36/$E36)*1000</f>
        <v>102.62327837051407</v>
      </c>
      <c r="T36" s="115">
        <f t="shared" ref="T36" si="90">Q36*($F36/$E36)*1000</f>
        <v>149.82298739088264</v>
      </c>
      <c r="U36" s="98"/>
      <c r="V36" s="98"/>
      <c r="W36" s="98"/>
    </row>
    <row r="37" spans="1:23" s="32" customFormat="1" x14ac:dyDescent="0.35">
      <c r="A37" s="32" t="s">
        <v>46</v>
      </c>
      <c r="B37" s="45" t="s">
        <v>7</v>
      </c>
      <c r="C37" s="45">
        <v>2</v>
      </c>
      <c r="D37" s="45" t="s">
        <v>80</v>
      </c>
      <c r="E37" s="45">
        <v>103.1</v>
      </c>
      <c r="F37" s="45">
        <v>1</v>
      </c>
      <c r="G37" s="33">
        <v>0.24099999999999999</v>
      </c>
      <c r="H37" s="33">
        <v>0.20399999999999999</v>
      </c>
      <c r="I37" s="45">
        <f t="shared" si="2"/>
        <v>0.48199999999999998</v>
      </c>
      <c r="J37" s="45">
        <f t="shared" si="3"/>
        <v>0.40799999999999997</v>
      </c>
      <c r="K37" s="111"/>
      <c r="L37" s="127"/>
      <c r="M37" s="111"/>
      <c r="N37" s="127"/>
      <c r="O37" s="115"/>
      <c r="P37" s="115"/>
      <c r="Q37" s="115"/>
      <c r="R37" s="115"/>
      <c r="S37" s="115"/>
      <c r="T37" s="115"/>
      <c r="U37" s="98"/>
      <c r="V37" s="98"/>
      <c r="W37" s="98"/>
    </row>
    <row r="38" spans="1:23" s="30" customFormat="1" x14ac:dyDescent="0.35">
      <c r="A38" s="30" t="s">
        <v>47</v>
      </c>
      <c r="B38" s="44" t="s">
        <v>7</v>
      </c>
      <c r="C38" s="44">
        <v>1</v>
      </c>
      <c r="D38" s="44" t="s">
        <v>79</v>
      </c>
      <c r="E38" s="44">
        <v>108</v>
      </c>
      <c r="F38" s="44">
        <v>1</v>
      </c>
      <c r="G38" s="30">
        <v>0.442</v>
      </c>
      <c r="H38" s="30">
        <v>0.30499999999999999</v>
      </c>
      <c r="I38" s="44">
        <f t="shared" si="2"/>
        <v>0.88400000000000001</v>
      </c>
      <c r="J38" s="44">
        <f t="shared" si="3"/>
        <v>0.61</v>
      </c>
      <c r="K38" s="110">
        <f>AVERAGE(I38:I39)</f>
        <v>0.73199999999999998</v>
      </c>
      <c r="L38" s="124">
        <f>_xlfn.STDEV.S(I38:I39)/K38</f>
        <v>0.29366183262392148</v>
      </c>
      <c r="M38" s="110">
        <f>AVERAGE(J38:J39)</f>
        <v>0.72299999999999998</v>
      </c>
      <c r="N38" s="124">
        <f>_xlfn.STDEV.S(J38:J39)/M38</f>
        <v>0.22103199522567071</v>
      </c>
      <c r="O38" s="114">
        <f>(11.43*K38) + (-0.64*M38)</f>
        <v>7.9040399999999993</v>
      </c>
      <c r="P38" s="114">
        <f>(27.09*M38) + (-3.63*K38)</f>
        <v>16.928909999999998</v>
      </c>
      <c r="Q38" s="114">
        <f t="shared" ref="Q38" si="91">O38+P38</f>
        <v>24.832949999999997</v>
      </c>
      <c r="R38" s="114">
        <f t="shared" ref="R38" si="92">O38*($F38/$E38)*1000</f>
        <v>73.185555555555538</v>
      </c>
      <c r="S38" s="114">
        <f t="shared" ref="S38" si="93">P38*($F38/$E38)*1000</f>
        <v>156.74916666666664</v>
      </c>
      <c r="T38" s="114">
        <f t="shared" ref="T38" si="94">Q38*($F38/$E38)*1000</f>
        <v>229.93472222222221</v>
      </c>
      <c r="U38" s="97">
        <f t="shared" ref="U38" si="95">AVERAGE(R38:R41)</f>
        <v>55.923302639656228</v>
      </c>
      <c r="V38" s="97">
        <f t="shared" ref="V38" si="96">AVERAGE(S38:S41)</f>
        <v>120.14143416206261</v>
      </c>
      <c r="W38" s="97">
        <f t="shared" ref="W38" si="97">AVERAGE(T38:T41)</f>
        <v>176.06473680171885</v>
      </c>
    </row>
    <row r="39" spans="1:23" s="30" customFormat="1" x14ac:dyDescent="0.35">
      <c r="A39" s="30" t="s">
        <v>47</v>
      </c>
      <c r="B39" s="44" t="s">
        <v>7</v>
      </c>
      <c r="C39" s="44">
        <v>2</v>
      </c>
      <c r="D39" s="44" t="s">
        <v>79</v>
      </c>
      <c r="E39" s="44">
        <v>108</v>
      </c>
      <c r="F39" s="44">
        <v>1</v>
      </c>
      <c r="G39" s="31">
        <v>0.28999999999999998</v>
      </c>
      <c r="H39" s="31">
        <v>0.41799999999999998</v>
      </c>
      <c r="I39" s="44">
        <f t="shared" si="2"/>
        <v>0.57999999999999996</v>
      </c>
      <c r="J39" s="44">
        <f t="shared" si="3"/>
        <v>0.83599999999999997</v>
      </c>
      <c r="K39" s="110"/>
      <c r="L39" s="124"/>
      <c r="M39" s="110"/>
      <c r="N39" s="124"/>
      <c r="O39" s="114"/>
      <c r="P39" s="114"/>
      <c r="Q39" s="114"/>
      <c r="R39" s="114"/>
      <c r="S39" s="114"/>
      <c r="T39" s="114"/>
      <c r="U39" s="98"/>
      <c r="V39" s="98"/>
      <c r="W39" s="98"/>
    </row>
    <row r="40" spans="1:23" s="30" customFormat="1" x14ac:dyDescent="0.35">
      <c r="A40" s="30" t="s">
        <v>47</v>
      </c>
      <c r="B40" s="44" t="s">
        <v>7</v>
      </c>
      <c r="C40" s="44">
        <v>1</v>
      </c>
      <c r="D40" s="44" t="s">
        <v>80</v>
      </c>
      <c r="E40" s="44">
        <v>108.6</v>
      </c>
      <c r="F40" s="44">
        <v>1</v>
      </c>
      <c r="G40" s="30">
        <v>0.22500000000000001</v>
      </c>
      <c r="H40" s="30">
        <v>0.16500000000000001</v>
      </c>
      <c r="I40" s="44">
        <f t="shared" si="2"/>
        <v>0.45</v>
      </c>
      <c r="J40" s="44">
        <f t="shared" si="3"/>
        <v>0.33</v>
      </c>
      <c r="K40" s="110">
        <f>AVERAGE(I40:I41)</f>
        <v>0.38900000000000001</v>
      </c>
      <c r="L40" s="124">
        <f>_xlfn.STDEV.S(I40:I41)/K40</f>
        <v>0.22176613703022835</v>
      </c>
      <c r="M40" s="110">
        <f>AVERAGE(J40:J41)</f>
        <v>0.38700000000000001</v>
      </c>
      <c r="N40" s="124">
        <f>_xlfn.STDEV.S(J40:J41)/M40</f>
        <v>0.20829502081464196</v>
      </c>
      <c r="O40" s="114">
        <f>(11.43*K40) + (-0.64*M40)</f>
        <v>4.1985900000000003</v>
      </c>
      <c r="P40" s="114">
        <f>(27.09*M40) + (-3.63*K40)</f>
        <v>9.0717600000000012</v>
      </c>
      <c r="Q40" s="114">
        <f t="shared" ref="Q40" si="98">O40+P40</f>
        <v>13.270350000000001</v>
      </c>
      <c r="R40" s="114">
        <f t="shared" ref="R40" si="99">O40*($F40/$E40)*1000</f>
        <v>38.661049723756911</v>
      </c>
      <c r="S40" s="114">
        <f t="shared" ref="S40" si="100">P40*($F40/$E40)*1000</f>
        <v>83.533701657458579</v>
      </c>
      <c r="T40" s="114">
        <f t="shared" ref="T40" si="101">Q40*($F40/$E40)*1000</f>
        <v>122.19475138121548</v>
      </c>
      <c r="U40" s="98"/>
      <c r="V40" s="98"/>
      <c r="W40" s="98"/>
    </row>
    <row r="41" spans="1:23" s="30" customFormat="1" x14ac:dyDescent="0.35">
      <c r="A41" s="30" t="s">
        <v>47</v>
      </c>
      <c r="B41" s="44" t="s">
        <v>7</v>
      </c>
      <c r="C41" s="44">
        <v>2</v>
      </c>
      <c r="D41" s="44" t="s">
        <v>80</v>
      </c>
      <c r="E41" s="44">
        <v>108.6</v>
      </c>
      <c r="F41" s="44">
        <v>1</v>
      </c>
      <c r="G41" s="31">
        <v>0.16400000000000001</v>
      </c>
      <c r="H41" s="31">
        <v>0.222</v>
      </c>
      <c r="I41" s="44">
        <f t="shared" si="2"/>
        <v>0.32800000000000001</v>
      </c>
      <c r="J41" s="44">
        <f t="shared" si="3"/>
        <v>0.44400000000000001</v>
      </c>
      <c r="K41" s="110"/>
      <c r="L41" s="124"/>
      <c r="M41" s="110"/>
      <c r="N41" s="124"/>
      <c r="O41" s="114"/>
      <c r="P41" s="114"/>
      <c r="Q41" s="114"/>
      <c r="R41" s="114"/>
      <c r="S41" s="114"/>
      <c r="T41" s="114"/>
      <c r="U41" s="98"/>
      <c r="V41" s="98"/>
      <c r="W41" s="98"/>
    </row>
    <row r="42" spans="1:23" s="34" customFormat="1" x14ac:dyDescent="0.35">
      <c r="A42" s="34" t="s">
        <v>52</v>
      </c>
      <c r="B42" s="46" t="s">
        <v>4</v>
      </c>
      <c r="C42" s="46">
        <v>1</v>
      </c>
      <c r="D42" s="46" t="s">
        <v>79</v>
      </c>
      <c r="E42" s="46">
        <v>102.3</v>
      </c>
      <c r="F42" s="46">
        <v>1</v>
      </c>
      <c r="G42" s="34">
        <v>0.17499999999999999</v>
      </c>
      <c r="H42" s="34">
        <v>0.13100000000000001</v>
      </c>
      <c r="I42" s="46">
        <f t="shared" si="2"/>
        <v>0.35</v>
      </c>
      <c r="J42" s="46">
        <f t="shared" si="3"/>
        <v>0.26200000000000001</v>
      </c>
      <c r="K42" s="108">
        <f>AVERAGE(I42:I43)</f>
        <v>0.30399999999999999</v>
      </c>
      <c r="L42" s="125">
        <f>_xlfn.STDEV.S(I42:I43)/K42</f>
        <v>0.21399284167487589</v>
      </c>
      <c r="M42" s="108">
        <f>AVERAGE(J42:J43)</f>
        <v>0.30000000000000004</v>
      </c>
      <c r="N42" s="125">
        <f>_xlfn.STDEV.S(J42:J43)/M42</f>
        <v>0.17913371790059118</v>
      </c>
      <c r="O42" s="117">
        <f>(11.43*K42) + (-0.64*M42)</f>
        <v>3.2827199999999999</v>
      </c>
      <c r="P42" s="117">
        <f>(27.09*M42) + (-3.63*K42)</f>
        <v>7.0234800000000011</v>
      </c>
      <c r="Q42" s="117">
        <f t="shared" ref="Q42" si="102">O42+P42</f>
        <v>10.3062</v>
      </c>
      <c r="R42" s="117">
        <f t="shared" ref="R42" si="103">O42*($F42/$E42)*1000</f>
        <v>32.089149560117306</v>
      </c>
      <c r="S42" s="117">
        <f t="shared" ref="S42" si="104">P42*($F42/$E42)*1000</f>
        <v>68.655718475073314</v>
      </c>
      <c r="T42" s="117">
        <f t="shared" ref="T42" si="105">Q42*($F42/$E42)*1000</f>
        <v>100.74486803519062</v>
      </c>
      <c r="U42" s="97">
        <f t="shared" ref="U42" si="106">AVERAGE(R42:R45)</f>
        <v>35.968922606145604</v>
      </c>
      <c r="V42" s="97">
        <f t="shared" ref="V42" si="107">AVERAGE(S42:S45)</f>
        <v>77.097714310000413</v>
      </c>
      <c r="W42" s="97">
        <f t="shared" ref="W42" si="108">AVERAGE(T42:T45)</f>
        <v>113.06663691614602</v>
      </c>
    </row>
    <row r="43" spans="1:23" s="34" customFormat="1" x14ac:dyDescent="0.35">
      <c r="A43" s="34" t="s">
        <v>52</v>
      </c>
      <c r="B43" s="46" t="s">
        <v>4</v>
      </c>
      <c r="C43" s="46">
        <v>2</v>
      </c>
      <c r="D43" s="46" t="s">
        <v>79</v>
      </c>
      <c r="E43" s="46">
        <v>102.3</v>
      </c>
      <c r="F43" s="46">
        <v>1</v>
      </c>
      <c r="G43" s="35">
        <v>0.129</v>
      </c>
      <c r="H43" s="35">
        <v>0.16900000000000001</v>
      </c>
      <c r="I43" s="46">
        <f t="shared" si="2"/>
        <v>0.25800000000000001</v>
      </c>
      <c r="J43" s="46">
        <f t="shared" si="3"/>
        <v>0.33800000000000002</v>
      </c>
      <c r="K43" s="108"/>
      <c r="L43" s="125"/>
      <c r="M43" s="108"/>
      <c r="N43" s="125"/>
      <c r="O43" s="117"/>
      <c r="P43" s="117"/>
      <c r="Q43" s="117"/>
      <c r="R43" s="117"/>
      <c r="S43" s="117"/>
      <c r="T43" s="117"/>
      <c r="U43" s="98"/>
      <c r="V43" s="98"/>
      <c r="W43" s="98"/>
    </row>
    <row r="44" spans="1:23" s="34" customFormat="1" x14ac:dyDescent="0.35">
      <c r="A44" s="34" t="s">
        <v>52</v>
      </c>
      <c r="B44" s="46" t="s">
        <v>4</v>
      </c>
      <c r="C44" s="46">
        <v>1</v>
      </c>
      <c r="D44" s="46" t="s">
        <v>80</v>
      </c>
      <c r="E44" s="46">
        <v>103.5</v>
      </c>
      <c r="F44" s="46">
        <v>1</v>
      </c>
      <c r="G44" s="34">
        <v>0.22800000000000001</v>
      </c>
      <c r="H44" s="34">
        <v>0.157</v>
      </c>
      <c r="I44" s="46">
        <f t="shared" si="2"/>
        <v>0.45600000000000002</v>
      </c>
      <c r="J44" s="46">
        <f t="shared" si="3"/>
        <v>0.314</v>
      </c>
      <c r="K44" s="108">
        <f>AVERAGE(I44:I45)</f>
        <v>0.38200000000000001</v>
      </c>
      <c r="L44" s="125">
        <f>_xlfn.STDEV.S(I44:I45)/K44</f>
        <v>0.27395760108798201</v>
      </c>
      <c r="M44" s="108">
        <f>AVERAGE(J44:J45)</f>
        <v>0.378</v>
      </c>
      <c r="N44" s="125">
        <f>_xlfn.STDEV.S(J44:J45)/M44</f>
        <v>0.23944356611607925</v>
      </c>
      <c r="O44" s="117">
        <f>(11.43*K44) + (-0.64*M44)</f>
        <v>4.1243399999999992</v>
      </c>
      <c r="P44" s="117">
        <f>(27.09*M44) + (-3.63*K44)</f>
        <v>8.8533599999999986</v>
      </c>
      <c r="Q44" s="117">
        <f t="shared" ref="Q44" si="109">O44+P44</f>
        <v>12.977699999999999</v>
      </c>
      <c r="R44" s="117">
        <f t="shared" ref="R44" si="110">O44*($F44/$E44)*1000</f>
        <v>39.848695652173902</v>
      </c>
      <c r="S44" s="117">
        <f t="shared" ref="S44" si="111">P44*($F44/$E44)*1000</f>
        <v>85.539710144927525</v>
      </c>
      <c r="T44" s="117">
        <f t="shared" ref="T44" si="112">Q44*($F44/$E44)*1000</f>
        <v>125.38840579710143</v>
      </c>
      <c r="U44" s="98"/>
      <c r="V44" s="98"/>
      <c r="W44" s="98"/>
    </row>
    <row r="45" spans="1:23" s="34" customFormat="1" x14ac:dyDescent="0.35">
      <c r="A45" s="34" t="s">
        <v>52</v>
      </c>
      <c r="B45" s="46" t="s">
        <v>4</v>
      </c>
      <c r="C45" s="46">
        <v>2</v>
      </c>
      <c r="D45" s="46" t="s">
        <v>80</v>
      </c>
      <c r="E45" s="46">
        <v>103.5</v>
      </c>
      <c r="F45" s="46">
        <v>1</v>
      </c>
      <c r="G45" s="35">
        <v>0.154</v>
      </c>
      <c r="H45" s="35">
        <v>0.221</v>
      </c>
      <c r="I45" s="46">
        <f t="shared" si="2"/>
        <v>0.308</v>
      </c>
      <c r="J45" s="46">
        <f t="shared" si="3"/>
        <v>0.442</v>
      </c>
      <c r="K45" s="108"/>
      <c r="L45" s="125"/>
      <c r="M45" s="108"/>
      <c r="N45" s="125"/>
      <c r="O45" s="117"/>
      <c r="P45" s="117"/>
      <c r="Q45" s="117"/>
      <c r="R45" s="117"/>
      <c r="S45" s="117"/>
      <c r="T45" s="117"/>
      <c r="U45" s="98"/>
      <c r="V45" s="98"/>
      <c r="W45" s="98"/>
    </row>
    <row r="46" spans="1:23" s="36" customFormat="1" x14ac:dyDescent="0.35">
      <c r="A46" s="36" t="s">
        <v>58</v>
      </c>
      <c r="B46" s="47" t="s">
        <v>4</v>
      </c>
      <c r="C46" s="47">
        <v>1</v>
      </c>
      <c r="D46" s="47" t="s">
        <v>79</v>
      </c>
      <c r="E46" s="47">
        <v>102.2</v>
      </c>
      <c r="F46" s="47">
        <v>1</v>
      </c>
      <c r="G46" s="36">
        <v>0.38800000000000001</v>
      </c>
      <c r="H46" s="36">
        <v>0.222</v>
      </c>
      <c r="I46" s="47">
        <f t="shared" si="2"/>
        <v>0.77600000000000002</v>
      </c>
      <c r="J46" s="47">
        <f t="shared" si="3"/>
        <v>0.44400000000000001</v>
      </c>
      <c r="K46" s="109">
        <f>AVERAGE(I46:I47)</f>
        <v>0.60799999999999998</v>
      </c>
      <c r="L46" s="126">
        <f>_xlfn.STDEV.S(I46:I47)/K46</f>
        <v>0.39076953697151329</v>
      </c>
      <c r="M46" s="109">
        <f>AVERAGE(J46:J47)</f>
        <v>0.60399999999999998</v>
      </c>
      <c r="N46" s="126">
        <f>_xlfn.STDEV.S(J46:J47)/M46</f>
        <v>0.37462610923790607</v>
      </c>
      <c r="O46" s="118">
        <f>(11.43*K46) + (-0.64*M46)</f>
        <v>6.5628799999999998</v>
      </c>
      <c r="P46" s="118">
        <f>(27.09*M46) + (-3.63*K46)</f>
        <v>14.15532</v>
      </c>
      <c r="Q46" s="118">
        <f t="shared" ref="Q46" si="113">O46+P46</f>
        <v>20.7182</v>
      </c>
      <c r="R46" s="118">
        <f t="shared" ref="R46" si="114">O46*($F46/$E46)*1000</f>
        <v>64.216046966731881</v>
      </c>
      <c r="S46" s="118">
        <f t="shared" ref="S46" si="115">P46*($F46/$E46)*1000</f>
        <v>138.50606653620352</v>
      </c>
      <c r="T46" s="118">
        <f t="shared" ref="T46" si="116">Q46*($F46/$E46)*1000</f>
        <v>202.7221135029354</v>
      </c>
      <c r="U46" s="97">
        <f t="shared" ref="U46" si="117">AVERAGE(R46:R49)</f>
        <v>46.750938056230268</v>
      </c>
      <c r="V46" s="97">
        <f t="shared" ref="V46" si="118">AVERAGE(S46:S49)</f>
        <v>100.94705336860429</v>
      </c>
      <c r="W46" s="97">
        <f t="shared" ref="W46" si="119">AVERAGE(T46:T49)</f>
        <v>147.69799142483456</v>
      </c>
    </row>
    <row r="47" spans="1:23" s="36" customFormat="1" x14ac:dyDescent="0.35">
      <c r="A47" s="36" t="s">
        <v>58</v>
      </c>
      <c r="B47" s="47" t="s">
        <v>4</v>
      </c>
      <c r="C47" s="47">
        <v>2</v>
      </c>
      <c r="D47" s="47" t="s">
        <v>79</v>
      </c>
      <c r="E47" s="47">
        <v>102.2</v>
      </c>
      <c r="F47" s="47">
        <v>1</v>
      </c>
      <c r="G47" s="37">
        <v>0.22</v>
      </c>
      <c r="H47" s="37">
        <v>0.38200000000000001</v>
      </c>
      <c r="I47" s="47">
        <f t="shared" si="2"/>
        <v>0.44</v>
      </c>
      <c r="J47" s="47">
        <f t="shared" si="3"/>
        <v>0.76400000000000001</v>
      </c>
      <c r="K47" s="109"/>
      <c r="L47" s="126"/>
      <c r="M47" s="109"/>
      <c r="N47" s="126"/>
      <c r="O47" s="118"/>
      <c r="P47" s="118"/>
      <c r="Q47" s="118"/>
      <c r="R47" s="118"/>
      <c r="S47" s="118"/>
      <c r="T47" s="118"/>
      <c r="U47" s="98"/>
      <c r="V47" s="98"/>
      <c r="W47" s="98"/>
    </row>
    <row r="48" spans="1:23" s="36" customFormat="1" x14ac:dyDescent="0.35">
      <c r="A48" s="36" t="s">
        <v>58</v>
      </c>
      <c r="B48" s="47" t="s">
        <v>4</v>
      </c>
      <c r="C48" s="47">
        <v>1</v>
      </c>
      <c r="D48" s="47" t="s">
        <v>80</v>
      </c>
      <c r="E48" s="47">
        <v>99.5</v>
      </c>
      <c r="F48" s="47">
        <v>1</v>
      </c>
      <c r="G48" s="36">
        <v>0.14499999999999999</v>
      </c>
      <c r="H48" s="36">
        <v>0.125</v>
      </c>
      <c r="I48" s="47">
        <f t="shared" si="2"/>
        <v>0.28999999999999998</v>
      </c>
      <c r="J48" s="47">
        <f t="shared" si="3"/>
        <v>0.25</v>
      </c>
      <c r="K48" s="109">
        <f>AVERAGE(I48:I49)</f>
        <v>0.27</v>
      </c>
      <c r="L48" s="126">
        <f>_xlfn.STDEV.S(I48:I49)/K48</f>
        <v>0.10475656017578476</v>
      </c>
      <c r="M48" s="109">
        <f>AVERAGE(J48:J49)</f>
        <v>0.26900000000000002</v>
      </c>
      <c r="N48" s="126">
        <f>_xlfn.STDEV.S(J48:J49)/M48</f>
        <v>9.9888690279140477E-2</v>
      </c>
      <c r="O48" s="118">
        <f>(11.43*K48) + (-0.64*M48)</f>
        <v>2.9139400000000002</v>
      </c>
      <c r="P48" s="118">
        <f>(27.09*M48) + (-3.63*K48)</f>
        <v>6.3071100000000007</v>
      </c>
      <c r="Q48" s="118">
        <f t="shared" ref="Q48" si="120">O48+P48</f>
        <v>9.2210500000000017</v>
      </c>
      <c r="R48" s="118">
        <f t="shared" ref="R48" si="121">O48*($F48/$E48)*1000</f>
        <v>29.285829145728648</v>
      </c>
      <c r="S48" s="118">
        <f t="shared" ref="S48" si="122">P48*($F48/$E48)*1000</f>
        <v>63.38804020100504</v>
      </c>
      <c r="T48" s="118">
        <f t="shared" ref="T48" si="123">Q48*($F48/$E48)*1000</f>
        <v>92.673869346733696</v>
      </c>
      <c r="U48" s="98"/>
      <c r="V48" s="98"/>
      <c r="W48" s="98"/>
    </row>
    <row r="49" spans="1:23" s="36" customFormat="1" x14ac:dyDescent="0.35">
      <c r="A49" s="36" t="s">
        <v>58</v>
      </c>
      <c r="B49" s="47" t="s">
        <v>4</v>
      </c>
      <c r="C49" s="47">
        <v>2</v>
      </c>
      <c r="D49" s="47" t="s">
        <v>80</v>
      </c>
      <c r="E49" s="47">
        <v>99.5</v>
      </c>
      <c r="F49" s="47">
        <v>1</v>
      </c>
      <c r="G49" s="37">
        <v>0.125</v>
      </c>
      <c r="H49" s="37">
        <v>0.14399999999999999</v>
      </c>
      <c r="I49" s="47">
        <f t="shared" si="2"/>
        <v>0.25</v>
      </c>
      <c r="J49" s="47">
        <f t="shared" si="3"/>
        <v>0.28799999999999998</v>
      </c>
      <c r="K49" s="109"/>
      <c r="L49" s="126"/>
      <c r="M49" s="109"/>
      <c r="N49" s="126"/>
      <c r="O49" s="118"/>
      <c r="P49" s="118"/>
      <c r="Q49" s="118"/>
      <c r="R49" s="118"/>
      <c r="S49" s="118"/>
      <c r="T49" s="118"/>
      <c r="U49" s="98"/>
      <c r="V49" s="98"/>
      <c r="W49" s="98"/>
    </row>
    <row r="50" spans="1:23" s="34" customFormat="1" x14ac:dyDescent="0.35">
      <c r="A50" s="34" t="s">
        <v>54</v>
      </c>
      <c r="B50" s="46" t="s">
        <v>4</v>
      </c>
      <c r="C50" s="46">
        <v>1</v>
      </c>
      <c r="D50" s="46" t="s">
        <v>79</v>
      </c>
      <c r="E50" s="46">
        <v>106.6</v>
      </c>
      <c r="F50" s="46">
        <v>1</v>
      </c>
      <c r="G50" s="34">
        <v>0.28299999999999997</v>
      </c>
      <c r="H50" s="34">
        <v>0.182</v>
      </c>
      <c r="I50" s="46">
        <f t="shared" si="2"/>
        <v>0.56599999999999995</v>
      </c>
      <c r="J50" s="46">
        <f t="shared" si="3"/>
        <v>0.36399999999999999</v>
      </c>
      <c r="K50" s="108">
        <f>AVERAGE(I50:I51)</f>
        <v>0.46699999999999997</v>
      </c>
      <c r="L50" s="125">
        <f>_xlfn.STDEV.S(I50:I51)/K50</f>
        <v>0.29980116204483137</v>
      </c>
      <c r="M50" s="108">
        <f>AVERAGE(J50:J51)</f>
        <v>0.46599999999999997</v>
      </c>
      <c r="N50" s="125">
        <f>_xlfn.STDEV.S(J50:J51)/M50</f>
        <v>0.30954889133488384</v>
      </c>
      <c r="O50" s="117">
        <f>(11.43*K50) + (-0.64*M50)</f>
        <v>5.0395699999999994</v>
      </c>
      <c r="P50" s="117">
        <f>(27.09*M50) + (-3.63*K50)</f>
        <v>10.92873</v>
      </c>
      <c r="Q50" s="117">
        <f t="shared" ref="Q50" si="124">O50+P50</f>
        <v>15.968299999999999</v>
      </c>
      <c r="R50" s="117">
        <f t="shared" ref="R50" si="125">O50*($F50/$E50)*1000</f>
        <v>47.275515947467163</v>
      </c>
      <c r="S50" s="117">
        <f t="shared" ref="S50" si="126">P50*($F50/$E50)*1000</f>
        <v>102.52091932457786</v>
      </c>
      <c r="T50" s="117">
        <f t="shared" ref="T50" si="127">Q50*($F50/$E50)*1000</f>
        <v>149.79643527204504</v>
      </c>
      <c r="U50" s="97">
        <f t="shared" ref="U50" si="128">AVERAGE(R50:R53)</f>
        <v>41.627497713473318</v>
      </c>
      <c r="V50" s="97">
        <f t="shared" ref="V50" si="129">AVERAGE(S50:S53)</f>
        <v>90.089288491117742</v>
      </c>
      <c r="W50" s="97">
        <f t="shared" ref="W50" si="130">AVERAGE(T50:T53)</f>
        <v>131.71678620459107</v>
      </c>
    </row>
    <row r="51" spans="1:23" s="34" customFormat="1" x14ac:dyDescent="0.35">
      <c r="A51" s="34" t="s">
        <v>54</v>
      </c>
      <c r="B51" s="46" t="s">
        <v>4</v>
      </c>
      <c r="C51" s="46">
        <v>2</v>
      </c>
      <c r="D51" s="46" t="s">
        <v>79</v>
      </c>
      <c r="E51" s="46">
        <v>106.6</v>
      </c>
      <c r="F51" s="46">
        <v>1</v>
      </c>
      <c r="G51" s="35">
        <v>0.184</v>
      </c>
      <c r="H51" s="35">
        <v>0.28399999999999997</v>
      </c>
      <c r="I51" s="46">
        <f t="shared" si="2"/>
        <v>0.36799999999999999</v>
      </c>
      <c r="J51" s="46">
        <f t="shared" si="3"/>
        <v>0.56799999999999995</v>
      </c>
      <c r="K51" s="108"/>
      <c r="L51" s="125"/>
      <c r="M51" s="108"/>
      <c r="N51" s="125"/>
      <c r="O51" s="117"/>
      <c r="P51" s="117"/>
      <c r="Q51" s="117"/>
      <c r="R51" s="117"/>
      <c r="S51" s="117"/>
      <c r="T51" s="117"/>
      <c r="U51" s="98"/>
      <c r="V51" s="98"/>
      <c r="W51" s="98"/>
    </row>
    <row r="52" spans="1:23" s="34" customFormat="1" x14ac:dyDescent="0.35">
      <c r="A52" s="34" t="s">
        <v>54</v>
      </c>
      <c r="B52" s="46" t="s">
        <v>4</v>
      </c>
      <c r="C52" s="46">
        <v>1</v>
      </c>
      <c r="D52" s="46" t="s">
        <v>80</v>
      </c>
      <c r="E52" s="46">
        <v>99.9</v>
      </c>
      <c r="F52" s="46">
        <v>1</v>
      </c>
      <c r="G52" s="34">
        <v>0.19900000000000001</v>
      </c>
      <c r="H52" s="34">
        <v>0.13400000000000001</v>
      </c>
      <c r="I52" s="46">
        <f t="shared" si="2"/>
        <v>0.39800000000000002</v>
      </c>
      <c r="J52" s="46">
        <f t="shared" si="3"/>
        <v>0.26800000000000002</v>
      </c>
      <c r="K52" s="108">
        <f>AVERAGE(I52:I53)</f>
        <v>0.33300000000000002</v>
      </c>
      <c r="L52" s="125">
        <f>_xlfn.STDEV.S(I52:I53)/K52</f>
        <v>0.27604769235510884</v>
      </c>
      <c r="M52" s="108">
        <f>AVERAGE(J52:J53)</f>
        <v>0.33100000000000002</v>
      </c>
      <c r="N52" s="125">
        <f>_xlfn.STDEV.S(J52:J53)/M52</f>
        <v>0.26917055718883726</v>
      </c>
      <c r="O52" s="117">
        <f>(11.43*K52) + (-0.64*M52)</f>
        <v>3.5943499999999999</v>
      </c>
      <c r="P52" s="117">
        <f>(27.09*M52) + (-3.63*K52)</f>
        <v>7.7579999999999991</v>
      </c>
      <c r="Q52" s="117">
        <f t="shared" ref="Q52" si="131">O52+P52</f>
        <v>11.352349999999999</v>
      </c>
      <c r="R52" s="117">
        <f t="shared" ref="R52" si="132">O52*($F52/$E52)*1000</f>
        <v>35.97947947947948</v>
      </c>
      <c r="S52" s="117">
        <f t="shared" ref="S52" si="133">P52*($F52/$E52)*1000</f>
        <v>77.657657657657637</v>
      </c>
      <c r="T52" s="117">
        <f t="shared" ref="T52" si="134">Q52*($F52/$E52)*1000</f>
        <v>113.63713713713713</v>
      </c>
      <c r="U52" s="98"/>
      <c r="V52" s="98"/>
      <c r="W52" s="98"/>
    </row>
    <row r="53" spans="1:23" s="34" customFormat="1" x14ac:dyDescent="0.35">
      <c r="A53" s="34" t="s">
        <v>54</v>
      </c>
      <c r="B53" s="46" t="s">
        <v>4</v>
      </c>
      <c r="C53" s="46">
        <v>2</v>
      </c>
      <c r="D53" s="46" t="s">
        <v>80</v>
      </c>
      <c r="E53" s="46">
        <v>99.9</v>
      </c>
      <c r="F53" s="46">
        <v>1</v>
      </c>
      <c r="G53" s="35">
        <v>0.13400000000000001</v>
      </c>
      <c r="H53" s="35">
        <v>0.19700000000000001</v>
      </c>
      <c r="I53" s="46">
        <f t="shared" si="2"/>
        <v>0.26800000000000002</v>
      </c>
      <c r="J53" s="46">
        <f t="shared" si="3"/>
        <v>0.39400000000000002</v>
      </c>
      <c r="K53" s="108"/>
      <c r="L53" s="125"/>
      <c r="M53" s="108"/>
      <c r="N53" s="125"/>
      <c r="O53" s="117"/>
      <c r="P53" s="117"/>
      <c r="Q53" s="117"/>
      <c r="R53" s="117"/>
      <c r="S53" s="117"/>
      <c r="T53" s="117"/>
      <c r="U53" s="98"/>
      <c r="V53" s="98"/>
      <c r="W53" s="98"/>
    </row>
    <row r="54" spans="1:23" s="36" customFormat="1" x14ac:dyDescent="0.35">
      <c r="A54" s="36" t="s">
        <v>55</v>
      </c>
      <c r="B54" s="47" t="s">
        <v>4</v>
      </c>
      <c r="C54" s="47">
        <v>1</v>
      </c>
      <c r="D54" s="47" t="s">
        <v>79</v>
      </c>
      <c r="E54" s="47">
        <v>107</v>
      </c>
      <c r="F54" s="47">
        <v>1</v>
      </c>
      <c r="G54" s="36">
        <v>0.36599999999999999</v>
      </c>
      <c r="H54" s="36">
        <v>0.224</v>
      </c>
      <c r="I54" s="47">
        <f t="shared" si="2"/>
        <v>0.73199999999999998</v>
      </c>
      <c r="J54" s="47">
        <f t="shared" si="3"/>
        <v>0.44800000000000001</v>
      </c>
      <c r="K54" s="109">
        <f>AVERAGE(I54:I55)</f>
        <v>0.57299999999999995</v>
      </c>
      <c r="L54" s="126">
        <f>_xlfn.STDEV.S(I54:I55)/K54</f>
        <v>0.39242575290981213</v>
      </c>
      <c r="M54" s="109">
        <f>AVERAGE(J54:J55)</f>
        <v>0.55800000000000005</v>
      </c>
      <c r="N54" s="126">
        <f>_xlfn.STDEV.S(J54:J55)/M54</f>
        <v>0.27878761982265249</v>
      </c>
      <c r="O54" s="118">
        <f>(11.43*K54) + (-0.64*M54)</f>
        <v>6.1922699999999988</v>
      </c>
      <c r="P54" s="118">
        <f>(27.09*M54) + (-3.63*K54)</f>
        <v>13.036230000000003</v>
      </c>
      <c r="Q54" s="118">
        <f t="shared" ref="Q54" si="135">O54+P54</f>
        <v>19.228500000000004</v>
      </c>
      <c r="R54" s="118">
        <f t="shared" ref="R54" si="136">O54*($F54/$E54)*1000</f>
        <v>57.871682242990644</v>
      </c>
      <c r="S54" s="118">
        <f t="shared" ref="S54" si="137">P54*($F54/$E54)*1000</f>
        <v>121.83392523364488</v>
      </c>
      <c r="T54" s="118">
        <f t="shared" ref="T54" si="138">Q54*($F54/$E54)*1000</f>
        <v>179.70560747663552</v>
      </c>
      <c r="U54" s="97">
        <f t="shared" ref="U54" si="139">AVERAGE(R54:R57)</f>
        <v>48.626038119619153</v>
      </c>
      <c r="V54" s="97">
        <f t="shared" ref="V54" si="140">AVERAGE(S54:S57)</f>
        <v>103.59449544984308</v>
      </c>
      <c r="W54" s="97">
        <f t="shared" ref="W54" si="141">AVERAGE(T54:T57)</f>
        <v>152.22053356946225</v>
      </c>
    </row>
    <row r="55" spans="1:23" s="36" customFormat="1" x14ac:dyDescent="0.35">
      <c r="A55" s="36" t="s">
        <v>55</v>
      </c>
      <c r="B55" s="47" t="s">
        <v>4</v>
      </c>
      <c r="C55" s="47">
        <v>2</v>
      </c>
      <c r="D55" s="47" t="s">
        <v>79</v>
      </c>
      <c r="E55" s="47">
        <v>107</v>
      </c>
      <c r="F55" s="47">
        <v>1</v>
      </c>
      <c r="G55" s="37">
        <v>0.20699999999999999</v>
      </c>
      <c r="H55" s="37">
        <v>0.33400000000000002</v>
      </c>
      <c r="I55" s="47">
        <f t="shared" si="2"/>
        <v>0.41399999999999998</v>
      </c>
      <c r="J55" s="47">
        <f t="shared" si="3"/>
        <v>0.66800000000000004</v>
      </c>
      <c r="K55" s="109"/>
      <c r="L55" s="126"/>
      <c r="M55" s="109"/>
      <c r="N55" s="126"/>
      <c r="O55" s="118"/>
      <c r="P55" s="118"/>
      <c r="Q55" s="118"/>
      <c r="R55" s="118"/>
      <c r="S55" s="118"/>
      <c r="T55" s="118"/>
      <c r="U55" s="98"/>
      <c r="V55" s="98"/>
      <c r="W55" s="98"/>
    </row>
    <row r="56" spans="1:23" s="36" customFormat="1" x14ac:dyDescent="0.35">
      <c r="A56" s="36" t="s">
        <v>55</v>
      </c>
      <c r="B56" s="47" t="s">
        <v>4</v>
      </c>
      <c r="C56" s="47">
        <v>1</v>
      </c>
      <c r="D56" s="47" t="s">
        <v>80</v>
      </c>
      <c r="E56" s="47">
        <v>106.6</v>
      </c>
      <c r="F56" s="47">
        <v>1</v>
      </c>
      <c r="G56" s="36">
        <v>0.23400000000000001</v>
      </c>
      <c r="H56" s="36">
        <v>0.155</v>
      </c>
      <c r="I56" s="47">
        <f t="shared" si="2"/>
        <v>0.46800000000000003</v>
      </c>
      <c r="J56" s="47">
        <f t="shared" si="3"/>
        <v>0.31</v>
      </c>
      <c r="K56" s="109">
        <f>AVERAGE(I56:I57)</f>
        <v>0.38900000000000001</v>
      </c>
      <c r="L56" s="126">
        <f>_xlfn.STDEV.S(I56:I57)/K56</f>
        <v>0.28720532500636109</v>
      </c>
      <c r="M56" s="109">
        <f>AVERAGE(J56:J57)</f>
        <v>0.38800000000000001</v>
      </c>
      <c r="N56" s="126">
        <f>_xlfn.STDEV.S(J56:J57)/M56</f>
        <v>0.28430066460077696</v>
      </c>
      <c r="O56" s="118">
        <f>(11.43*K56) + (-0.64*M56)</f>
        <v>4.1979500000000005</v>
      </c>
      <c r="P56" s="118">
        <f>(27.09*M56) + (-3.63*K56)</f>
        <v>9.0988500000000005</v>
      </c>
      <c r="Q56" s="118">
        <f t="shared" ref="Q56" si="142">O56+P56</f>
        <v>13.296800000000001</v>
      </c>
      <c r="R56" s="118">
        <f t="shared" ref="R56" si="143">O56*($F56/$E56)*1000</f>
        <v>39.380393996247662</v>
      </c>
      <c r="S56" s="118">
        <f t="shared" ref="S56" si="144">P56*($F56/$E56)*1000</f>
        <v>85.355065666041284</v>
      </c>
      <c r="T56" s="118">
        <f t="shared" ref="T56" si="145">Q56*($F56/$E56)*1000</f>
        <v>124.73545966228895</v>
      </c>
      <c r="U56" s="98"/>
      <c r="V56" s="98"/>
      <c r="W56" s="98"/>
    </row>
    <row r="57" spans="1:23" s="36" customFormat="1" x14ac:dyDescent="0.35">
      <c r="A57" s="36" t="s">
        <v>55</v>
      </c>
      <c r="B57" s="47" t="s">
        <v>4</v>
      </c>
      <c r="C57" s="47">
        <v>2</v>
      </c>
      <c r="D57" s="47" t="s">
        <v>80</v>
      </c>
      <c r="E57" s="47">
        <v>106.6</v>
      </c>
      <c r="F57" s="47">
        <v>1</v>
      </c>
      <c r="G57" s="37">
        <v>0.155</v>
      </c>
      <c r="H57" s="37">
        <v>0.23300000000000001</v>
      </c>
      <c r="I57" s="47">
        <f t="shared" si="2"/>
        <v>0.31</v>
      </c>
      <c r="J57" s="47">
        <f t="shared" si="3"/>
        <v>0.46600000000000003</v>
      </c>
      <c r="K57" s="109"/>
      <c r="L57" s="126"/>
      <c r="M57" s="109"/>
      <c r="N57" s="126"/>
      <c r="O57" s="118"/>
      <c r="P57" s="118"/>
      <c r="Q57" s="118"/>
      <c r="R57" s="118"/>
      <c r="S57" s="118"/>
      <c r="T57" s="118"/>
      <c r="U57" s="98"/>
      <c r="V57" s="98"/>
      <c r="W57" s="98"/>
    </row>
    <row r="58" spans="1:23" s="34" customFormat="1" x14ac:dyDescent="0.35">
      <c r="A58" s="34" t="s">
        <v>56</v>
      </c>
      <c r="B58" s="46" t="s">
        <v>4</v>
      </c>
      <c r="C58" s="46">
        <v>1</v>
      </c>
      <c r="D58" s="46" t="s">
        <v>79</v>
      </c>
      <c r="E58" s="46">
        <v>96.2</v>
      </c>
      <c r="F58" s="46">
        <v>1</v>
      </c>
      <c r="G58" s="34">
        <v>0.17100000000000001</v>
      </c>
      <c r="H58" s="34">
        <v>0.17299999999999999</v>
      </c>
      <c r="I58" s="46">
        <f t="shared" si="2"/>
        <v>0.34200000000000003</v>
      </c>
      <c r="J58" s="46">
        <f t="shared" si="3"/>
        <v>0.34599999999999997</v>
      </c>
      <c r="K58" s="108">
        <f>AVERAGE(I58:I59)</f>
        <v>0.34499999999999997</v>
      </c>
      <c r="L58" s="125">
        <f>_xlfn.STDEV.S(I58:I59)/K58</f>
        <v>1.229750923802681E-2</v>
      </c>
      <c r="M58" s="108">
        <f>AVERAGE(J58:J59)</f>
        <v>0.34499999999999997</v>
      </c>
      <c r="N58" s="125">
        <f>_xlfn.STDEV.S(J58:J59)/M58</f>
        <v>4.0991697460089748E-3</v>
      </c>
      <c r="O58" s="117">
        <f>(11.43*K58) + (-0.64*M58)</f>
        <v>3.7225499999999996</v>
      </c>
      <c r="P58" s="117">
        <f>(27.09*M58) + (-3.63*K58)</f>
        <v>8.0937000000000001</v>
      </c>
      <c r="Q58" s="117">
        <f t="shared" ref="Q58" si="146">O58+P58</f>
        <v>11.81625</v>
      </c>
      <c r="R58" s="117">
        <f t="shared" ref="R58" si="147">O58*($F58/$E58)*1000</f>
        <v>38.695945945945937</v>
      </c>
      <c r="S58" s="117">
        <f t="shared" ref="S58" si="148">P58*($F58/$E58)*1000</f>
        <v>84.13409563409563</v>
      </c>
      <c r="T58" s="117">
        <f t="shared" ref="T58" si="149">Q58*($F58/$E58)*1000</f>
        <v>122.83004158004157</v>
      </c>
      <c r="U58" s="97">
        <f t="shared" ref="U58" si="150">AVERAGE(R58:R61)</f>
        <v>35.746153897260086</v>
      </c>
      <c r="V58" s="97">
        <f t="shared" ref="V58" si="151">AVERAGE(S58:S61)</f>
        <v>77.440499144481436</v>
      </c>
      <c r="W58" s="97">
        <f t="shared" ref="W58" si="152">AVERAGE(T58:T61)</f>
        <v>113.18665304174152</v>
      </c>
    </row>
    <row r="59" spans="1:23" s="34" customFormat="1" x14ac:dyDescent="0.35">
      <c r="A59" s="34" t="s">
        <v>56</v>
      </c>
      <c r="B59" s="46" t="s">
        <v>4</v>
      </c>
      <c r="C59" s="46">
        <v>2</v>
      </c>
      <c r="D59" s="46" t="s">
        <v>79</v>
      </c>
      <c r="E59" s="46">
        <v>96.2</v>
      </c>
      <c r="F59" s="46">
        <v>1</v>
      </c>
      <c r="G59" s="35">
        <v>0.17399999999999999</v>
      </c>
      <c r="H59" s="35">
        <v>0.17199999999999999</v>
      </c>
      <c r="I59" s="46">
        <f t="shared" si="2"/>
        <v>0.34799999999999998</v>
      </c>
      <c r="J59" s="46">
        <f t="shared" si="3"/>
        <v>0.34399999999999997</v>
      </c>
      <c r="K59" s="108"/>
      <c r="L59" s="125"/>
      <c r="M59" s="108"/>
      <c r="N59" s="125"/>
      <c r="O59" s="117"/>
      <c r="P59" s="117"/>
      <c r="Q59" s="117"/>
      <c r="R59" s="117"/>
      <c r="S59" s="117"/>
      <c r="T59" s="117"/>
      <c r="U59" s="98"/>
      <c r="V59" s="98"/>
      <c r="W59" s="98"/>
    </row>
    <row r="60" spans="1:23" s="34" customFormat="1" x14ac:dyDescent="0.35">
      <c r="A60" s="34" t="s">
        <v>56</v>
      </c>
      <c r="B60" s="46" t="s">
        <v>4</v>
      </c>
      <c r="C60" s="46">
        <v>1</v>
      </c>
      <c r="D60" s="46" t="s">
        <v>80</v>
      </c>
      <c r="E60" s="46">
        <v>101.7</v>
      </c>
      <c r="F60" s="46">
        <v>1</v>
      </c>
      <c r="G60" s="34">
        <v>0.16700000000000001</v>
      </c>
      <c r="H60" s="34">
        <v>0.14699999999999999</v>
      </c>
      <c r="I60" s="46">
        <f t="shared" si="2"/>
        <v>0.33400000000000002</v>
      </c>
      <c r="J60" s="46">
        <f t="shared" si="3"/>
        <v>0.29399999999999998</v>
      </c>
      <c r="K60" s="108">
        <f>AVERAGE(I60:I61)</f>
        <v>0.309</v>
      </c>
      <c r="L60" s="125">
        <f>_xlfn.STDEV.S(I60:I61)/K60</f>
        <v>0.11441857300753207</v>
      </c>
      <c r="M60" s="108">
        <f>AVERAGE(J60:J61)</f>
        <v>0.307</v>
      </c>
      <c r="N60" s="125">
        <f>_xlfn.STDEV.S(J60:J61)/M60</f>
        <v>5.9885264856189752E-2</v>
      </c>
      <c r="O60" s="117">
        <f>(11.43*K60) + (-0.64*M60)</f>
        <v>3.3353900000000003</v>
      </c>
      <c r="P60" s="117">
        <f>(27.09*M60) + (-3.63*K60)</f>
        <v>7.19496</v>
      </c>
      <c r="Q60" s="117">
        <f t="shared" ref="Q60" si="153">O60+P60</f>
        <v>10.53035</v>
      </c>
      <c r="R60" s="117">
        <f t="shared" ref="R60" si="154">O60*($F60/$E60)*1000</f>
        <v>32.796361848574243</v>
      </c>
      <c r="S60" s="117">
        <f t="shared" ref="S60" si="155">P60*($F60/$E60)*1000</f>
        <v>70.746902654867256</v>
      </c>
      <c r="T60" s="117">
        <f t="shared" ref="T60" si="156">Q60*($F60/$E60)*1000</f>
        <v>103.54326450344149</v>
      </c>
      <c r="U60" s="98"/>
      <c r="V60" s="98"/>
      <c r="W60" s="98"/>
    </row>
    <row r="61" spans="1:23" s="34" customFormat="1" x14ac:dyDescent="0.35">
      <c r="A61" s="34" t="s">
        <v>56</v>
      </c>
      <c r="B61" s="46" t="s">
        <v>4</v>
      </c>
      <c r="C61" s="46">
        <v>2</v>
      </c>
      <c r="D61" s="46" t="s">
        <v>80</v>
      </c>
      <c r="E61" s="46">
        <v>101.7</v>
      </c>
      <c r="F61" s="46">
        <v>1</v>
      </c>
      <c r="G61" s="35">
        <v>0.14199999999999999</v>
      </c>
      <c r="H61" s="35">
        <v>0.16</v>
      </c>
      <c r="I61" s="46">
        <f t="shared" si="2"/>
        <v>0.28399999999999997</v>
      </c>
      <c r="J61" s="46">
        <f t="shared" si="3"/>
        <v>0.32</v>
      </c>
      <c r="K61" s="108"/>
      <c r="L61" s="125"/>
      <c r="M61" s="108"/>
      <c r="N61" s="125"/>
      <c r="O61" s="117"/>
      <c r="P61" s="117"/>
      <c r="Q61" s="117"/>
      <c r="R61" s="117"/>
      <c r="S61" s="117"/>
      <c r="T61" s="117"/>
      <c r="U61" s="98"/>
      <c r="V61" s="98"/>
      <c r="W61" s="98"/>
    </row>
    <row r="62" spans="1:23" s="38" customFormat="1" x14ac:dyDescent="0.35">
      <c r="A62" s="38" t="s">
        <v>62</v>
      </c>
      <c r="B62" s="48" t="s">
        <v>3</v>
      </c>
      <c r="C62" s="48">
        <v>1</v>
      </c>
      <c r="D62" s="48" t="s">
        <v>79</v>
      </c>
      <c r="E62" s="48">
        <v>103.1</v>
      </c>
      <c r="F62" s="48">
        <v>1</v>
      </c>
      <c r="G62" s="38">
        <v>0.23100000000000001</v>
      </c>
      <c r="H62" s="38">
        <v>0.21099999999999999</v>
      </c>
      <c r="I62" s="48">
        <f t="shared" si="2"/>
        <v>0.46200000000000002</v>
      </c>
      <c r="J62" s="48">
        <f t="shared" si="3"/>
        <v>0.42199999999999999</v>
      </c>
      <c r="K62" s="106">
        <f>AVERAGE(I62:I63)</f>
        <v>0.44</v>
      </c>
      <c r="L62" s="130">
        <f>_xlfn.STDEV.S(I62:I63)/K62</f>
        <v>7.0710678118654821E-2</v>
      </c>
      <c r="M62" s="106">
        <f>AVERAGE(J62:J63)</f>
        <v>0.441</v>
      </c>
      <c r="N62" s="130">
        <f>_xlfn.STDEV.S(J62:J63)/M62</f>
        <v>6.0929836020609592E-2</v>
      </c>
      <c r="O62" s="119">
        <f>(11.43*K62) + (-0.64*M62)</f>
        <v>4.7469600000000005</v>
      </c>
      <c r="P62" s="119">
        <f>(27.09*M62) + (-3.63*K62)</f>
        <v>10.349489999999999</v>
      </c>
      <c r="Q62" s="119">
        <f t="shared" ref="Q62" si="157">O62+P62</f>
        <v>15.096450000000001</v>
      </c>
      <c r="R62" s="119">
        <f t="shared" ref="R62" si="158">O62*($F62/$E62)*1000</f>
        <v>46.042289039767226</v>
      </c>
      <c r="S62" s="119">
        <f t="shared" ref="S62" si="159">P62*($F62/$E62)*1000</f>
        <v>100.38302618816682</v>
      </c>
      <c r="T62" s="119">
        <f t="shared" ref="T62" si="160">Q62*($F62/$E62)*1000</f>
        <v>146.42531522793405</v>
      </c>
      <c r="U62" s="97">
        <f t="shared" ref="U62" si="161">AVERAGE(R62:R65)</f>
        <v>36.564113269883613</v>
      </c>
      <c r="V62" s="97">
        <f t="shared" ref="V62" si="162">AVERAGE(S62:S65)</f>
        <v>79.375336623495173</v>
      </c>
      <c r="W62" s="97">
        <f t="shared" ref="W62" si="163">AVERAGE(T62:T65)</f>
        <v>115.93944989337879</v>
      </c>
    </row>
    <row r="63" spans="1:23" s="38" customFormat="1" x14ac:dyDescent="0.35">
      <c r="A63" s="38" t="s">
        <v>62</v>
      </c>
      <c r="B63" s="48" t="s">
        <v>3</v>
      </c>
      <c r="C63" s="48">
        <v>2</v>
      </c>
      <c r="D63" s="48" t="s">
        <v>79</v>
      </c>
      <c r="E63" s="48">
        <v>103.1</v>
      </c>
      <c r="F63" s="48">
        <v>1</v>
      </c>
      <c r="G63" s="39">
        <v>0.20899999999999999</v>
      </c>
      <c r="H63" s="39">
        <v>0.23</v>
      </c>
      <c r="I63" s="48">
        <f t="shared" si="2"/>
        <v>0.41799999999999998</v>
      </c>
      <c r="J63" s="48">
        <f t="shared" si="3"/>
        <v>0.46</v>
      </c>
      <c r="K63" s="106"/>
      <c r="L63" s="130"/>
      <c r="M63" s="106"/>
      <c r="N63" s="130"/>
      <c r="O63" s="119"/>
      <c r="P63" s="119"/>
      <c r="Q63" s="119"/>
      <c r="R63" s="119"/>
      <c r="S63" s="119"/>
      <c r="T63" s="119"/>
      <c r="U63" s="98"/>
      <c r="V63" s="98"/>
      <c r="W63" s="98"/>
    </row>
    <row r="64" spans="1:23" s="38" customFormat="1" x14ac:dyDescent="0.35">
      <c r="A64" s="38" t="s">
        <v>62</v>
      </c>
      <c r="B64" s="48" t="s">
        <v>3</v>
      </c>
      <c r="C64" s="48">
        <v>1</v>
      </c>
      <c r="D64" s="48" t="s">
        <v>80</v>
      </c>
      <c r="E64" s="48">
        <v>108.8</v>
      </c>
      <c r="F64" s="48">
        <v>1</v>
      </c>
      <c r="G64" s="38">
        <v>0.124</v>
      </c>
      <c r="H64" s="38">
        <v>0.14099999999999999</v>
      </c>
      <c r="I64" s="48">
        <f t="shared" si="2"/>
        <v>0.248</v>
      </c>
      <c r="J64" s="48">
        <f t="shared" si="3"/>
        <v>0.28199999999999997</v>
      </c>
      <c r="K64" s="106">
        <f>AVERAGE(I64:I65)</f>
        <v>0.27300000000000002</v>
      </c>
      <c r="L64" s="130">
        <f>_xlfn.STDEV.S(I64:I65)/K64</f>
        <v>0.12950673648105263</v>
      </c>
      <c r="M64" s="106">
        <f>AVERAGE(J64:J65)</f>
        <v>0.27100000000000002</v>
      </c>
      <c r="N64" s="130">
        <f>_xlfn.STDEV.S(J64:J65)/M64</f>
        <v>5.7403502531749147E-2</v>
      </c>
      <c r="O64" s="119">
        <f>(11.43*K64) + (-0.64*M64)</f>
        <v>2.9469500000000002</v>
      </c>
      <c r="P64" s="119">
        <f>(27.09*M64) + (-3.63*K64)</f>
        <v>6.3504000000000005</v>
      </c>
      <c r="Q64" s="119">
        <f t="shared" ref="Q64" si="164">O64+P64</f>
        <v>9.2973500000000016</v>
      </c>
      <c r="R64" s="119">
        <f t="shared" ref="R64" si="165">O64*($F64/$E64)*1000</f>
        <v>27.085937500000004</v>
      </c>
      <c r="S64" s="119">
        <f t="shared" ref="S64" si="166">P64*($F64/$E64)*1000</f>
        <v>58.367647058823536</v>
      </c>
      <c r="T64" s="119">
        <f t="shared" ref="T64" si="167">Q64*($F64/$E64)*1000</f>
        <v>85.453584558823536</v>
      </c>
      <c r="U64" s="98"/>
      <c r="V64" s="98"/>
      <c r="W64" s="98"/>
    </row>
    <row r="65" spans="1:23" s="38" customFormat="1" x14ac:dyDescent="0.35">
      <c r="A65" s="38" t="s">
        <v>62</v>
      </c>
      <c r="B65" s="48" t="s">
        <v>3</v>
      </c>
      <c r="C65" s="48">
        <v>2</v>
      </c>
      <c r="D65" s="48" t="s">
        <v>80</v>
      </c>
      <c r="E65" s="48">
        <v>108.8</v>
      </c>
      <c r="F65" s="48">
        <v>1</v>
      </c>
      <c r="G65" s="39">
        <v>0.14899999999999999</v>
      </c>
      <c r="H65" s="39">
        <v>0.13</v>
      </c>
      <c r="I65" s="48">
        <f t="shared" si="2"/>
        <v>0.29799999999999999</v>
      </c>
      <c r="J65" s="48">
        <f t="shared" si="3"/>
        <v>0.26</v>
      </c>
      <c r="K65" s="106"/>
      <c r="L65" s="130"/>
      <c r="M65" s="106"/>
      <c r="N65" s="130"/>
      <c r="O65" s="119"/>
      <c r="P65" s="119"/>
      <c r="Q65" s="119"/>
      <c r="R65" s="119"/>
      <c r="S65" s="119"/>
      <c r="T65" s="119"/>
      <c r="U65" s="98"/>
      <c r="V65" s="98"/>
      <c r="W65" s="98"/>
    </row>
    <row r="66" spans="1:23" s="40" customFormat="1" x14ac:dyDescent="0.35">
      <c r="A66" s="40" t="s">
        <v>63</v>
      </c>
      <c r="B66" s="49" t="s">
        <v>3</v>
      </c>
      <c r="C66" s="49">
        <v>1</v>
      </c>
      <c r="D66" s="49" t="s">
        <v>79</v>
      </c>
      <c r="E66" s="49">
        <v>108.3</v>
      </c>
      <c r="F66" s="49">
        <v>1</v>
      </c>
      <c r="G66" s="40">
        <v>0.108</v>
      </c>
      <c r="H66" s="40">
        <v>0.125</v>
      </c>
      <c r="I66" s="49">
        <f t="shared" si="2"/>
        <v>0.216</v>
      </c>
      <c r="J66" s="49">
        <f t="shared" si="3"/>
        <v>0.25</v>
      </c>
      <c r="K66" s="107">
        <f>AVERAGE(I66:I67)</f>
        <v>0.22999999999999998</v>
      </c>
      <c r="L66" s="129">
        <f>_xlfn.STDEV.S(I66:I67)/K66</f>
        <v>8.6082564666188383E-2</v>
      </c>
      <c r="M66" s="107">
        <f>AVERAGE(J66:J67)</f>
        <v>0.22999999999999998</v>
      </c>
      <c r="N66" s="129">
        <f>_xlfn.STDEV.S(J66:J67)/M66</f>
        <v>0.12297509238026917</v>
      </c>
      <c r="O66" s="120">
        <f>(11.43*K66) + (-0.64*M66)</f>
        <v>2.4817</v>
      </c>
      <c r="P66" s="120">
        <f>(27.09*M66) + (-3.63*K66)</f>
        <v>5.3957999999999995</v>
      </c>
      <c r="Q66" s="120">
        <f t="shared" ref="Q66" si="168">O66+P66</f>
        <v>7.8774999999999995</v>
      </c>
      <c r="R66" s="120">
        <f t="shared" ref="R66" si="169">O66*($F66/$E66)*1000</f>
        <v>22.915050784856881</v>
      </c>
      <c r="S66" s="120">
        <f t="shared" ref="S66" si="170">P66*($F66/$E66)*1000</f>
        <v>49.822714681440445</v>
      </c>
      <c r="T66" s="120">
        <f t="shared" ref="T66" si="171">Q66*($F66/$E66)*1000</f>
        <v>72.737765466297319</v>
      </c>
      <c r="U66" s="97">
        <f t="shared" ref="U66" si="172">AVERAGE(R66:R69)</f>
        <v>23.523586577896889</v>
      </c>
      <c r="V66" s="97">
        <f t="shared" ref="V66" si="173">AVERAGE(S66:S69)</f>
        <v>51.281959635175284</v>
      </c>
      <c r="W66" s="97">
        <f t="shared" ref="W66" si="174">AVERAGE(T66:T69)</f>
        <v>74.805546213072176</v>
      </c>
    </row>
    <row r="67" spans="1:23" s="40" customFormat="1" x14ac:dyDescent="0.35">
      <c r="A67" s="40" t="s">
        <v>63</v>
      </c>
      <c r="B67" s="49" t="s">
        <v>3</v>
      </c>
      <c r="C67" s="49">
        <v>2</v>
      </c>
      <c r="D67" s="49" t="s">
        <v>79</v>
      </c>
      <c r="E67" s="49">
        <v>108.3</v>
      </c>
      <c r="F67" s="49">
        <v>1</v>
      </c>
      <c r="G67" s="41">
        <v>0.122</v>
      </c>
      <c r="H67" s="41">
        <v>0.105</v>
      </c>
      <c r="I67" s="49">
        <f t="shared" ref="I67:I81" si="175">G67/0.5</f>
        <v>0.24399999999999999</v>
      </c>
      <c r="J67" s="49">
        <f t="shared" ref="J67:J81" si="176">H67/0.5</f>
        <v>0.21</v>
      </c>
      <c r="K67" s="107"/>
      <c r="L67" s="129"/>
      <c r="M67" s="107"/>
      <c r="N67" s="129"/>
      <c r="O67" s="120"/>
      <c r="P67" s="120"/>
      <c r="Q67" s="120"/>
      <c r="R67" s="120"/>
      <c r="S67" s="120"/>
      <c r="T67" s="120"/>
      <c r="U67" s="98"/>
      <c r="V67" s="98"/>
      <c r="W67" s="98"/>
    </row>
    <row r="68" spans="1:23" s="40" customFormat="1" x14ac:dyDescent="0.35">
      <c r="A68" s="40" t="s">
        <v>63</v>
      </c>
      <c r="B68" s="49" t="s">
        <v>3</v>
      </c>
      <c r="C68" s="49">
        <v>1</v>
      </c>
      <c r="D68" s="49" t="s">
        <v>80</v>
      </c>
      <c r="E68" s="49">
        <v>104.6</v>
      </c>
      <c r="F68" s="49">
        <v>1</v>
      </c>
      <c r="G68" s="40">
        <v>0.11899999999999999</v>
      </c>
      <c r="H68" s="40">
        <v>0.11700000000000001</v>
      </c>
      <c r="I68" s="49">
        <f t="shared" si="175"/>
        <v>0.23799999999999999</v>
      </c>
      <c r="J68" s="49">
        <f t="shared" si="176"/>
        <v>0.23400000000000001</v>
      </c>
      <c r="K68" s="107">
        <f>AVERAGE(I68:I69)</f>
        <v>0.23399999999999999</v>
      </c>
      <c r="L68" s="129">
        <f>_xlfn.STDEV.S(I68:I69)/K68</f>
        <v>2.4174590809796434E-2</v>
      </c>
      <c r="M68" s="107">
        <f>AVERAGE(J68:J69)</f>
        <v>0.23499999999999999</v>
      </c>
      <c r="N68" s="129">
        <f>_xlfn.STDEV.S(J68:J69)/M68</f>
        <v>6.0179300526513905E-3</v>
      </c>
      <c r="O68" s="120">
        <f>(11.43*K68) + (-0.64*M68)</f>
        <v>2.5242199999999997</v>
      </c>
      <c r="P68" s="120">
        <f>(27.09*M68) + (-3.63*K68)</f>
        <v>5.516729999999999</v>
      </c>
      <c r="Q68" s="120">
        <f t="shared" ref="Q68" si="177">O68+P68</f>
        <v>8.0409499999999987</v>
      </c>
      <c r="R68" s="120">
        <f t="shared" ref="R68" si="178">O68*($F68/$E68)*1000</f>
        <v>24.132122370936898</v>
      </c>
      <c r="S68" s="120">
        <f t="shared" ref="S68" si="179">P68*($F68/$E68)*1000</f>
        <v>52.741204588910122</v>
      </c>
      <c r="T68" s="120">
        <f t="shared" ref="T68" si="180">Q68*($F68/$E68)*1000</f>
        <v>76.87332695984702</v>
      </c>
      <c r="U68" s="98"/>
      <c r="V68" s="98"/>
      <c r="W68" s="98"/>
    </row>
    <row r="69" spans="1:23" s="40" customFormat="1" x14ac:dyDescent="0.35">
      <c r="A69" s="40" t="s">
        <v>63</v>
      </c>
      <c r="B69" s="49" t="s">
        <v>3</v>
      </c>
      <c r="C69" s="49">
        <v>2</v>
      </c>
      <c r="D69" s="49" t="s">
        <v>80</v>
      </c>
      <c r="E69" s="49">
        <v>104.6</v>
      </c>
      <c r="F69" s="49">
        <v>1</v>
      </c>
      <c r="G69" s="41">
        <v>0.115</v>
      </c>
      <c r="H69" s="41">
        <v>0.11799999999999999</v>
      </c>
      <c r="I69" s="49">
        <f t="shared" si="175"/>
        <v>0.23</v>
      </c>
      <c r="J69" s="49">
        <f t="shared" si="176"/>
        <v>0.23599999999999999</v>
      </c>
      <c r="K69" s="107"/>
      <c r="L69" s="129"/>
      <c r="M69" s="107"/>
      <c r="N69" s="129"/>
      <c r="O69" s="120"/>
      <c r="P69" s="120"/>
      <c r="Q69" s="120"/>
      <c r="R69" s="120"/>
      <c r="S69" s="120"/>
      <c r="T69" s="120"/>
      <c r="U69" s="98"/>
      <c r="V69" s="98"/>
      <c r="W69" s="98"/>
    </row>
    <row r="70" spans="1:23" s="38" customFormat="1" x14ac:dyDescent="0.35">
      <c r="A70" s="38" t="s">
        <v>64</v>
      </c>
      <c r="B70" s="48" t="s">
        <v>3</v>
      </c>
      <c r="C70" s="48">
        <v>1</v>
      </c>
      <c r="D70" s="48" t="s">
        <v>79</v>
      </c>
      <c r="E70" s="48">
        <v>102.7</v>
      </c>
      <c r="F70" s="48">
        <v>1</v>
      </c>
      <c r="G70" s="38">
        <v>0.20300000000000001</v>
      </c>
      <c r="H70" s="38">
        <v>0.17</v>
      </c>
      <c r="I70" s="48">
        <f t="shared" si="175"/>
        <v>0.40600000000000003</v>
      </c>
      <c r="J70" s="48">
        <f t="shared" si="176"/>
        <v>0.34</v>
      </c>
      <c r="K70" s="106">
        <f>AVERAGE(I70:I71)</f>
        <v>0.36899999999999999</v>
      </c>
      <c r="L70" s="130">
        <f>_xlfn.STDEV.S(I70:I71)/K70</f>
        <v>0.14180461194526972</v>
      </c>
      <c r="M70" s="106">
        <f>AVERAGE(J70:J71)</f>
        <v>0.36799999999999999</v>
      </c>
      <c r="N70" s="130">
        <f>_xlfn.STDEV.S(J70:J71)/M70</f>
        <v>0.10760320583273547</v>
      </c>
      <c r="O70" s="119">
        <f>(11.43*K70) + (-0.64*M70)</f>
        <v>3.9821499999999999</v>
      </c>
      <c r="P70" s="119">
        <f>(27.09*M70) + (-3.63*K70)</f>
        <v>8.6296499999999998</v>
      </c>
      <c r="Q70" s="119">
        <f t="shared" ref="Q70" si="181">O70+P70</f>
        <v>12.611799999999999</v>
      </c>
      <c r="R70" s="119">
        <f t="shared" ref="R70" si="182">O70*($F70/$E70)*1000</f>
        <v>38.774586173320344</v>
      </c>
      <c r="S70" s="119">
        <f t="shared" ref="S70" si="183">P70*($F70/$E70)*1000</f>
        <v>84.027750730282364</v>
      </c>
      <c r="T70" s="119">
        <f t="shared" ref="T70" si="184">Q70*($F70/$E70)*1000</f>
        <v>122.80233690360271</v>
      </c>
      <c r="U70" s="97">
        <f t="shared" ref="U70" si="185">AVERAGE(R70:R73)</f>
        <v>38.908695300682311</v>
      </c>
      <c r="V70" s="97">
        <f t="shared" ref="V70" si="186">AVERAGE(S70:S73)</f>
        <v>83.932510051488038</v>
      </c>
      <c r="W70" s="97">
        <f t="shared" ref="W70" si="187">AVERAGE(T70:T73)</f>
        <v>122.84120535217036</v>
      </c>
    </row>
    <row r="71" spans="1:23" s="38" customFormat="1" x14ac:dyDescent="0.35">
      <c r="A71" s="38" t="s">
        <v>64</v>
      </c>
      <c r="B71" s="48" t="s">
        <v>3</v>
      </c>
      <c r="C71" s="48">
        <v>2</v>
      </c>
      <c r="D71" s="48" t="s">
        <v>79</v>
      </c>
      <c r="E71" s="48">
        <v>102.7</v>
      </c>
      <c r="F71" s="48">
        <v>1</v>
      </c>
      <c r="G71" s="39">
        <v>0.16600000000000001</v>
      </c>
      <c r="H71" s="39">
        <v>0.19800000000000001</v>
      </c>
      <c r="I71" s="48">
        <f t="shared" si="175"/>
        <v>0.33200000000000002</v>
      </c>
      <c r="J71" s="48">
        <f t="shared" si="176"/>
        <v>0.39600000000000002</v>
      </c>
      <c r="K71" s="106"/>
      <c r="L71" s="130"/>
      <c r="M71" s="106"/>
      <c r="N71" s="130"/>
      <c r="O71" s="119"/>
      <c r="P71" s="119"/>
      <c r="Q71" s="119"/>
      <c r="R71" s="119"/>
      <c r="S71" s="119"/>
      <c r="T71" s="119"/>
      <c r="U71" s="98"/>
      <c r="V71" s="98"/>
      <c r="W71" s="98"/>
    </row>
    <row r="72" spans="1:23" s="38" customFormat="1" x14ac:dyDescent="0.35">
      <c r="A72" s="38" t="s">
        <v>64</v>
      </c>
      <c r="B72" s="48" t="s">
        <v>3</v>
      </c>
      <c r="C72" s="48">
        <v>1</v>
      </c>
      <c r="D72" s="48" t="s">
        <v>80</v>
      </c>
      <c r="E72" s="48">
        <v>108.4</v>
      </c>
      <c r="F72" s="48">
        <v>1</v>
      </c>
      <c r="G72" s="38">
        <v>0.217</v>
      </c>
      <c r="H72" s="38">
        <v>0.187</v>
      </c>
      <c r="I72" s="48">
        <f t="shared" si="175"/>
        <v>0.434</v>
      </c>
      <c r="J72" s="48">
        <f t="shared" si="176"/>
        <v>0.374</v>
      </c>
      <c r="K72" s="106">
        <f>AVERAGE(I72:I73)</f>
        <v>0.39200000000000002</v>
      </c>
      <c r="L72" s="130">
        <f>_xlfn.STDEV.S(I72:I73)/K72</f>
        <v>0.15152288168282987</v>
      </c>
      <c r="M72" s="106">
        <f>AVERAGE(J72:J73)</f>
        <v>0.38800000000000001</v>
      </c>
      <c r="N72" s="130">
        <f>_xlfn.STDEV.S(J72:J73)/M72</f>
        <v>5.1028324415524087E-2</v>
      </c>
      <c r="O72" s="119">
        <f>(11.43*K72) + (-0.64*M72)</f>
        <v>4.23224</v>
      </c>
      <c r="P72" s="119">
        <f>(27.09*M72) + (-3.63*K72)</f>
        <v>9.0879600000000007</v>
      </c>
      <c r="Q72" s="119">
        <f t="shared" ref="Q72" si="188">O72+P72</f>
        <v>13.3202</v>
      </c>
      <c r="R72" s="119">
        <f t="shared" ref="R72" si="189">O72*($F72/$E72)*1000</f>
        <v>39.042804428044278</v>
      </c>
      <c r="S72" s="119">
        <f t="shared" ref="S72" si="190">P72*($F72/$E72)*1000</f>
        <v>83.837269372693726</v>
      </c>
      <c r="T72" s="119">
        <f t="shared" ref="T72" si="191">Q72*($F72/$E72)*1000</f>
        <v>122.880073800738</v>
      </c>
      <c r="U72" s="98"/>
      <c r="V72" s="98"/>
      <c r="W72" s="98"/>
    </row>
    <row r="73" spans="1:23" s="38" customFormat="1" x14ac:dyDescent="0.35">
      <c r="A73" s="38" t="s">
        <v>64</v>
      </c>
      <c r="B73" s="48" t="s">
        <v>3</v>
      </c>
      <c r="C73" s="48">
        <v>2</v>
      </c>
      <c r="D73" s="48" t="s">
        <v>80</v>
      </c>
      <c r="E73" s="48">
        <v>108.4</v>
      </c>
      <c r="F73" s="48">
        <v>1</v>
      </c>
      <c r="G73" s="39">
        <v>0.17499999999999999</v>
      </c>
      <c r="H73" s="39">
        <v>0.20100000000000001</v>
      </c>
      <c r="I73" s="48">
        <f t="shared" si="175"/>
        <v>0.35</v>
      </c>
      <c r="J73" s="48">
        <f t="shared" si="176"/>
        <v>0.40200000000000002</v>
      </c>
      <c r="K73" s="106"/>
      <c r="L73" s="130"/>
      <c r="M73" s="106"/>
      <c r="N73" s="130"/>
      <c r="O73" s="119"/>
      <c r="P73" s="119"/>
      <c r="Q73" s="119"/>
      <c r="R73" s="119"/>
      <c r="S73" s="119"/>
      <c r="T73" s="119"/>
      <c r="U73" s="98"/>
      <c r="V73" s="98"/>
      <c r="W73" s="98"/>
    </row>
    <row r="74" spans="1:23" s="40" customFormat="1" x14ac:dyDescent="0.35">
      <c r="A74" s="40" t="s">
        <v>65</v>
      </c>
      <c r="B74" s="49" t="s">
        <v>3</v>
      </c>
      <c r="C74" s="49">
        <v>1</v>
      </c>
      <c r="D74" s="49" t="s">
        <v>79</v>
      </c>
      <c r="E74" s="49">
        <v>109.4</v>
      </c>
      <c r="F74" s="49">
        <v>1</v>
      </c>
      <c r="G74" s="40">
        <v>0.27600000000000002</v>
      </c>
      <c r="H74" s="40">
        <v>0.19900000000000001</v>
      </c>
      <c r="I74" s="49">
        <f t="shared" si="175"/>
        <v>0.55200000000000005</v>
      </c>
      <c r="J74" s="49">
        <f t="shared" si="176"/>
        <v>0.39800000000000002</v>
      </c>
      <c r="K74" s="107">
        <f>AVERAGE(I74:I75)</f>
        <v>0.47600000000000003</v>
      </c>
      <c r="L74" s="129">
        <f>_xlfn.STDEV.S(I74:I75)/K74</f>
        <v>0.22579880407637659</v>
      </c>
      <c r="M74" s="107">
        <f>AVERAGE(J74:J75)</f>
        <v>0.47600000000000003</v>
      </c>
      <c r="N74" s="129">
        <f>_xlfn.STDEV.S(J74:J75)/M74</f>
        <v>0.23174087786786021</v>
      </c>
      <c r="O74" s="120">
        <f>(11.43*K74) + (-0.64*M74)</f>
        <v>5.1360400000000004</v>
      </c>
      <c r="P74" s="120">
        <f>(27.09*M74) + (-3.63*K74)</f>
        <v>11.16696</v>
      </c>
      <c r="Q74" s="120">
        <f t="shared" ref="Q74" si="192">O74+P74</f>
        <v>16.303000000000001</v>
      </c>
      <c r="R74" s="120">
        <f t="shared" ref="R74" si="193">O74*($F74/$E74)*1000</f>
        <v>46.947349177330899</v>
      </c>
      <c r="S74" s="120">
        <f t="shared" ref="S74" si="194">P74*($F74/$E74)*1000</f>
        <v>102.07458866544791</v>
      </c>
      <c r="T74" s="120">
        <f t="shared" ref="T74" si="195">Q74*($F74/$E74)*1000</f>
        <v>149.02193784277881</v>
      </c>
      <c r="U74" s="97">
        <f t="shared" ref="U74" si="196">AVERAGE(R74:R77)</f>
        <v>45.608761461252321</v>
      </c>
      <c r="V74" s="97">
        <f t="shared" ref="V74" si="197">AVERAGE(S74:S77)</f>
        <v>99.026724834654459</v>
      </c>
      <c r="W74" s="97">
        <f t="shared" ref="W74" si="198">AVERAGE(T74:T77)</f>
        <v>144.63548629590679</v>
      </c>
    </row>
    <row r="75" spans="1:23" s="40" customFormat="1" x14ac:dyDescent="0.35">
      <c r="A75" s="40" t="s">
        <v>65</v>
      </c>
      <c r="B75" s="49" t="s">
        <v>3</v>
      </c>
      <c r="C75" s="49">
        <v>2</v>
      </c>
      <c r="D75" s="49" t="s">
        <v>79</v>
      </c>
      <c r="E75" s="49">
        <v>109.4</v>
      </c>
      <c r="F75" s="49">
        <v>1</v>
      </c>
      <c r="G75" s="41">
        <v>0.2</v>
      </c>
      <c r="H75" s="41">
        <v>0.27700000000000002</v>
      </c>
      <c r="I75" s="49">
        <f t="shared" si="175"/>
        <v>0.4</v>
      </c>
      <c r="J75" s="49">
        <f t="shared" si="176"/>
        <v>0.55400000000000005</v>
      </c>
      <c r="K75" s="107"/>
      <c r="L75" s="129"/>
      <c r="M75" s="107"/>
      <c r="N75" s="129"/>
      <c r="O75" s="120"/>
      <c r="P75" s="120"/>
      <c r="Q75" s="120"/>
      <c r="R75" s="120"/>
      <c r="S75" s="120"/>
      <c r="T75" s="120"/>
      <c r="U75" s="98"/>
      <c r="V75" s="98"/>
      <c r="W75" s="98"/>
    </row>
    <row r="76" spans="1:23" s="40" customFormat="1" x14ac:dyDescent="0.35">
      <c r="A76" s="40" t="s">
        <v>65</v>
      </c>
      <c r="B76" s="49" t="s">
        <v>3</v>
      </c>
      <c r="C76" s="49">
        <v>1</v>
      </c>
      <c r="D76" s="49" t="s">
        <v>80</v>
      </c>
      <c r="E76" s="49">
        <v>103.6</v>
      </c>
      <c r="F76" s="49">
        <v>1</v>
      </c>
      <c r="G76" s="40">
        <v>0.248</v>
      </c>
      <c r="H76" s="40">
        <v>0.17199999999999999</v>
      </c>
      <c r="I76" s="49">
        <f t="shared" si="175"/>
        <v>0.496</v>
      </c>
      <c r="J76" s="49">
        <f t="shared" si="176"/>
        <v>0.34399999999999997</v>
      </c>
      <c r="K76" s="107">
        <f>AVERAGE(I76:I77)</f>
        <v>0.42499999999999999</v>
      </c>
      <c r="L76" s="129">
        <f>_xlfn.STDEV.S(I76:I77)/K76</f>
        <v>0.23625685394938806</v>
      </c>
      <c r="M76" s="107">
        <f>AVERAGE(J76:J77)</f>
        <v>0.42399999999999999</v>
      </c>
      <c r="N76" s="129">
        <f>_xlfn.STDEV.S(J76:J77)/M76</f>
        <v>0.26683274761756548</v>
      </c>
      <c r="O76" s="120">
        <f>(11.43*K76) + (-0.64*M76)</f>
        <v>4.5863899999999997</v>
      </c>
      <c r="P76" s="120">
        <f>(27.09*M76) + (-3.63*K76)</f>
        <v>9.9434100000000001</v>
      </c>
      <c r="Q76" s="120">
        <f t="shared" ref="Q76" si="199">O76+P76</f>
        <v>14.5298</v>
      </c>
      <c r="R76" s="120">
        <f t="shared" ref="R76" si="200">O76*($F76/$E76)*1000</f>
        <v>44.270173745173743</v>
      </c>
      <c r="S76" s="120">
        <f t="shared" ref="S76" si="201">P76*($F76/$E76)*1000</f>
        <v>95.978861003861013</v>
      </c>
      <c r="T76" s="120">
        <f t="shared" ref="T76" si="202">Q76*($F76/$E76)*1000</f>
        <v>140.24903474903473</v>
      </c>
      <c r="U76" s="98"/>
      <c r="V76" s="98"/>
      <c r="W76" s="98"/>
    </row>
    <row r="77" spans="1:23" s="40" customFormat="1" x14ac:dyDescent="0.35">
      <c r="A77" s="40" t="s">
        <v>65</v>
      </c>
      <c r="B77" s="49" t="s">
        <v>3</v>
      </c>
      <c r="C77" s="49">
        <v>2</v>
      </c>
      <c r="D77" s="49" t="s">
        <v>80</v>
      </c>
      <c r="E77" s="49">
        <v>103.6</v>
      </c>
      <c r="F77" s="49">
        <v>1</v>
      </c>
      <c r="G77" s="41">
        <v>0.17699999999999999</v>
      </c>
      <c r="H77" s="41">
        <v>0.252</v>
      </c>
      <c r="I77" s="49">
        <f t="shared" si="175"/>
        <v>0.35399999999999998</v>
      </c>
      <c r="J77" s="49">
        <f t="shared" si="176"/>
        <v>0.504</v>
      </c>
      <c r="K77" s="107"/>
      <c r="L77" s="129"/>
      <c r="M77" s="107"/>
      <c r="N77" s="129"/>
      <c r="O77" s="120"/>
      <c r="P77" s="120"/>
      <c r="Q77" s="120"/>
      <c r="R77" s="120"/>
      <c r="S77" s="120"/>
      <c r="T77" s="120"/>
      <c r="U77" s="98"/>
      <c r="V77" s="98"/>
      <c r="W77" s="98"/>
    </row>
    <row r="78" spans="1:23" s="38" customFormat="1" x14ac:dyDescent="0.35">
      <c r="A78" s="38" t="s">
        <v>66</v>
      </c>
      <c r="B78" s="48" t="s">
        <v>3</v>
      </c>
      <c r="C78" s="48">
        <v>1</v>
      </c>
      <c r="D78" s="48" t="s">
        <v>79</v>
      </c>
      <c r="E78" s="48">
        <v>102.6</v>
      </c>
      <c r="F78" s="48">
        <v>1</v>
      </c>
      <c r="G78" s="38">
        <v>6.6000000000000003E-2</v>
      </c>
      <c r="H78" s="38">
        <v>8.5000000000000006E-2</v>
      </c>
      <c r="I78" s="48">
        <f t="shared" si="175"/>
        <v>0.13200000000000001</v>
      </c>
      <c r="J78" s="48">
        <f t="shared" si="176"/>
        <v>0.17</v>
      </c>
      <c r="K78" s="106">
        <f>AVERAGE(I78:I79)</f>
        <v>0.15100000000000002</v>
      </c>
      <c r="L78" s="130">
        <f>_xlfn.STDEV.S(I78:I79)/K78</f>
        <v>0.17794740188800451</v>
      </c>
      <c r="M78" s="106">
        <f>AVERAGE(J78:J79)</f>
        <v>0.15100000000000002</v>
      </c>
      <c r="N78" s="130">
        <f>_xlfn.STDEV.S(J78:J79)/M78</f>
        <v>0.17794740188800451</v>
      </c>
      <c r="O78" s="119">
        <f>(11.43*K78) + (-0.64*M78)</f>
        <v>1.6292900000000001</v>
      </c>
      <c r="P78" s="119">
        <f>(27.09*M78) + (-3.63*K78)</f>
        <v>3.5424600000000006</v>
      </c>
      <c r="Q78" s="119">
        <f t="shared" ref="Q78" si="203">O78+P78</f>
        <v>5.1717500000000012</v>
      </c>
      <c r="R78" s="119">
        <f t="shared" ref="R78" si="204">O78*($F78/$E78)*1000</f>
        <v>15.880019493177389</v>
      </c>
      <c r="S78" s="119">
        <f t="shared" ref="S78" si="205">P78*($F78/$E78)*1000</f>
        <v>34.526900584795328</v>
      </c>
      <c r="T78" s="119">
        <f t="shared" ref="T78" si="206">Q78*($F78/$E78)*1000</f>
        <v>50.406920077972728</v>
      </c>
      <c r="U78" s="97">
        <f t="shared" ref="U78" si="207">AVERAGE(R78:R81)</f>
        <v>22.595527980753758</v>
      </c>
      <c r="V78" s="97">
        <f t="shared" ref="V78" si="208">AVERAGE(S78:S81)</f>
        <v>48.99132937109249</v>
      </c>
      <c r="W78" s="97">
        <f t="shared" ref="W78" si="209">AVERAGE(T78:T81)</f>
        <v>71.586857351846248</v>
      </c>
    </row>
    <row r="79" spans="1:23" s="38" customFormat="1" x14ac:dyDescent="0.35">
      <c r="A79" s="38" t="s">
        <v>66</v>
      </c>
      <c r="B79" s="48" t="s">
        <v>3</v>
      </c>
      <c r="C79" s="48">
        <v>2</v>
      </c>
      <c r="D79" s="48" t="s">
        <v>79</v>
      </c>
      <c r="E79" s="48">
        <v>102.6</v>
      </c>
      <c r="F79" s="48">
        <v>1</v>
      </c>
      <c r="G79" s="39">
        <v>8.5000000000000006E-2</v>
      </c>
      <c r="H79" s="39">
        <v>6.6000000000000003E-2</v>
      </c>
      <c r="I79" s="48">
        <f t="shared" si="175"/>
        <v>0.17</v>
      </c>
      <c r="J79" s="48">
        <f t="shared" si="176"/>
        <v>0.13200000000000001</v>
      </c>
      <c r="K79" s="106"/>
      <c r="L79" s="130"/>
      <c r="M79" s="106"/>
      <c r="N79" s="130"/>
      <c r="O79" s="119"/>
      <c r="P79" s="119"/>
      <c r="Q79" s="119"/>
      <c r="R79" s="119"/>
      <c r="S79" s="119"/>
      <c r="T79" s="119"/>
      <c r="U79" s="98"/>
      <c r="V79" s="98"/>
      <c r="W79" s="98"/>
    </row>
    <row r="80" spans="1:23" s="38" customFormat="1" x14ac:dyDescent="0.35">
      <c r="A80" s="38" t="s">
        <v>66</v>
      </c>
      <c r="B80" s="48" t="s">
        <v>3</v>
      </c>
      <c r="C80" s="48">
        <v>1</v>
      </c>
      <c r="D80" s="48" t="s">
        <v>80</v>
      </c>
      <c r="E80" s="48">
        <v>104.2</v>
      </c>
      <c r="F80" s="48">
        <v>1</v>
      </c>
      <c r="G80" s="38">
        <v>0.14599999999999999</v>
      </c>
      <c r="H80" s="38">
        <v>0.13600000000000001</v>
      </c>
      <c r="I80" s="48">
        <f t="shared" si="175"/>
        <v>0.29199999999999998</v>
      </c>
      <c r="J80" s="48">
        <f t="shared" si="176"/>
        <v>0.27200000000000002</v>
      </c>
      <c r="K80" s="106">
        <f>AVERAGE(I80:I81)</f>
        <v>0.28300000000000003</v>
      </c>
      <c r="L80" s="130">
        <f>_xlfn.STDEV.S(I80:I81)/K80</f>
        <v>4.4974989616105396E-2</v>
      </c>
      <c r="M80" s="106">
        <f>AVERAGE(J80:J81)</f>
        <v>0.28200000000000003</v>
      </c>
      <c r="N80" s="130">
        <f>_xlfn.STDEV.S(J80:J81)/M80</f>
        <v>5.0149417105428806E-2</v>
      </c>
      <c r="O80" s="119">
        <f>(11.43*K80) + (-0.64*M80)</f>
        <v>3.0542099999999999</v>
      </c>
      <c r="P80" s="119">
        <f>(27.09*M80) + (-3.63*K80)</f>
        <v>6.6120900000000011</v>
      </c>
      <c r="Q80" s="119">
        <f t="shared" ref="Q80" si="210">O80+P80</f>
        <v>9.6663000000000014</v>
      </c>
      <c r="R80" s="119">
        <f t="shared" ref="R80" si="211">O80*($F80/$E80)*1000</f>
        <v>29.31103646833013</v>
      </c>
      <c r="S80" s="119">
        <f t="shared" ref="S80" si="212">P80*($F80/$E80)*1000</f>
        <v>63.455758157389646</v>
      </c>
      <c r="T80" s="119">
        <f t="shared" ref="T80" si="213">Q80*($F80/$E80)*1000</f>
        <v>92.766794625719783</v>
      </c>
      <c r="U80" s="98"/>
      <c r="V80" s="98"/>
      <c r="W80" s="98"/>
    </row>
    <row r="81" spans="1:23" s="38" customFormat="1" x14ac:dyDescent="0.35">
      <c r="A81" s="38" t="s">
        <v>66</v>
      </c>
      <c r="B81" s="48" t="s">
        <v>3</v>
      </c>
      <c r="C81" s="48">
        <v>2</v>
      </c>
      <c r="D81" s="48" t="s">
        <v>80</v>
      </c>
      <c r="E81" s="48">
        <v>104.2</v>
      </c>
      <c r="F81" s="48">
        <v>1</v>
      </c>
      <c r="G81" s="39">
        <v>0.13700000000000001</v>
      </c>
      <c r="H81" s="39">
        <v>0.14599999999999999</v>
      </c>
      <c r="I81" s="48">
        <f t="shared" si="175"/>
        <v>0.27400000000000002</v>
      </c>
      <c r="J81" s="48">
        <f t="shared" si="176"/>
        <v>0.29199999999999998</v>
      </c>
      <c r="K81" s="106"/>
      <c r="L81" s="130"/>
      <c r="M81" s="106"/>
      <c r="N81" s="130"/>
      <c r="O81" s="119"/>
      <c r="P81" s="119"/>
      <c r="Q81" s="119"/>
      <c r="R81" s="119"/>
      <c r="S81" s="119"/>
      <c r="T81" s="119"/>
      <c r="U81" s="98"/>
      <c r="V81" s="98"/>
      <c r="W81" s="98"/>
    </row>
    <row r="84" spans="1:23" x14ac:dyDescent="0.35">
      <c r="B84" s="14" t="s">
        <v>13</v>
      </c>
      <c r="C84" s="14" t="s">
        <v>82</v>
      </c>
      <c r="D84" s="14" t="s">
        <v>84</v>
      </c>
      <c r="E84" s="14" t="s">
        <v>83</v>
      </c>
    </row>
    <row r="85" spans="1:23" x14ac:dyDescent="0.35">
      <c r="B85" s="14" t="s">
        <v>10</v>
      </c>
      <c r="C85" s="14">
        <v>127.03637915115462</v>
      </c>
      <c r="D85" s="14">
        <v>40.231743583747864</v>
      </c>
      <c r="E85" s="14">
        <v>86.804635567406777</v>
      </c>
    </row>
    <row r="86" spans="1:23" x14ac:dyDescent="0.35">
      <c r="B86" s="14" t="s">
        <v>3</v>
      </c>
      <c r="C86" s="14">
        <v>88.3014241843957</v>
      </c>
      <c r="D86" s="14">
        <v>27.866780765078147</v>
      </c>
      <c r="E86" s="14">
        <v>60.434643419317581</v>
      </c>
    </row>
    <row r="87" spans="1:23" x14ac:dyDescent="0.35">
      <c r="B87" s="14" t="s">
        <v>7</v>
      </c>
      <c r="C87" s="14">
        <v>141.13762224291591</v>
      </c>
      <c r="D87" s="14">
        <v>44.591093700441334</v>
      </c>
      <c r="E87" s="14">
        <v>96.546528542474576</v>
      </c>
    </row>
    <row r="88" spans="1:23" x14ac:dyDescent="0.35">
      <c r="B88" s="14" t="s">
        <v>4</v>
      </c>
      <c r="C88" s="14">
        <v>109.64810019279589</v>
      </c>
      <c r="D88" s="14">
        <v>34.786591732121408</v>
      </c>
      <c r="E88" s="14">
        <v>74.8615084606745</v>
      </c>
    </row>
    <row r="89" spans="1:23" x14ac:dyDescent="0.35">
      <c r="B89" s="14" t="s">
        <v>14</v>
      </c>
      <c r="C89" s="14">
        <v>116.53088144281556</v>
      </c>
      <c r="D89" s="14">
        <v>36.869052445347194</v>
      </c>
      <c r="E89" s="14">
        <v>79.661828997468348</v>
      </c>
    </row>
  </sheetData>
  <mergeCells count="460">
    <mergeCell ref="N74:N75"/>
    <mergeCell ref="N76:N77"/>
    <mergeCell ref="N78:N79"/>
    <mergeCell ref="N80:N81"/>
    <mergeCell ref="N62:N63"/>
    <mergeCell ref="N64:N65"/>
    <mergeCell ref="N66:N67"/>
    <mergeCell ref="N68:N69"/>
    <mergeCell ref="N70:N71"/>
    <mergeCell ref="N72:N73"/>
    <mergeCell ref="N50:N51"/>
    <mergeCell ref="N52:N53"/>
    <mergeCell ref="N54:N55"/>
    <mergeCell ref="N56:N57"/>
    <mergeCell ref="N58:N59"/>
    <mergeCell ref="N60:N61"/>
    <mergeCell ref="N38:N39"/>
    <mergeCell ref="N40:N41"/>
    <mergeCell ref="N42:N43"/>
    <mergeCell ref="N44:N45"/>
    <mergeCell ref="N46:N47"/>
    <mergeCell ref="N48:N49"/>
    <mergeCell ref="N26:N27"/>
    <mergeCell ref="N28:N29"/>
    <mergeCell ref="N30:N31"/>
    <mergeCell ref="N32:N33"/>
    <mergeCell ref="N34:N35"/>
    <mergeCell ref="N36:N37"/>
    <mergeCell ref="N14:N15"/>
    <mergeCell ref="N16:N17"/>
    <mergeCell ref="N18:N19"/>
    <mergeCell ref="N20:N21"/>
    <mergeCell ref="N22:N23"/>
    <mergeCell ref="N24:N25"/>
    <mergeCell ref="L74:L75"/>
    <mergeCell ref="L76:L77"/>
    <mergeCell ref="L78:L79"/>
    <mergeCell ref="L80:L81"/>
    <mergeCell ref="N2:N3"/>
    <mergeCell ref="N4:N5"/>
    <mergeCell ref="N6:N7"/>
    <mergeCell ref="N8:N9"/>
    <mergeCell ref="N10:N11"/>
    <mergeCell ref="N12:N13"/>
    <mergeCell ref="L62:L63"/>
    <mergeCell ref="L64:L65"/>
    <mergeCell ref="L66:L67"/>
    <mergeCell ref="L68:L69"/>
    <mergeCell ref="L70:L71"/>
    <mergeCell ref="L72:L73"/>
    <mergeCell ref="L50:L51"/>
    <mergeCell ref="L52:L53"/>
    <mergeCell ref="L54:L55"/>
    <mergeCell ref="L56:L57"/>
    <mergeCell ref="L58:L59"/>
    <mergeCell ref="L60:L61"/>
    <mergeCell ref="L38:L39"/>
    <mergeCell ref="L40:L41"/>
    <mergeCell ref="L42:L43"/>
    <mergeCell ref="L44:L45"/>
    <mergeCell ref="L46:L47"/>
    <mergeCell ref="L48:L49"/>
    <mergeCell ref="L26:L27"/>
    <mergeCell ref="L28:L29"/>
    <mergeCell ref="L30:L31"/>
    <mergeCell ref="L32:L33"/>
    <mergeCell ref="L34:L35"/>
    <mergeCell ref="L36:L37"/>
    <mergeCell ref="L14:L15"/>
    <mergeCell ref="L16:L17"/>
    <mergeCell ref="L18:L19"/>
    <mergeCell ref="L20:L21"/>
    <mergeCell ref="L22:L23"/>
    <mergeCell ref="L24:L25"/>
    <mergeCell ref="L2:L3"/>
    <mergeCell ref="L4:L5"/>
    <mergeCell ref="L6:L7"/>
    <mergeCell ref="L8:L9"/>
    <mergeCell ref="L10:L11"/>
    <mergeCell ref="L12:L13"/>
    <mergeCell ref="O80:O81"/>
    <mergeCell ref="P80:P81"/>
    <mergeCell ref="Q80:Q81"/>
    <mergeCell ref="R80:R81"/>
    <mergeCell ref="S80:S81"/>
    <mergeCell ref="T80:T81"/>
    <mergeCell ref="O78:O79"/>
    <mergeCell ref="P78:P79"/>
    <mergeCell ref="Q78:Q79"/>
    <mergeCell ref="R78:R79"/>
    <mergeCell ref="S78:S79"/>
    <mergeCell ref="T78:T79"/>
    <mergeCell ref="O76:O77"/>
    <mergeCell ref="P76:P77"/>
    <mergeCell ref="Q76:Q77"/>
    <mergeCell ref="R76:R77"/>
    <mergeCell ref="S76:S77"/>
    <mergeCell ref="T76:T77"/>
    <mergeCell ref="O74:O75"/>
    <mergeCell ref="P74:P75"/>
    <mergeCell ref="Q74:Q75"/>
    <mergeCell ref="R74:R75"/>
    <mergeCell ref="S74:S75"/>
    <mergeCell ref="T74:T75"/>
    <mergeCell ref="O72:O73"/>
    <mergeCell ref="P72:P73"/>
    <mergeCell ref="Q72:Q73"/>
    <mergeCell ref="R72:R73"/>
    <mergeCell ref="S72:S73"/>
    <mergeCell ref="T72:T73"/>
    <mergeCell ref="O70:O71"/>
    <mergeCell ref="P70:P71"/>
    <mergeCell ref="Q70:Q71"/>
    <mergeCell ref="R70:R71"/>
    <mergeCell ref="S70:S71"/>
    <mergeCell ref="T70:T71"/>
    <mergeCell ref="O68:O69"/>
    <mergeCell ref="P68:P69"/>
    <mergeCell ref="Q68:Q69"/>
    <mergeCell ref="R68:R69"/>
    <mergeCell ref="S68:S69"/>
    <mergeCell ref="T68:T69"/>
    <mergeCell ref="O66:O67"/>
    <mergeCell ref="P66:P67"/>
    <mergeCell ref="Q66:Q67"/>
    <mergeCell ref="R66:R67"/>
    <mergeCell ref="S66:S67"/>
    <mergeCell ref="T66:T67"/>
    <mergeCell ref="O64:O65"/>
    <mergeCell ref="P64:P65"/>
    <mergeCell ref="Q64:Q65"/>
    <mergeCell ref="R64:R65"/>
    <mergeCell ref="S64:S65"/>
    <mergeCell ref="T64:T65"/>
    <mergeCell ref="O62:O63"/>
    <mergeCell ref="P62:P63"/>
    <mergeCell ref="Q62:Q63"/>
    <mergeCell ref="R62:R63"/>
    <mergeCell ref="S62:S63"/>
    <mergeCell ref="T62:T63"/>
    <mergeCell ref="O60:O61"/>
    <mergeCell ref="P60:P61"/>
    <mergeCell ref="Q60:Q61"/>
    <mergeCell ref="R60:R61"/>
    <mergeCell ref="S60:S61"/>
    <mergeCell ref="T60:T61"/>
    <mergeCell ref="O58:O59"/>
    <mergeCell ref="P58:P59"/>
    <mergeCell ref="Q58:Q59"/>
    <mergeCell ref="R58:R59"/>
    <mergeCell ref="S58:S59"/>
    <mergeCell ref="T58:T59"/>
    <mergeCell ref="O56:O57"/>
    <mergeCell ref="P56:P57"/>
    <mergeCell ref="Q56:Q57"/>
    <mergeCell ref="R56:R57"/>
    <mergeCell ref="S56:S57"/>
    <mergeCell ref="T56:T57"/>
    <mergeCell ref="O54:O55"/>
    <mergeCell ref="P54:P55"/>
    <mergeCell ref="Q54:Q55"/>
    <mergeCell ref="R54:R55"/>
    <mergeCell ref="S54:S55"/>
    <mergeCell ref="T54:T55"/>
    <mergeCell ref="O52:O53"/>
    <mergeCell ref="P52:P53"/>
    <mergeCell ref="Q52:Q53"/>
    <mergeCell ref="R52:R53"/>
    <mergeCell ref="S52:S53"/>
    <mergeCell ref="T52:T53"/>
    <mergeCell ref="O50:O51"/>
    <mergeCell ref="P50:P51"/>
    <mergeCell ref="Q50:Q51"/>
    <mergeCell ref="R50:R51"/>
    <mergeCell ref="S50:S51"/>
    <mergeCell ref="T50:T51"/>
    <mergeCell ref="O48:O49"/>
    <mergeCell ref="P48:P49"/>
    <mergeCell ref="Q48:Q49"/>
    <mergeCell ref="R48:R49"/>
    <mergeCell ref="S48:S49"/>
    <mergeCell ref="T48:T49"/>
    <mergeCell ref="O46:O47"/>
    <mergeCell ref="P46:P47"/>
    <mergeCell ref="Q46:Q47"/>
    <mergeCell ref="R46:R47"/>
    <mergeCell ref="S46:S47"/>
    <mergeCell ref="T46:T47"/>
    <mergeCell ref="O44:O45"/>
    <mergeCell ref="P44:P45"/>
    <mergeCell ref="Q44:Q45"/>
    <mergeCell ref="R44:R45"/>
    <mergeCell ref="S44:S45"/>
    <mergeCell ref="T44:T45"/>
    <mergeCell ref="O42:O43"/>
    <mergeCell ref="P42:P43"/>
    <mergeCell ref="Q42:Q43"/>
    <mergeCell ref="R42:R43"/>
    <mergeCell ref="S42:S43"/>
    <mergeCell ref="T42:T43"/>
    <mergeCell ref="O40:O41"/>
    <mergeCell ref="P40:P41"/>
    <mergeCell ref="Q40:Q41"/>
    <mergeCell ref="R40:R41"/>
    <mergeCell ref="S40:S41"/>
    <mergeCell ref="T40:T41"/>
    <mergeCell ref="O38:O39"/>
    <mergeCell ref="P38:P39"/>
    <mergeCell ref="Q38:Q39"/>
    <mergeCell ref="R38:R39"/>
    <mergeCell ref="S38:S39"/>
    <mergeCell ref="T38:T39"/>
    <mergeCell ref="O36:O37"/>
    <mergeCell ref="P36:P37"/>
    <mergeCell ref="Q36:Q37"/>
    <mergeCell ref="R36:R37"/>
    <mergeCell ref="S36:S37"/>
    <mergeCell ref="T36:T37"/>
    <mergeCell ref="O34:O35"/>
    <mergeCell ref="P34:P35"/>
    <mergeCell ref="Q34:Q35"/>
    <mergeCell ref="R34:R35"/>
    <mergeCell ref="S34:S35"/>
    <mergeCell ref="T34:T35"/>
    <mergeCell ref="O32:O33"/>
    <mergeCell ref="P32:P33"/>
    <mergeCell ref="Q32:Q33"/>
    <mergeCell ref="R32:R33"/>
    <mergeCell ref="S32:S33"/>
    <mergeCell ref="T32:T33"/>
    <mergeCell ref="O30:O31"/>
    <mergeCell ref="P30:P31"/>
    <mergeCell ref="Q30:Q31"/>
    <mergeCell ref="R30:R31"/>
    <mergeCell ref="S30:S31"/>
    <mergeCell ref="T30:T31"/>
    <mergeCell ref="O28:O29"/>
    <mergeCell ref="P28:P29"/>
    <mergeCell ref="Q28:Q29"/>
    <mergeCell ref="R28:R29"/>
    <mergeCell ref="S28:S29"/>
    <mergeCell ref="T28:T29"/>
    <mergeCell ref="O26:O27"/>
    <mergeCell ref="P26:P27"/>
    <mergeCell ref="Q26:Q27"/>
    <mergeCell ref="R26:R27"/>
    <mergeCell ref="S26:S27"/>
    <mergeCell ref="T26:T27"/>
    <mergeCell ref="O24:O25"/>
    <mergeCell ref="P24:P25"/>
    <mergeCell ref="Q24:Q25"/>
    <mergeCell ref="R24:R25"/>
    <mergeCell ref="S24:S25"/>
    <mergeCell ref="T24:T25"/>
    <mergeCell ref="O22:O23"/>
    <mergeCell ref="P22:P23"/>
    <mergeCell ref="Q22:Q23"/>
    <mergeCell ref="R22:R23"/>
    <mergeCell ref="S22:S23"/>
    <mergeCell ref="T22:T23"/>
    <mergeCell ref="O20:O21"/>
    <mergeCell ref="P20:P21"/>
    <mergeCell ref="Q20:Q21"/>
    <mergeCell ref="R20:R21"/>
    <mergeCell ref="S20:S21"/>
    <mergeCell ref="T20:T21"/>
    <mergeCell ref="O18:O19"/>
    <mergeCell ref="P18:P19"/>
    <mergeCell ref="Q18:Q19"/>
    <mergeCell ref="R18:R19"/>
    <mergeCell ref="S18:S19"/>
    <mergeCell ref="T18:T19"/>
    <mergeCell ref="O16:O17"/>
    <mergeCell ref="P16:P17"/>
    <mergeCell ref="Q16:Q17"/>
    <mergeCell ref="R16:R17"/>
    <mergeCell ref="S16:S17"/>
    <mergeCell ref="T16:T17"/>
    <mergeCell ref="O14:O15"/>
    <mergeCell ref="P14:P15"/>
    <mergeCell ref="Q14:Q15"/>
    <mergeCell ref="R14:R15"/>
    <mergeCell ref="S14:S15"/>
    <mergeCell ref="T14:T15"/>
    <mergeCell ref="Q10:Q11"/>
    <mergeCell ref="R10:R11"/>
    <mergeCell ref="S10:S11"/>
    <mergeCell ref="T10:T11"/>
    <mergeCell ref="O12:O13"/>
    <mergeCell ref="P12:P13"/>
    <mergeCell ref="Q12:Q13"/>
    <mergeCell ref="R12:R13"/>
    <mergeCell ref="S12:S13"/>
    <mergeCell ref="T12:T13"/>
    <mergeCell ref="Q6:Q7"/>
    <mergeCell ref="R6:R7"/>
    <mergeCell ref="S6:S7"/>
    <mergeCell ref="T6:T7"/>
    <mergeCell ref="O8:O9"/>
    <mergeCell ref="P8:P9"/>
    <mergeCell ref="Q8:Q9"/>
    <mergeCell ref="R8:R9"/>
    <mergeCell ref="S8:S9"/>
    <mergeCell ref="T8:T9"/>
    <mergeCell ref="M76:M77"/>
    <mergeCell ref="M78:M79"/>
    <mergeCell ref="M80:M81"/>
    <mergeCell ref="O2:O3"/>
    <mergeCell ref="P2:P3"/>
    <mergeCell ref="O6:O7"/>
    <mergeCell ref="P6:P7"/>
    <mergeCell ref="O10:O11"/>
    <mergeCell ref="P10:P11"/>
    <mergeCell ref="M62:M63"/>
    <mergeCell ref="M64:M65"/>
    <mergeCell ref="M66:M67"/>
    <mergeCell ref="M68:M69"/>
    <mergeCell ref="M70:M71"/>
    <mergeCell ref="M72:M73"/>
    <mergeCell ref="M50:M51"/>
    <mergeCell ref="M52:M53"/>
    <mergeCell ref="M54:M55"/>
    <mergeCell ref="M56:M57"/>
    <mergeCell ref="M58:M59"/>
    <mergeCell ref="M60:M61"/>
    <mergeCell ref="M38:M39"/>
    <mergeCell ref="M40:M41"/>
    <mergeCell ref="O4:O5"/>
    <mergeCell ref="M46:M47"/>
    <mergeCell ref="M48:M49"/>
    <mergeCell ref="M26:M27"/>
    <mergeCell ref="M28:M29"/>
    <mergeCell ref="M30:M31"/>
    <mergeCell ref="M32:M33"/>
    <mergeCell ref="M34:M35"/>
    <mergeCell ref="M36:M37"/>
    <mergeCell ref="M74:M75"/>
    <mergeCell ref="M14:M15"/>
    <mergeCell ref="M16:M17"/>
    <mergeCell ref="M18:M19"/>
    <mergeCell ref="M20:M21"/>
    <mergeCell ref="M22:M23"/>
    <mergeCell ref="M24:M25"/>
    <mergeCell ref="K74:K75"/>
    <mergeCell ref="K76:K77"/>
    <mergeCell ref="K78:K79"/>
    <mergeCell ref="K48:K49"/>
    <mergeCell ref="K26:K27"/>
    <mergeCell ref="K28:K29"/>
    <mergeCell ref="K30:K31"/>
    <mergeCell ref="K32:K33"/>
    <mergeCell ref="K34:K35"/>
    <mergeCell ref="K36:K37"/>
    <mergeCell ref="K14:K15"/>
    <mergeCell ref="K16:K17"/>
    <mergeCell ref="K18:K19"/>
    <mergeCell ref="K20:K21"/>
    <mergeCell ref="K22:K23"/>
    <mergeCell ref="K24:K25"/>
    <mergeCell ref="M42:M43"/>
    <mergeCell ref="M44:M45"/>
    <mergeCell ref="K80:K81"/>
    <mergeCell ref="M2:M3"/>
    <mergeCell ref="M4:M5"/>
    <mergeCell ref="M6:M7"/>
    <mergeCell ref="M8:M9"/>
    <mergeCell ref="M10:M11"/>
    <mergeCell ref="M12:M13"/>
    <mergeCell ref="K62:K63"/>
    <mergeCell ref="K64:K65"/>
    <mergeCell ref="K66:K67"/>
    <mergeCell ref="K68:K69"/>
    <mergeCell ref="K70:K71"/>
    <mergeCell ref="K72:K73"/>
    <mergeCell ref="K50:K51"/>
    <mergeCell ref="K52:K53"/>
    <mergeCell ref="K54:K55"/>
    <mergeCell ref="K56:K57"/>
    <mergeCell ref="K58:K59"/>
    <mergeCell ref="K60:K61"/>
    <mergeCell ref="K38:K39"/>
    <mergeCell ref="K40:K41"/>
    <mergeCell ref="K42:K43"/>
    <mergeCell ref="K44:K45"/>
    <mergeCell ref="K46:K47"/>
    <mergeCell ref="K2:K3"/>
    <mergeCell ref="K4:K5"/>
    <mergeCell ref="K6:K7"/>
    <mergeCell ref="K8:K9"/>
    <mergeCell ref="K10:K11"/>
    <mergeCell ref="K12:K13"/>
    <mergeCell ref="U2:U5"/>
    <mergeCell ref="V2:V5"/>
    <mergeCell ref="W2:W5"/>
    <mergeCell ref="U6:U9"/>
    <mergeCell ref="V6:V9"/>
    <mergeCell ref="W6:W9"/>
    <mergeCell ref="U10:U13"/>
    <mergeCell ref="V10:V13"/>
    <mergeCell ref="W10:W13"/>
    <mergeCell ref="Q2:Q3"/>
    <mergeCell ref="R2:R3"/>
    <mergeCell ref="S2:S3"/>
    <mergeCell ref="T2:T3"/>
    <mergeCell ref="P4:P5"/>
    <mergeCell ref="Q4:Q5"/>
    <mergeCell ref="R4:R5"/>
    <mergeCell ref="S4:S5"/>
    <mergeCell ref="T4:T5"/>
    <mergeCell ref="U14:U17"/>
    <mergeCell ref="V14:V17"/>
    <mergeCell ref="W14:W17"/>
    <mergeCell ref="U18:U21"/>
    <mergeCell ref="V18:V21"/>
    <mergeCell ref="W18:W21"/>
    <mergeCell ref="U22:U25"/>
    <mergeCell ref="V22:V25"/>
    <mergeCell ref="W22:W25"/>
    <mergeCell ref="U26:U29"/>
    <mergeCell ref="V26:V29"/>
    <mergeCell ref="W26:W29"/>
    <mergeCell ref="U30:U33"/>
    <mergeCell ref="V30:V33"/>
    <mergeCell ref="W30:W33"/>
    <mergeCell ref="U34:U37"/>
    <mergeCell ref="V34:V37"/>
    <mergeCell ref="W34:W37"/>
    <mergeCell ref="U38:U41"/>
    <mergeCell ref="V38:V41"/>
    <mergeCell ref="W38:W41"/>
    <mergeCell ref="U42:U45"/>
    <mergeCell ref="V42:V45"/>
    <mergeCell ref="W42:W45"/>
    <mergeCell ref="U46:U49"/>
    <mergeCell ref="V46:V49"/>
    <mergeCell ref="W46:W49"/>
    <mergeCell ref="U50:U53"/>
    <mergeCell ref="V50:V53"/>
    <mergeCell ref="W50:W53"/>
    <mergeCell ref="U54:U57"/>
    <mergeCell ref="V54:V57"/>
    <mergeCell ref="W54:W57"/>
    <mergeCell ref="U58:U61"/>
    <mergeCell ref="V58:V61"/>
    <mergeCell ref="W58:W61"/>
    <mergeCell ref="U74:U77"/>
    <mergeCell ref="V74:V77"/>
    <mergeCell ref="W74:W77"/>
    <mergeCell ref="U78:U81"/>
    <mergeCell ref="V78:V81"/>
    <mergeCell ref="W78:W81"/>
    <mergeCell ref="U62:U65"/>
    <mergeCell ref="V62:V65"/>
    <mergeCell ref="W62:W65"/>
    <mergeCell ref="U66:U69"/>
    <mergeCell ref="V66:V69"/>
    <mergeCell ref="W66:W69"/>
    <mergeCell ref="U70:U73"/>
    <mergeCell ref="V70:V73"/>
    <mergeCell ref="W70:W73"/>
  </mergeCells>
  <conditionalFormatting sqref="L1:L1048576 N1:N1048576">
    <cfRule type="cellIs" dxfId="5" priority="1" operator="greaterThan">
      <formula>0.2</formula>
    </cfRule>
  </conditionalFormatting>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9BD25-E572-48F1-B982-1C757B3E91F1}">
  <dimension ref="A1:T89"/>
  <sheetViews>
    <sheetView zoomScale="70" zoomScaleNormal="70" workbookViewId="0">
      <pane ySplit="1" topLeftCell="A2" activePane="bottomLeft" state="frozen"/>
      <selection pane="bottomLeft" activeCell="P2" sqref="P2"/>
    </sheetView>
  </sheetViews>
  <sheetFormatPr baseColWidth="10" defaultRowHeight="14.5" x14ac:dyDescent="0.35"/>
  <cols>
    <col min="1" max="1" width="7.81640625" style="23" bestFit="1" customWidth="1"/>
    <col min="2" max="2" width="13.26953125" style="14" customWidth="1"/>
    <col min="3" max="3" width="10" style="14" customWidth="1"/>
    <col min="4" max="4" width="11" style="14" customWidth="1"/>
    <col min="5" max="5" width="11.1796875" style="14" customWidth="1"/>
    <col min="6" max="6" width="19.08984375" style="14" bestFit="1" customWidth="1"/>
    <col min="7" max="8" width="6.26953125" style="23" bestFit="1" customWidth="1"/>
    <col min="9" max="9" width="13.54296875" style="14" bestFit="1" customWidth="1"/>
    <col min="10" max="10" width="14" style="14" bestFit="1" customWidth="1"/>
    <col min="11" max="14" width="14" style="23" customWidth="1"/>
    <col min="15" max="15" width="15.6328125" style="23" bestFit="1" customWidth="1"/>
    <col min="16" max="16" width="16.1796875" style="23" bestFit="1" customWidth="1"/>
    <col min="17" max="17" width="18.1796875" style="23" bestFit="1" customWidth="1"/>
    <col min="18" max="18" width="20.26953125" style="23" bestFit="1" customWidth="1"/>
    <col min="19" max="19" width="20.81640625" style="23" bestFit="1" customWidth="1"/>
    <col min="20" max="20" width="22.90625" style="23" bestFit="1" customWidth="1"/>
    <col min="21" max="16384" width="10.90625" style="23"/>
  </cols>
  <sheetData>
    <row r="1" spans="1:20" s="25" customFormat="1" ht="25" customHeight="1" x14ac:dyDescent="0.35">
      <c r="A1" s="24" t="s">
        <v>31</v>
      </c>
      <c r="B1" s="24" t="s">
        <v>18</v>
      </c>
      <c r="C1" s="24" t="s">
        <v>72</v>
      </c>
      <c r="D1" s="24" t="s">
        <v>78</v>
      </c>
      <c r="E1" s="24" t="s">
        <v>81</v>
      </c>
      <c r="F1" s="24" t="s">
        <v>75</v>
      </c>
      <c r="G1" s="24" t="s">
        <v>73</v>
      </c>
      <c r="H1" s="24" t="s">
        <v>74</v>
      </c>
      <c r="I1" s="24" t="s">
        <v>126</v>
      </c>
      <c r="J1" s="24" t="s">
        <v>127</v>
      </c>
      <c r="K1" s="24" t="s">
        <v>87</v>
      </c>
      <c r="L1" s="24" t="s">
        <v>128</v>
      </c>
      <c r="M1" s="24" t="s">
        <v>88</v>
      </c>
      <c r="N1" s="24" t="s">
        <v>128</v>
      </c>
      <c r="O1" s="24" t="s">
        <v>85</v>
      </c>
      <c r="P1" s="24" t="s">
        <v>89</v>
      </c>
      <c r="Q1" s="24" t="s">
        <v>90</v>
      </c>
      <c r="R1" s="24" t="s">
        <v>86</v>
      </c>
      <c r="S1" s="24" t="s">
        <v>91</v>
      </c>
      <c r="T1" s="24" t="s">
        <v>92</v>
      </c>
    </row>
    <row r="2" spans="1:20" s="26" customFormat="1" x14ac:dyDescent="0.35">
      <c r="A2" s="26" t="s">
        <v>32</v>
      </c>
      <c r="B2" s="42" t="s">
        <v>10</v>
      </c>
      <c r="C2" s="42">
        <v>1</v>
      </c>
      <c r="D2" s="42" t="s">
        <v>79</v>
      </c>
      <c r="E2" s="42">
        <v>108.5</v>
      </c>
      <c r="F2" s="42">
        <v>1</v>
      </c>
      <c r="G2" s="26">
        <v>0.16300000000000001</v>
      </c>
      <c r="H2" s="26">
        <v>9.8000000000000004E-2</v>
      </c>
      <c r="I2" s="15">
        <f t="shared" ref="I2:I33" si="0">G2/0.6</f>
        <v>0.27166666666666667</v>
      </c>
      <c r="J2" s="15">
        <f t="shared" ref="J2:J33" si="1">H2/0.6</f>
        <v>0.16333333333333336</v>
      </c>
      <c r="K2" s="101">
        <f>AVERAGE(I2:I3)</f>
        <v>0.22416666666666668</v>
      </c>
      <c r="L2" s="123">
        <f>(_xlfn.STDEV.S(I2:I3)/SQRT(2))/K2</f>
        <v>0.21189591078066855</v>
      </c>
      <c r="M2" s="101">
        <f>AVERAGE(J2:J3)</f>
        <v>0.22916666666666669</v>
      </c>
      <c r="N2" s="123">
        <f>(_xlfn.STDEV.S(J2:J3)/SQRT(2))/M2</f>
        <v>0.28727272727272696</v>
      </c>
      <c r="O2" s="66">
        <f>(11.43*K2) + (-0.64*M2)</f>
        <v>2.4155583333333337</v>
      </c>
      <c r="P2" s="66">
        <f>(27.09*M2) + (-3.63*K2)</f>
        <v>5.394400000000001</v>
      </c>
      <c r="Q2" s="66">
        <f>O2+P2</f>
        <v>7.8099583333333342</v>
      </c>
      <c r="R2" s="66">
        <f>O2*($F2/$E2)*1000</f>
        <v>22.263210445468516</v>
      </c>
      <c r="S2" s="66">
        <f t="shared" ref="S2:T2" si="2">P2*($F2/$E2)*1000</f>
        <v>49.717972350230418</v>
      </c>
      <c r="T2" s="66">
        <f t="shared" si="2"/>
        <v>71.981182795698928</v>
      </c>
    </row>
    <row r="3" spans="1:20" s="26" customFormat="1" x14ac:dyDescent="0.35">
      <c r="A3" s="26" t="s">
        <v>32</v>
      </c>
      <c r="B3" s="42" t="s">
        <v>10</v>
      </c>
      <c r="C3" s="42">
        <v>2</v>
      </c>
      <c r="D3" s="42" t="s">
        <v>79</v>
      </c>
      <c r="E3" s="42">
        <v>108.5</v>
      </c>
      <c r="F3" s="42">
        <v>1</v>
      </c>
      <c r="G3" s="26">
        <v>0.106</v>
      </c>
      <c r="H3" s="26">
        <v>0.17699999999999999</v>
      </c>
      <c r="I3" s="15">
        <f t="shared" si="0"/>
        <v>0.17666666666666667</v>
      </c>
      <c r="J3" s="15">
        <f t="shared" si="1"/>
        <v>0.29499999999999998</v>
      </c>
      <c r="K3" s="101"/>
      <c r="L3" s="123"/>
      <c r="M3" s="101"/>
      <c r="N3" s="123"/>
      <c r="O3" s="66"/>
      <c r="P3" s="66"/>
      <c r="Q3" s="66"/>
      <c r="R3" s="66"/>
      <c r="S3" s="66"/>
      <c r="T3" s="66"/>
    </row>
    <row r="4" spans="1:20" s="26" customFormat="1" x14ac:dyDescent="0.35">
      <c r="A4" s="26" t="s">
        <v>32</v>
      </c>
      <c r="B4" s="42" t="s">
        <v>10</v>
      </c>
      <c r="C4" s="42">
        <v>1</v>
      </c>
      <c r="D4" s="42" t="s">
        <v>80</v>
      </c>
      <c r="E4" s="42">
        <v>102.5</v>
      </c>
      <c r="F4" s="42">
        <v>1</v>
      </c>
      <c r="G4" s="50">
        <v>0.439</v>
      </c>
      <c r="H4" s="26">
        <v>0.22500000000000001</v>
      </c>
      <c r="I4" s="15">
        <f t="shared" si="0"/>
        <v>0.73166666666666669</v>
      </c>
      <c r="J4" s="15">
        <f t="shared" si="1"/>
        <v>0.375</v>
      </c>
      <c r="K4" s="101">
        <f>AVERAGE(I4:I5)</f>
        <v>0.54583333333333339</v>
      </c>
      <c r="L4" s="123">
        <f t="shared" ref="L4" si="3">(_xlfn.STDEV.S(I4:I5)/SQRT(2))/K4</f>
        <v>0.3404580152671754</v>
      </c>
      <c r="M4" s="101">
        <f t="shared" ref="M4" si="4">AVERAGE(J4:J5)</f>
        <v>0.53416666666666668</v>
      </c>
      <c r="N4" s="123">
        <f t="shared" ref="N4" si="5">(_xlfn.STDEV.S(J4:J5)/SQRT(2))/M4</f>
        <v>0.297971918876755</v>
      </c>
      <c r="O4" s="66">
        <f>(11.43*K4) + (-0.64*M4)</f>
        <v>5.8970083333333339</v>
      </c>
      <c r="P4" s="66">
        <f>(27.09*M4) + (-3.63*K4)</f>
        <v>12.4892</v>
      </c>
      <c r="Q4" s="66">
        <f t="shared" ref="Q4" si="6">O4+P4</f>
        <v>18.386208333333336</v>
      </c>
      <c r="R4" s="66">
        <f t="shared" ref="R4:T4" si="7">O4*($F4/$E4)*1000</f>
        <v>57.531788617886185</v>
      </c>
      <c r="S4" s="66">
        <f t="shared" si="7"/>
        <v>121.84585365853658</v>
      </c>
      <c r="T4" s="66">
        <f t="shared" si="7"/>
        <v>179.37764227642279</v>
      </c>
    </row>
    <row r="5" spans="1:20" s="26" customFormat="1" x14ac:dyDescent="0.35">
      <c r="A5" s="26" t="s">
        <v>32</v>
      </c>
      <c r="B5" s="42" t="s">
        <v>10</v>
      </c>
      <c r="C5" s="42">
        <v>2</v>
      </c>
      <c r="D5" s="42" t="s">
        <v>80</v>
      </c>
      <c r="E5" s="42">
        <v>102.5</v>
      </c>
      <c r="F5" s="42">
        <v>1</v>
      </c>
      <c r="G5" s="26">
        <v>0.216</v>
      </c>
      <c r="H5" s="50">
        <v>0.41599999999999998</v>
      </c>
      <c r="I5" s="15">
        <f t="shared" si="0"/>
        <v>0.36</v>
      </c>
      <c r="J5" s="15">
        <f t="shared" si="1"/>
        <v>0.69333333333333336</v>
      </c>
      <c r="K5" s="101"/>
      <c r="L5" s="123"/>
      <c r="M5" s="101"/>
      <c r="N5" s="123"/>
      <c r="O5" s="66"/>
      <c r="P5" s="66"/>
      <c r="Q5" s="66"/>
      <c r="R5" s="66"/>
      <c r="S5" s="66"/>
      <c r="T5" s="66"/>
    </row>
    <row r="6" spans="1:20" s="28" customFormat="1" x14ac:dyDescent="0.35">
      <c r="A6" s="28" t="s">
        <v>33</v>
      </c>
      <c r="B6" s="43" t="s">
        <v>10</v>
      </c>
      <c r="C6" s="43">
        <v>1</v>
      </c>
      <c r="D6" s="43" t="s">
        <v>79</v>
      </c>
      <c r="E6" s="43">
        <v>102.5</v>
      </c>
      <c r="F6" s="43">
        <v>1</v>
      </c>
      <c r="G6" s="28">
        <v>0.20899999999999999</v>
      </c>
      <c r="H6" s="28">
        <v>0.152</v>
      </c>
      <c r="I6" s="16">
        <f t="shared" si="0"/>
        <v>0.34833333333333333</v>
      </c>
      <c r="J6" s="16">
        <f t="shared" si="1"/>
        <v>0.25333333333333335</v>
      </c>
      <c r="K6" s="103">
        <f t="shared" ref="K6" si="8">AVERAGE(I6:I7)</f>
        <v>0.30166666666666664</v>
      </c>
      <c r="L6" s="121">
        <f t="shared" ref="L6" si="9">(_xlfn.STDEV.S(I6:I7)/SQRT(2))/K6</f>
        <v>0.15469613259668513</v>
      </c>
      <c r="M6" s="103">
        <f t="shared" ref="M6" si="10">AVERAGE(J6:J7)</f>
        <v>0.30083333333333334</v>
      </c>
      <c r="N6" s="121">
        <f t="shared" ref="N6" si="11">(_xlfn.STDEV.S(J6:J7)/SQRT(2))/M6</f>
        <v>0.15789473684210531</v>
      </c>
      <c r="O6" s="67">
        <f>(11.43*K6) + (-0.64*M6)</f>
        <v>3.2555166666666659</v>
      </c>
      <c r="P6" s="67">
        <f>(27.09*M6) + (-3.63*K6)</f>
        <v>7.0545250000000008</v>
      </c>
      <c r="Q6" s="67">
        <f t="shared" ref="Q6" si="12">O6+P6</f>
        <v>10.310041666666667</v>
      </c>
      <c r="R6" s="67">
        <f t="shared" ref="R6:T6" si="13">O6*($F6/$E6)*1000</f>
        <v>31.761138211382107</v>
      </c>
      <c r="S6" s="67">
        <f t="shared" si="13"/>
        <v>68.824634146341481</v>
      </c>
      <c r="T6" s="67">
        <f t="shared" si="13"/>
        <v>100.58577235772357</v>
      </c>
    </row>
    <row r="7" spans="1:20" s="28" customFormat="1" x14ac:dyDescent="0.35">
      <c r="A7" s="28" t="s">
        <v>33</v>
      </c>
      <c r="B7" s="43" t="s">
        <v>10</v>
      </c>
      <c r="C7" s="43">
        <v>2</v>
      </c>
      <c r="D7" s="43" t="s">
        <v>79</v>
      </c>
      <c r="E7" s="43">
        <v>102.5</v>
      </c>
      <c r="F7" s="43">
        <v>1</v>
      </c>
      <c r="G7" s="28">
        <v>0.153</v>
      </c>
      <c r="H7" s="28">
        <v>0.20899999999999999</v>
      </c>
      <c r="I7" s="16">
        <f t="shared" si="0"/>
        <v>0.255</v>
      </c>
      <c r="J7" s="16">
        <f t="shared" si="1"/>
        <v>0.34833333333333333</v>
      </c>
      <c r="K7" s="103"/>
      <c r="L7" s="121"/>
      <c r="M7" s="103"/>
      <c r="N7" s="121"/>
      <c r="O7" s="67"/>
      <c r="P7" s="67"/>
      <c r="Q7" s="67"/>
      <c r="R7" s="67"/>
      <c r="S7" s="67"/>
      <c r="T7" s="67"/>
    </row>
    <row r="8" spans="1:20" s="28" customFormat="1" x14ac:dyDescent="0.35">
      <c r="A8" s="28" t="s">
        <v>33</v>
      </c>
      <c r="B8" s="43" t="s">
        <v>10</v>
      </c>
      <c r="C8" s="43">
        <v>1</v>
      </c>
      <c r="D8" s="43" t="s">
        <v>80</v>
      </c>
      <c r="E8" s="43">
        <v>109.9</v>
      </c>
      <c r="F8" s="43">
        <v>1</v>
      </c>
      <c r="G8" s="28">
        <v>9.7000000000000003E-2</v>
      </c>
      <c r="H8" s="28">
        <v>0.121</v>
      </c>
      <c r="I8" s="16">
        <f t="shared" si="0"/>
        <v>0.16166666666666668</v>
      </c>
      <c r="J8" s="16">
        <f t="shared" si="1"/>
        <v>0.20166666666666666</v>
      </c>
      <c r="K8" s="103">
        <f t="shared" ref="K8" si="14">AVERAGE(I8:I9)</f>
        <v>0.18</v>
      </c>
      <c r="L8" s="121">
        <f t="shared" ref="L8" si="15">(_xlfn.STDEV.S(I8:I9)/SQRT(2))/K8</f>
        <v>0.10185185185185325</v>
      </c>
      <c r="M8" s="103">
        <f t="shared" ref="M8" si="16">AVERAGE(J8:J9)</f>
        <v>0.18</v>
      </c>
      <c r="N8" s="121">
        <f t="shared" ref="N8" si="17">(_xlfn.STDEV.S(J8:J9)/SQRT(2))/M8</f>
        <v>0.12037037037037056</v>
      </c>
      <c r="O8" s="67">
        <f>(11.43*K8) + (-0.64*M8)</f>
        <v>1.9421999999999999</v>
      </c>
      <c r="P8" s="67">
        <f>(27.09*M8) + (-3.63*K8)</f>
        <v>4.2227999999999994</v>
      </c>
      <c r="Q8" s="67">
        <f t="shared" ref="Q8" si="18">O8+P8</f>
        <v>6.1649999999999991</v>
      </c>
      <c r="R8" s="67">
        <f t="shared" ref="R8:T8" si="19">O8*($F8/$E8)*1000</f>
        <v>17.672429481346679</v>
      </c>
      <c r="S8" s="67">
        <f t="shared" si="19"/>
        <v>38.424021838034569</v>
      </c>
      <c r="T8" s="67">
        <f t="shared" si="19"/>
        <v>56.096451319381245</v>
      </c>
    </row>
    <row r="9" spans="1:20" s="28" customFormat="1" x14ac:dyDescent="0.35">
      <c r="A9" s="28" t="s">
        <v>33</v>
      </c>
      <c r="B9" s="43" t="s">
        <v>10</v>
      </c>
      <c r="C9" s="43">
        <v>2</v>
      </c>
      <c r="D9" s="43" t="s">
        <v>80</v>
      </c>
      <c r="E9" s="43">
        <v>109.9</v>
      </c>
      <c r="F9" s="43">
        <v>1</v>
      </c>
      <c r="G9" s="28">
        <v>0.11899999999999999</v>
      </c>
      <c r="H9" s="28">
        <v>9.5000000000000001E-2</v>
      </c>
      <c r="I9" s="16">
        <f t="shared" si="0"/>
        <v>0.19833333333333333</v>
      </c>
      <c r="J9" s="16">
        <f t="shared" si="1"/>
        <v>0.15833333333333335</v>
      </c>
      <c r="K9" s="103"/>
      <c r="L9" s="121"/>
      <c r="M9" s="103"/>
      <c r="N9" s="121"/>
      <c r="O9" s="67"/>
      <c r="P9" s="67"/>
      <c r="Q9" s="67"/>
      <c r="R9" s="67"/>
      <c r="S9" s="67"/>
      <c r="T9" s="67"/>
    </row>
    <row r="10" spans="1:20" s="26" customFormat="1" x14ac:dyDescent="0.35">
      <c r="A10" s="26" t="s">
        <v>34</v>
      </c>
      <c r="B10" s="42" t="s">
        <v>10</v>
      </c>
      <c r="C10" s="42">
        <v>1</v>
      </c>
      <c r="D10" s="42" t="s">
        <v>79</v>
      </c>
      <c r="E10" s="42">
        <v>98.2</v>
      </c>
      <c r="F10" s="42">
        <v>1</v>
      </c>
      <c r="G10" s="26">
        <v>0.2</v>
      </c>
      <c r="H10" s="26">
        <v>0.13</v>
      </c>
      <c r="I10" s="15">
        <f t="shared" si="0"/>
        <v>0.33333333333333337</v>
      </c>
      <c r="J10" s="15">
        <f t="shared" si="1"/>
        <v>0.21666666666666667</v>
      </c>
      <c r="K10" s="101">
        <f t="shared" ref="K10" si="20">AVERAGE(I10:I11)</f>
        <v>0.27083333333333337</v>
      </c>
      <c r="L10" s="123">
        <f t="shared" ref="L10" si="21">(_xlfn.STDEV.S(I10:I11)/SQRT(2))/K10</f>
        <v>0.23076923076923073</v>
      </c>
      <c r="M10" s="101">
        <f t="shared" ref="M10" si="22">AVERAGE(J10:J11)</f>
        <v>0.26666666666666672</v>
      </c>
      <c r="N10" s="123">
        <f t="shared" ref="N10" si="23">(_xlfn.STDEV.S(J10:J11)/SQRT(2))/M10</f>
        <v>0.1874999999999995</v>
      </c>
      <c r="O10" s="66">
        <f>(11.43*K10) + (-0.64*M10)</f>
        <v>2.924958333333334</v>
      </c>
      <c r="P10" s="66">
        <f>(27.09*M10) + (-3.63*K10)</f>
        <v>6.2408750000000008</v>
      </c>
      <c r="Q10" s="66">
        <f t="shared" ref="Q10" si="24">O10+P10</f>
        <v>9.1658333333333353</v>
      </c>
      <c r="R10" s="66">
        <f t="shared" ref="R10:T10" si="25">O10*($F10/$E10)*1000</f>
        <v>29.785726408689758</v>
      </c>
      <c r="S10" s="66">
        <f t="shared" si="25"/>
        <v>63.552698574338095</v>
      </c>
      <c r="T10" s="66">
        <f t="shared" si="25"/>
        <v>93.338424983027863</v>
      </c>
    </row>
    <row r="11" spans="1:20" s="26" customFormat="1" x14ac:dyDescent="0.35">
      <c r="A11" s="26" t="s">
        <v>34</v>
      </c>
      <c r="B11" s="42" t="s">
        <v>10</v>
      </c>
      <c r="C11" s="42">
        <v>2</v>
      </c>
      <c r="D11" s="42" t="s">
        <v>79</v>
      </c>
      <c r="E11" s="42">
        <v>98.2</v>
      </c>
      <c r="F11" s="42">
        <v>1</v>
      </c>
      <c r="G11" s="27">
        <v>0.125</v>
      </c>
      <c r="H11" s="27">
        <v>0.19</v>
      </c>
      <c r="I11" s="15">
        <f t="shared" si="0"/>
        <v>0.20833333333333334</v>
      </c>
      <c r="J11" s="15">
        <f t="shared" si="1"/>
        <v>0.31666666666666671</v>
      </c>
      <c r="K11" s="101"/>
      <c r="L11" s="123"/>
      <c r="M11" s="101"/>
      <c r="N11" s="123"/>
      <c r="O11" s="66"/>
      <c r="P11" s="66"/>
      <c r="Q11" s="66"/>
      <c r="R11" s="66"/>
      <c r="S11" s="66"/>
      <c r="T11" s="66"/>
    </row>
    <row r="12" spans="1:20" s="26" customFormat="1" x14ac:dyDescent="0.35">
      <c r="A12" s="26" t="s">
        <v>34</v>
      </c>
      <c r="B12" s="42" t="s">
        <v>10</v>
      </c>
      <c r="C12" s="42">
        <v>1</v>
      </c>
      <c r="D12" s="42" t="s">
        <v>80</v>
      </c>
      <c r="E12" s="42">
        <v>106.4</v>
      </c>
      <c r="F12" s="42">
        <v>1</v>
      </c>
      <c r="G12" s="50">
        <v>0.44500000000000001</v>
      </c>
      <c r="H12" s="26">
        <v>0.21</v>
      </c>
      <c r="I12" s="15">
        <f t="shared" si="0"/>
        <v>0.7416666666666667</v>
      </c>
      <c r="J12" s="15">
        <f t="shared" si="1"/>
        <v>0.35</v>
      </c>
      <c r="K12" s="101">
        <f t="shared" ref="K12" si="26">AVERAGE(I12:I13)</f>
        <v>0.54416666666666669</v>
      </c>
      <c r="L12" s="123">
        <f t="shared" ref="L12" si="27">(_xlfn.STDEV.S(I12:I13)/SQRT(2))/K12</f>
        <v>0.36294027565084236</v>
      </c>
      <c r="M12" s="101">
        <f t="shared" ref="M12" si="28">AVERAGE(J12:J13)</f>
        <v>0.53916666666666668</v>
      </c>
      <c r="N12" s="123">
        <f t="shared" ref="N12" si="29">(_xlfn.STDEV.S(J12:J13)/SQRT(2))/M12</f>
        <v>0.3508500772797527</v>
      </c>
      <c r="O12" s="66">
        <f>(11.43*K12) + (-0.64*M12)</f>
        <v>5.8747583333333333</v>
      </c>
      <c r="P12" s="66">
        <f>(27.09*M12) + (-3.63*K12)</f>
        <v>12.630700000000001</v>
      </c>
      <c r="Q12" s="66">
        <f t="shared" ref="Q12" si="30">O12+P12</f>
        <v>18.505458333333333</v>
      </c>
      <c r="R12" s="66">
        <f t="shared" ref="R12:T12" si="31">O12*($F12/$E12)*1000</f>
        <v>55.213894110275682</v>
      </c>
      <c r="S12" s="66">
        <f t="shared" si="31"/>
        <v>118.70958646616542</v>
      </c>
      <c r="T12" s="66">
        <f t="shared" si="31"/>
        <v>173.92348057644108</v>
      </c>
    </row>
    <row r="13" spans="1:20" s="26" customFormat="1" x14ac:dyDescent="0.35">
      <c r="A13" s="26" t="s">
        <v>34</v>
      </c>
      <c r="B13" s="42" t="s">
        <v>10</v>
      </c>
      <c r="C13" s="42">
        <v>2</v>
      </c>
      <c r="D13" s="42" t="s">
        <v>80</v>
      </c>
      <c r="E13" s="42">
        <v>106.4</v>
      </c>
      <c r="F13" s="42">
        <v>1</v>
      </c>
      <c r="G13" s="27">
        <v>0.20799999999999999</v>
      </c>
      <c r="H13" s="51">
        <v>0.437</v>
      </c>
      <c r="I13" s="15">
        <f t="shared" si="0"/>
        <v>0.34666666666666668</v>
      </c>
      <c r="J13" s="15">
        <f t="shared" si="1"/>
        <v>0.72833333333333339</v>
      </c>
      <c r="K13" s="101"/>
      <c r="L13" s="123"/>
      <c r="M13" s="101"/>
      <c r="N13" s="123"/>
      <c r="O13" s="66"/>
      <c r="P13" s="66"/>
      <c r="Q13" s="66"/>
      <c r="R13" s="66"/>
      <c r="S13" s="66"/>
      <c r="T13" s="66"/>
    </row>
    <row r="14" spans="1:20" s="28" customFormat="1" x14ac:dyDescent="0.35">
      <c r="A14" s="28" t="s">
        <v>35</v>
      </c>
      <c r="B14" s="43" t="s">
        <v>10</v>
      </c>
      <c r="C14" s="43">
        <v>1</v>
      </c>
      <c r="D14" s="43" t="s">
        <v>79</v>
      </c>
      <c r="E14" s="43">
        <v>86.9</v>
      </c>
      <c r="F14" s="43">
        <v>0.9</v>
      </c>
      <c r="G14" s="28">
        <v>0.27200000000000002</v>
      </c>
      <c r="H14" s="28">
        <v>0.159</v>
      </c>
      <c r="I14" s="16">
        <f t="shared" si="0"/>
        <v>0.45333333333333337</v>
      </c>
      <c r="J14" s="16">
        <f t="shared" si="1"/>
        <v>0.26500000000000001</v>
      </c>
      <c r="K14" s="103">
        <f t="shared" ref="K14" si="32">AVERAGE(I14:I15)</f>
        <v>0.35833333333333339</v>
      </c>
      <c r="L14" s="121">
        <f t="shared" ref="L14" si="33">(_xlfn.STDEV.S(I14:I15)/SQRT(2))/K14</f>
        <v>0.26511627906976748</v>
      </c>
      <c r="M14" s="103">
        <f>AVERAGE(J14:J15)</f>
        <v>0.35416666666666669</v>
      </c>
      <c r="N14" s="121">
        <f t="shared" ref="N14" si="34">(_xlfn.STDEV.S(J14:J15)/SQRT(2))/M14</f>
        <v>0.25176470588235317</v>
      </c>
      <c r="O14" s="67">
        <f>(11.43*K14) + (-0.64*M14)</f>
        <v>3.8690833333333341</v>
      </c>
      <c r="P14" s="67">
        <f>(27.09*M14) + (-3.63*K14)</f>
        <v>8.2936250000000005</v>
      </c>
      <c r="Q14" s="67">
        <f t="shared" ref="Q14" si="35">O14+P14</f>
        <v>12.162708333333335</v>
      </c>
      <c r="R14" s="67">
        <f t="shared" ref="R14:T14" si="36">O14*($F14/$E14)*1000</f>
        <v>40.071058688147303</v>
      </c>
      <c r="S14" s="67">
        <f t="shared" si="36"/>
        <v>85.89485040276179</v>
      </c>
      <c r="T14" s="67">
        <f t="shared" si="36"/>
        <v>125.96590909090909</v>
      </c>
    </row>
    <row r="15" spans="1:20" s="28" customFormat="1" x14ac:dyDescent="0.35">
      <c r="A15" s="28" t="s">
        <v>35</v>
      </c>
      <c r="B15" s="43" t="s">
        <v>10</v>
      </c>
      <c r="C15" s="43">
        <v>2</v>
      </c>
      <c r="D15" s="43" t="s">
        <v>79</v>
      </c>
      <c r="E15" s="43">
        <v>86.9</v>
      </c>
      <c r="F15" s="43">
        <v>0.9</v>
      </c>
      <c r="G15" s="29">
        <v>0.158</v>
      </c>
      <c r="H15" s="29">
        <v>0.26600000000000001</v>
      </c>
      <c r="I15" s="16">
        <f t="shared" si="0"/>
        <v>0.26333333333333336</v>
      </c>
      <c r="J15" s="16">
        <f t="shared" si="1"/>
        <v>0.44333333333333336</v>
      </c>
      <c r="K15" s="103"/>
      <c r="L15" s="121"/>
      <c r="M15" s="103"/>
      <c r="N15" s="121"/>
      <c r="O15" s="67"/>
      <c r="P15" s="67"/>
      <c r="Q15" s="67"/>
      <c r="R15" s="67"/>
      <c r="S15" s="67"/>
      <c r="T15" s="67"/>
    </row>
    <row r="16" spans="1:20" s="28" customFormat="1" x14ac:dyDescent="0.35">
      <c r="A16" s="28" t="s">
        <v>35</v>
      </c>
      <c r="B16" s="43" t="s">
        <v>10</v>
      </c>
      <c r="C16" s="43">
        <v>1</v>
      </c>
      <c r="D16" s="43" t="s">
        <v>80</v>
      </c>
      <c r="E16" s="43">
        <v>93</v>
      </c>
      <c r="F16" s="43">
        <v>1</v>
      </c>
      <c r="G16" s="28">
        <v>0.23499999999999999</v>
      </c>
      <c r="H16" s="28">
        <v>0.121</v>
      </c>
      <c r="I16" s="16">
        <f t="shared" si="0"/>
        <v>0.39166666666666666</v>
      </c>
      <c r="J16" s="16">
        <f t="shared" si="1"/>
        <v>0.20166666666666666</v>
      </c>
      <c r="K16" s="103">
        <f t="shared" ref="K16" si="37">AVERAGE(I16:I17)</f>
        <v>0.29499999999999998</v>
      </c>
      <c r="L16" s="121">
        <f t="shared" ref="L16" si="38">(_xlfn.STDEV.S(I16:I17)/SQRT(2))/K16</f>
        <v>0.32768361581920935</v>
      </c>
      <c r="M16" s="103">
        <f>AVERAGE(J16:J17)</f>
        <v>0.29166666666666669</v>
      </c>
      <c r="N16" s="121">
        <f t="shared" ref="N16" si="39">(_xlfn.STDEV.S(J16:J17)/SQRT(2))/M16</f>
        <v>0.30857142857142872</v>
      </c>
      <c r="O16" s="67">
        <f>(11.43*K16) + (-0.64*M16)</f>
        <v>3.1851833333333333</v>
      </c>
      <c r="P16" s="67">
        <f>(27.09*M16) + (-3.63*K16)</f>
        <v>6.8304</v>
      </c>
      <c r="Q16" s="67">
        <f t="shared" ref="Q16" si="40">O16+P16</f>
        <v>10.015583333333334</v>
      </c>
      <c r="R16" s="67">
        <f t="shared" ref="R16:T16" si="41">O16*($F16/$E16)*1000</f>
        <v>34.249283154121869</v>
      </c>
      <c r="S16" s="67">
        <f t="shared" si="41"/>
        <v>73.445161290322574</v>
      </c>
      <c r="T16" s="67">
        <f t="shared" si="41"/>
        <v>107.69444444444446</v>
      </c>
    </row>
    <row r="17" spans="1:20" s="28" customFormat="1" x14ac:dyDescent="0.35">
      <c r="A17" s="28" t="s">
        <v>35</v>
      </c>
      <c r="B17" s="43" t="s">
        <v>10</v>
      </c>
      <c r="C17" s="43">
        <v>2</v>
      </c>
      <c r="D17" s="43" t="s">
        <v>80</v>
      </c>
      <c r="E17" s="43">
        <v>93</v>
      </c>
      <c r="F17" s="43">
        <v>1</v>
      </c>
      <c r="G17" s="29">
        <v>0.11899999999999999</v>
      </c>
      <c r="H17" s="29">
        <v>0.22900000000000001</v>
      </c>
      <c r="I17" s="16">
        <f t="shared" si="0"/>
        <v>0.19833333333333333</v>
      </c>
      <c r="J17" s="16">
        <f t="shared" si="1"/>
        <v>0.38166666666666671</v>
      </c>
      <c r="K17" s="103"/>
      <c r="L17" s="121"/>
      <c r="M17" s="103"/>
      <c r="N17" s="121"/>
      <c r="O17" s="67"/>
      <c r="P17" s="67"/>
      <c r="Q17" s="67"/>
      <c r="R17" s="67"/>
      <c r="S17" s="67"/>
      <c r="T17" s="67"/>
    </row>
    <row r="18" spans="1:20" s="26" customFormat="1" x14ac:dyDescent="0.35">
      <c r="A18" s="26" t="s">
        <v>36</v>
      </c>
      <c r="B18" s="42" t="s">
        <v>10</v>
      </c>
      <c r="C18" s="42">
        <v>1</v>
      </c>
      <c r="D18" s="42" t="s">
        <v>79</v>
      </c>
      <c r="E18" s="42">
        <v>97</v>
      </c>
      <c r="F18" s="42">
        <v>1</v>
      </c>
      <c r="G18" s="26">
        <v>0.48399999999999999</v>
      </c>
      <c r="H18" s="26">
        <v>0.25</v>
      </c>
      <c r="I18" s="58">
        <f t="shared" si="0"/>
        <v>0.80666666666666664</v>
      </c>
      <c r="J18" s="82">
        <f t="shared" si="1"/>
        <v>0.41666666666666669</v>
      </c>
      <c r="K18" s="132">
        <f t="shared" ref="K18" si="42">AVERAGE(I18:I19)</f>
        <v>0.61499999999999999</v>
      </c>
      <c r="L18" s="131">
        <f t="shared" ref="L18" si="43">(_xlfn.STDEV.S(I18:I19)/SQRT(2))/K18</f>
        <v>0.31165311653116518</v>
      </c>
      <c r="M18" s="132">
        <f t="shared" ref="M18" si="44">AVERAGE(J18:J19)</f>
        <v>0.61916666666666664</v>
      </c>
      <c r="N18" s="131">
        <f t="shared" ref="N18" si="45">(_xlfn.STDEV.S(J18:J19)/SQRT(2))/M18</f>
        <v>0.32705248990578745</v>
      </c>
      <c r="O18" s="83">
        <f>(11.43*K18) + (-0.64*M18)</f>
        <v>6.6331833333333332</v>
      </c>
      <c r="P18" s="83">
        <f>(27.09*M18) + (-3.63*K18)</f>
        <v>14.540775</v>
      </c>
      <c r="Q18" s="66">
        <f t="shared" ref="Q18" si="46">O18+P18</f>
        <v>21.173958333333331</v>
      </c>
      <c r="R18" s="66">
        <f t="shared" ref="R18:T18" si="47">O18*($F18/$E18)*1000</f>
        <v>68.38333333333334</v>
      </c>
      <c r="S18" s="66">
        <f t="shared" si="47"/>
        <v>149.90489690721648</v>
      </c>
      <c r="T18" s="66">
        <f t="shared" si="47"/>
        <v>218.28823024054981</v>
      </c>
    </row>
    <row r="19" spans="1:20" s="26" customFormat="1" x14ac:dyDescent="0.35">
      <c r="A19" s="26" t="s">
        <v>36</v>
      </c>
      <c r="B19" s="42" t="s">
        <v>10</v>
      </c>
      <c r="C19" s="42">
        <v>2</v>
      </c>
      <c r="D19" s="42" t="s">
        <v>79</v>
      </c>
      <c r="E19" s="42">
        <v>97</v>
      </c>
      <c r="F19" s="42">
        <v>1</v>
      </c>
      <c r="G19" s="27">
        <v>0.254</v>
      </c>
      <c r="H19" s="27">
        <v>0.49299999999999999</v>
      </c>
      <c r="I19" s="15">
        <f t="shared" si="0"/>
        <v>0.42333333333333334</v>
      </c>
      <c r="J19" s="84">
        <f t="shared" si="1"/>
        <v>0.82166666666666666</v>
      </c>
      <c r="K19" s="132"/>
      <c r="L19" s="131"/>
      <c r="M19" s="132"/>
      <c r="N19" s="131"/>
      <c r="O19" s="83"/>
      <c r="P19" s="83"/>
      <c r="Q19" s="66"/>
      <c r="R19" s="66"/>
      <c r="S19" s="66"/>
      <c r="T19" s="66"/>
    </row>
    <row r="20" spans="1:20" s="26" customFormat="1" x14ac:dyDescent="0.35">
      <c r="A20" s="26" t="s">
        <v>36</v>
      </c>
      <c r="B20" s="42" t="s">
        <v>10</v>
      </c>
      <c r="C20" s="42">
        <v>1</v>
      </c>
      <c r="D20" s="42" t="s">
        <v>80</v>
      </c>
      <c r="E20" s="42">
        <v>99.7</v>
      </c>
      <c r="F20" s="42">
        <v>1</v>
      </c>
      <c r="G20" s="26">
        <v>0.307</v>
      </c>
      <c r="H20" s="26">
        <v>0.20300000000000001</v>
      </c>
      <c r="I20" s="15">
        <f t="shared" si="0"/>
        <v>0.51166666666666671</v>
      </c>
      <c r="J20" s="82">
        <f t="shared" si="1"/>
        <v>0.33833333333333337</v>
      </c>
      <c r="K20" s="132">
        <f t="shared" ref="K20" si="48">AVERAGE(I20:I21)</f>
        <v>0.41916666666666669</v>
      </c>
      <c r="L20" s="131">
        <f t="shared" ref="L20" si="49">(_xlfn.STDEV.S(I20:I21)/SQRT(2))/K20</f>
        <v>0.2206759443339962</v>
      </c>
      <c r="M20" s="132">
        <f t="shared" ref="M20" si="50">AVERAGE(J20:J21)</f>
        <v>0.41583333333333339</v>
      </c>
      <c r="N20" s="131">
        <f t="shared" ref="N20" si="51">(_xlfn.STDEV.S(J20:J21)/SQRT(2))/M20</f>
        <v>0.18637274549098137</v>
      </c>
      <c r="O20" s="83">
        <f>(11.43*K20) + (-0.64*M20)</f>
        <v>4.5249416666666669</v>
      </c>
      <c r="P20" s="83">
        <f>(27.09*M20) + (-3.63*K20)</f>
        <v>9.7433500000000013</v>
      </c>
      <c r="Q20" s="66">
        <f t="shared" ref="Q20" si="52">O20+P20</f>
        <v>14.268291666666668</v>
      </c>
      <c r="R20" s="66">
        <f t="shared" ref="R20:T20" si="53">O20*($F20/$E20)*1000</f>
        <v>45.385573386827147</v>
      </c>
      <c r="S20" s="66">
        <f t="shared" si="53"/>
        <v>97.726680040120371</v>
      </c>
      <c r="T20" s="66">
        <f t="shared" si="53"/>
        <v>143.11225342694752</v>
      </c>
    </row>
    <row r="21" spans="1:20" s="26" customFormat="1" x14ac:dyDescent="0.35">
      <c r="A21" s="26" t="s">
        <v>36</v>
      </c>
      <c r="B21" s="42" t="s">
        <v>10</v>
      </c>
      <c r="C21" s="42">
        <v>2</v>
      </c>
      <c r="D21" s="42" t="s">
        <v>80</v>
      </c>
      <c r="E21" s="42">
        <v>99.7</v>
      </c>
      <c r="F21" s="42">
        <v>1</v>
      </c>
      <c r="G21" s="27">
        <v>0.19600000000000001</v>
      </c>
      <c r="H21" s="27">
        <v>0.29599999999999999</v>
      </c>
      <c r="I21" s="15">
        <f t="shared" si="0"/>
        <v>0.32666666666666672</v>
      </c>
      <c r="J21" s="82">
        <f t="shared" si="1"/>
        <v>0.49333333333333335</v>
      </c>
      <c r="K21" s="132"/>
      <c r="L21" s="131"/>
      <c r="M21" s="132"/>
      <c r="N21" s="131"/>
      <c r="O21" s="83"/>
      <c r="P21" s="83"/>
      <c r="Q21" s="66"/>
      <c r="R21" s="66"/>
      <c r="S21" s="66"/>
      <c r="T21" s="66"/>
    </row>
    <row r="22" spans="1:20" s="30" customFormat="1" x14ac:dyDescent="0.35">
      <c r="A22" s="30" t="s">
        <v>42</v>
      </c>
      <c r="B22" s="44" t="s">
        <v>7</v>
      </c>
      <c r="C22" s="44">
        <v>1</v>
      </c>
      <c r="D22" s="44" t="s">
        <v>79</v>
      </c>
      <c r="E22" s="44">
        <v>106.7</v>
      </c>
      <c r="F22" s="44">
        <v>1</v>
      </c>
      <c r="G22" s="30">
        <v>0.14000000000000001</v>
      </c>
      <c r="H22" s="30">
        <v>0.20499999999999999</v>
      </c>
      <c r="I22" s="17">
        <f t="shared" si="0"/>
        <v>0.23333333333333336</v>
      </c>
      <c r="J22" s="17">
        <f t="shared" si="1"/>
        <v>0.34166666666666667</v>
      </c>
      <c r="K22" s="110">
        <f t="shared" ref="K22" si="54">AVERAGE(I22:I23)</f>
        <v>0.28583333333333338</v>
      </c>
      <c r="L22" s="124">
        <f t="shared" ref="L22" si="55">(_xlfn.STDEV.S(I22:I23)/SQRT(2))/K22</f>
        <v>0.18367346938775464</v>
      </c>
      <c r="M22" s="110">
        <f t="shared" ref="M22" si="56">AVERAGE(J22:J23)</f>
        <v>0.28666666666666668</v>
      </c>
      <c r="N22" s="124">
        <f t="shared" ref="N22" si="57">(_xlfn.STDEV.S(J22:J23)/SQRT(2))/M22</f>
        <v>0.19186046511627905</v>
      </c>
      <c r="O22" s="63">
        <f>(11.43*K22) + (-0.64*M22)</f>
        <v>3.0836083333333342</v>
      </c>
      <c r="P22" s="63">
        <f>(27.09*M22) + (-3.63*K22)</f>
        <v>6.7282250000000001</v>
      </c>
      <c r="Q22" s="63">
        <f t="shared" ref="Q22" si="58">O22+P22</f>
        <v>9.8118333333333343</v>
      </c>
      <c r="R22" s="63">
        <f t="shared" ref="R22:T22" si="59">O22*($F22/$E22)*1000</f>
        <v>28.899796938456738</v>
      </c>
      <c r="S22" s="63">
        <f t="shared" si="59"/>
        <v>63.057403936269907</v>
      </c>
      <c r="T22" s="63">
        <f t="shared" si="59"/>
        <v>91.957200874726652</v>
      </c>
    </row>
    <row r="23" spans="1:20" s="30" customFormat="1" x14ac:dyDescent="0.35">
      <c r="A23" s="30" t="s">
        <v>42</v>
      </c>
      <c r="B23" s="44" t="s">
        <v>7</v>
      </c>
      <c r="C23" s="44">
        <v>2</v>
      </c>
      <c r="D23" s="44" t="s">
        <v>79</v>
      </c>
      <c r="E23" s="44">
        <v>106.7</v>
      </c>
      <c r="F23" s="44">
        <v>1</v>
      </c>
      <c r="G23" s="31">
        <v>0.20300000000000001</v>
      </c>
      <c r="H23" s="31">
        <v>0.13900000000000001</v>
      </c>
      <c r="I23" s="17">
        <f t="shared" si="0"/>
        <v>0.33833333333333337</v>
      </c>
      <c r="J23" s="17">
        <f t="shared" si="1"/>
        <v>0.23166666666666669</v>
      </c>
      <c r="K23" s="110"/>
      <c r="L23" s="124"/>
      <c r="M23" s="110"/>
      <c r="N23" s="124"/>
      <c r="O23" s="63"/>
      <c r="P23" s="63"/>
      <c r="Q23" s="63"/>
      <c r="R23" s="63"/>
      <c r="S23" s="63"/>
      <c r="T23" s="63"/>
    </row>
    <row r="24" spans="1:20" s="30" customFormat="1" x14ac:dyDescent="0.35">
      <c r="A24" s="30" t="s">
        <v>42</v>
      </c>
      <c r="B24" s="44" t="s">
        <v>7</v>
      </c>
      <c r="C24" s="44">
        <v>1</v>
      </c>
      <c r="D24" s="44" t="s">
        <v>80</v>
      </c>
      <c r="E24" s="44">
        <v>102</v>
      </c>
      <c r="F24" s="44">
        <v>1</v>
      </c>
      <c r="G24" s="30">
        <v>0.222</v>
      </c>
      <c r="H24" s="30">
        <v>0.161</v>
      </c>
      <c r="I24" s="17">
        <f t="shared" si="0"/>
        <v>0.37</v>
      </c>
      <c r="J24" s="17">
        <f t="shared" si="1"/>
        <v>0.26833333333333337</v>
      </c>
      <c r="K24" s="110">
        <f t="shared" ref="K24" si="60">AVERAGE(I24:I25)</f>
        <v>0.3175</v>
      </c>
      <c r="L24" s="124">
        <f t="shared" ref="L24" si="61">(_xlfn.STDEV.S(I24:I25)/SQRT(2))/K24</f>
        <v>0.16535433070866148</v>
      </c>
      <c r="M24" s="110">
        <f t="shared" ref="M24" si="62">AVERAGE(J24:J25)</f>
        <v>0.31500000000000006</v>
      </c>
      <c r="N24" s="124">
        <f t="shared" ref="N24" si="63">(_xlfn.STDEV.S(J24:J25)/SQRT(2))/M24</f>
        <v>0.14814814814814717</v>
      </c>
      <c r="O24" s="63">
        <f>(11.43*K24) + (-0.64*M24)</f>
        <v>3.4274249999999999</v>
      </c>
      <c r="P24" s="63">
        <f>(27.09*M24) + (-3.63*K24)</f>
        <v>7.3808250000000024</v>
      </c>
      <c r="Q24" s="63">
        <f t="shared" ref="Q24" si="64">O24+P24</f>
        <v>10.808250000000003</v>
      </c>
      <c r="R24" s="63">
        <f t="shared" ref="R24:T24" si="65">O24*($F24/$E24)*1000</f>
        <v>33.602205882352933</v>
      </c>
      <c r="S24" s="63">
        <f t="shared" si="65"/>
        <v>72.361029411764733</v>
      </c>
      <c r="T24" s="63">
        <f t="shared" si="65"/>
        <v>105.96323529411768</v>
      </c>
    </row>
    <row r="25" spans="1:20" s="30" customFormat="1" x14ac:dyDescent="0.35">
      <c r="A25" s="30" t="s">
        <v>42</v>
      </c>
      <c r="B25" s="44" t="s">
        <v>7</v>
      </c>
      <c r="C25" s="44">
        <v>2</v>
      </c>
      <c r="D25" s="44" t="s">
        <v>80</v>
      </c>
      <c r="E25" s="44">
        <v>102</v>
      </c>
      <c r="F25" s="44">
        <v>1</v>
      </c>
      <c r="G25" s="31">
        <v>0.159</v>
      </c>
      <c r="H25" s="31">
        <v>0.217</v>
      </c>
      <c r="I25" s="17">
        <f t="shared" si="0"/>
        <v>0.26500000000000001</v>
      </c>
      <c r="J25" s="17">
        <f t="shared" si="1"/>
        <v>0.36166666666666669</v>
      </c>
      <c r="K25" s="110"/>
      <c r="L25" s="124"/>
      <c r="M25" s="110"/>
      <c r="N25" s="124"/>
      <c r="O25" s="63"/>
      <c r="P25" s="63"/>
      <c r="Q25" s="63"/>
      <c r="R25" s="63"/>
      <c r="S25" s="63"/>
      <c r="T25" s="63"/>
    </row>
    <row r="26" spans="1:20" s="32" customFormat="1" x14ac:dyDescent="0.35">
      <c r="A26" s="32" t="s">
        <v>43</v>
      </c>
      <c r="B26" s="45" t="s">
        <v>7</v>
      </c>
      <c r="C26" s="45">
        <v>1</v>
      </c>
      <c r="D26" s="45" t="s">
        <v>79</v>
      </c>
      <c r="E26" s="45">
        <v>106.7</v>
      </c>
      <c r="F26" s="45">
        <v>1</v>
      </c>
      <c r="G26" s="32">
        <v>0.23699999999999999</v>
      </c>
      <c r="H26" s="32">
        <v>0.20499999999999999</v>
      </c>
      <c r="I26" s="18">
        <f t="shared" si="0"/>
        <v>0.39500000000000002</v>
      </c>
      <c r="J26" s="18">
        <f t="shared" si="1"/>
        <v>0.34166666666666667</v>
      </c>
      <c r="K26" s="111">
        <f t="shared" ref="K26" si="66">AVERAGE(I26:I27)</f>
        <v>0.36749999999999999</v>
      </c>
      <c r="L26" s="127">
        <f t="shared" ref="L26" si="67">(_xlfn.STDEV.S(I26:I27)/SQRT(2))/K26</f>
        <v>7.4829931972789185E-2</v>
      </c>
      <c r="M26" s="111">
        <f t="shared" ref="M26" si="68">AVERAGE(J26:J27)</f>
        <v>0.3666666666666667</v>
      </c>
      <c r="N26" s="127">
        <f t="shared" ref="N26" si="69">(_xlfn.STDEV.S(J26:J27)/SQRT(2))/M26</f>
        <v>6.8181818181818163E-2</v>
      </c>
      <c r="O26" s="64">
        <f>(11.43*K26) + (-0.64*M26)</f>
        <v>3.9658583333333333</v>
      </c>
      <c r="P26" s="64">
        <f>(27.09*M26) + (-3.63*K26)</f>
        <v>8.5989750000000011</v>
      </c>
      <c r="Q26" s="64">
        <f t="shared" ref="Q26" si="70">O26+P26</f>
        <v>12.564833333333334</v>
      </c>
      <c r="R26" s="64">
        <f t="shared" ref="R26:T26" si="71">O26*($F26/$E26)*1000</f>
        <v>37.16830677913152</v>
      </c>
      <c r="S26" s="64">
        <f t="shared" si="71"/>
        <v>80.590206185567013</v>
      </c>
      <c r="T26" s="64">
        <f t="shared" si="71"/>
        <v>117.75851296469854</v>
      </c>
    </row>
    <row r="27" spans="1:20" s="32" customFormat="1" x14ac:dyDescent="0.35">
      <c r="A27" s="32" t="s">
        <v>43</v>
      </c>
      <c r="B27" s="45" t="s">
        <v>7</v>
      </c>
      <c r="C27" s="45">
        <v>2</v>
      </c>
      <c r="D27" s="45" t="s">
        <v>79</v>
      </c>
      <c r="E27" s="45">
        <v>106.7</v>
      </c>
      <c r="F27" s="45">
        <v>1</v>
      </c>
      <c r="G27" s="33">
        <v>0.20399999999999999</v>
      </c>
      <c r="H27" s="33">
        <v>0.23499999999999999</v>
      </c>
      <c r="I27" s="18">
        <f t="shared" si="0"/>
        <v>0.33999999999999997</v>
      </c>
      <c r="J27" s="18">
        <f t="shared" si="1"/>
        <v>0.39166666666666666</v>
      </c>
      <c r="K27" s="111"/>
      <c r="L27" s="127"/>
      <c r="M27" s="111"/>
      <c r="N27" s="127"/>
      <c r="O27" s="64"/>
      <c r="P27" s="64"/>
      <c r="Q27" s="64"/>
      <c r="R27" s="64"/>
      <c r="S27" s="64"/>
      <c r="T27" s="64"/>
    </row>
    <row r="28" spans="1:20" s="32" customFormat="1" x14ac:dyDescent="0.35">
      <c r="A28" s="32" t="s">
        <v>43</v>
      </c>
      <c r="B28" s="45" t="s">
        <v>7</v>
      </c>
      <c r="C28" s="45">
        <v>1</v>
      </c>
      <c r="D28" s="45" t="s">
        <v>80</v>
      </c>
      <c r="E28" s="45">
        <v>103.5</v>
      </c>
      <c r="F28" s="45">
        <v>1</v>
      </c>
      <c r="G28" s="32">
        <v>0.17199999999999999</v>
      </c>
      <c r="H28" s="32">
        <v>0.158</v>
      </c>
      <c r="I28" s="18">
        <f t="shared" si="0"/>
        <v>0.28666666666666668</v>
      </c>
      <c r="J28" s="18">
        <f t="shared" si="1"/>
        <v>0.26333333333333336</v>
      </c>
      <c r="K28" s="111">
        <f t="shared" ref="K28" si="72">AVERAGE(I28:I29)</f>
        <v>0.27333333333333332</v>
      </c>
      <c r="L28" s="127">
        <f t="shared" ref="L28" si="73">(_xlfn.STDEV.S(I28:I29)/SQRT(2))/K28</f>
        <v>4.8780487804878057E-2</v>
      </c>
      <c r="M28" s="111">
        <f t="shared" ref="M28" si="74">AVERAGE(J28:J29)</f>
        <v>0.27166666666666672</v>
      </c>
      <c r="N28" s="127">
        <f t="shared" ref="N28" si="75">(_xlfn.STDEV.S(J28:J29)/SQRT(2))/M28</f>
        <v>3.0674846625766857E-2</v>
      </c>
      <c r="O28" s="64">
        <f>(11.43*K28) + (-0.64*M28)</f>
        <v>2.950333333333333</v>
      </c>
      <c r="P28" s="64">
        <f>(27.09*M28) + (-3.63*K28)</f>
        <v>6.3672500000000021</v>
      </c>
      <c r="Q28" s="64">
        <f t="shared" ref="Q28" si="76">O28+P28</f>
        <v>9.3175833333333351</v>
      </c>
      <c r="R28" s="64">
        <f t="shared" ref="R28:T28" si="77">O28*($F28/$E28)*1000</f>
        <v>28.505636070853459</v>
      </c>
      <c r="S28" s="64">
        <f t="shared" si="77"/>
        <v>61.519323671497602</v>
      </c>
      <c r="T28" s="64">
        <f t="shared" si="77"/>
        <v>90.024959742351058</v>
      </c>
    </row>
    <row r="29" spans="1:20" s="32" customFormat="1" x14ac:dyDescent="0.35">
      <c r="A29" s="32" t="s">
        <v>43</v>
      </c>
      <c r="B29" s="45" t="s">
        <v>7</v>
      </c>
      <c r="C29" s="45">
        <v>2</v>
      </c>
      <c r="D29" s="45" t="s">
        <v>80</v>
      </c>
      <c r="E29" s="45">
        <v>103.5</v>
      </c>
      <c r="F29" s="45">
        <v>1</v>
      </c>
      <c r="G29" s="33">
        <v>0.156</v>
      </c>
      <c r="H29" s="33">
        <v>0.16800000000000001</v>
      </c>
      <c r="I29" s="18">
        <f t="shared" si="0"/>
        <v>0.26</v>
      </c>
      <c r="J29" s="18">
        <f t="shared" si="1"/>
        <v>0.28000000000000003</v>
      </c>
      <c r="K29" s="111"/>
      <c r="L29" s="127"/>
      <c r="M29" s="111"/>
      <c r="N29" s="127"/>
      <c r="O29" s="64"/>
      <c r="P29" s="64"/>
      <c r="Q29" s="64"/>
      <c r="R29" s="64"/>
      <c r="S29" s="64"/>
      <c r="T29" s="64"/>
    </row>
    <row r="30" spans="1:20" s="30" customFormat="1" x14ac:dyDescent="0.35">
      <c r="A30" s="30" t="s">
        <v>45</v>
      </c>
      <c r="B30" s="44" t="s">
        <v>7</v>
      </c>
      <c r="C30" s="44">
        <v>1</v>
      </c>
      <c r="D30" s="44" t="s">
        <v>79</v>
      </c>
      <c r="E30" s="44">
        <v>107.8</v>
      </c>
      <c r="F30" s="44">
        <v>1</v>
      </c>
      <c r="G30" s="30">
        <v>0.24299999999999999</v>
      </c>
      <c r="H30" s="30">
        <v>0.214</v>
      </c>
      <c r="I30" s="17">
        <f t="shared" si="0"/>
        <v>0.40500000000000003</v>
      </c>
      <c r="J30" s="17">
        <f t="shared" si="1"/>
        <v>0.35666666666666669</v>
      </c>
      <c r="K30" s="110">
        <f t="shared" ref="K30" si="78">AVERAGE(I30:I31)</f>
        <v>0.38583333333333336</v>
      </c>
      <c r="L30" s="124">
        <f t="shared" ref="L30" si="79">(_xlfn.STDEV.S(I30:I31)/SQRT(2))/K30</f>
        <v>4.967602591792656E-2</v>
      </c>
      <c r="M30" s="110">
        <f t="shared" ref="M30" si="80">AVERAGE(J30:J31)</f>
        <v>0.38666666666666671</v>
      </c>
      <c r="N30" s="124">
        <f t="shared" ref="N30" si="81">(_xlfn.STDEV.S(J30:J31)/SQRT(2))/M30</f>
        <v>7.7586206896551713E-2</v>
      </c>
      <c r="O30" s="63">
        <f>(11.43*K30) + (-0.64*M30)</f>
        <v>4.162608333333333</v>
      </c>
      <c r="P30" s="63">
        <f>(27.09*M30) + (-3.63*K30)</f>
        <v>9.074225000000002</v>
      </c>
      <c r="Q30" s="63">
        <f t="shared" ref="Q30" si="82">O30+P30</f>
        <v>13.236833333333335</v>
      </c>
      <c r="R30" s="63">
        <f t="shared" ref="R30:T30" si="83">O30*($F30/$E30)*1000</f>
        <v>38.614177489177493</v>
      </c>
      <c r="S30" s="63">
        <f t="shared" si="83"/>
        <v>84.176484230055678</v>
      </c>
      <c r="T30" s="63">
        <f t="shared" si="83"/>
        <v>122.79066171923317</v>
      </c>
    </row>
    <row r="31" spans="1:20" s="30" customFormat="1" x14ac:dyDescent="0.35">
      <c r="A31" s="30" t="s">
        <v>45</v>
      </c>
      <c r="B31" s="44" t="s">
        <v>7</v>
      </c>
      <c r="C31" s="44">
        <v>2</v>
      </c>
      <c r="D31" s="44" t="s">
        <v>79</v>
      </c>
      <c r="E31" s="44">
        <v>107.8</v>
      </c>
      <c r="F31" s="44">
        <v>1</v>
      </c>
      <c r="G31" s="31">
        <v>0.22</v>
      </c>
      <c r="H31" s="31">
        <v>0.25</v>
      </c>
      <c r="I31" s="17">
        <f t="shared" si="0"/>
        <v>0.3666666666666667</v>
      </c>
      <c r="J31" s="17">
        <f t="shared" si="1"/>
        <v>0.41666666666666669</v>
      </c>
      <c r="K31" s="110"/>
      <c r="L31" s="124"/>
      <c r="M31" s="110"/>
      <c r="N31" s="124"/>
      <c r="O31" s="63"/>
      <c r="P31" s="63"/>
      <c r="Q31" s="63"/>
      <c r="R31" s="63"/>
      <c r="S31" s="63"/>
      <c r="T31" s="63"/>
    </row>
    <row r="32" spans="1:20" s="30" customFormat="1" x14ac:dyDescent="0.35">
      <c r="A32" s="55" t="s">
        <v>45</v>
      </c>
      <c r="B32" s="56" t="s">
        <v>7</v>
      </c>
      <c r="C32" s="56">
        <v>1</v>
      </c>
      <c r="D32" s="56" t="s">
        <v>80</v>
      </c>
      <c r="E32" s="56">
        <v>102</v>
      </c>
      <c r="F32" s="56">
        <v>1</v>
      </c>
      <c r="G32" s="55">
        <v>0.86199999999999999</v>
      </c>
      <c r="H32" s="55">
        <v>0.48199999999999998</v>
      </c>
      <c r="I32" s="54">
        <f t="shared" si="0"/>
        <v>1.4366666666666668</v>
      </c>
      <c r="J32" s="54">
        <f t="shared" si="1"/>
        <v>0.80333333333333334</v>
      </c>
      <c r="K32" s="110">
        <f t="shared" ref="K32" si="84">AVERAGE(I32:I33)</f>
        <v>1.1191666666666666</v>
      </c>
      <c r="L32" s="124">
        <f t="shared" ref="L32" si="85">(_xlfn.STDEV.S(I32:I33)/SQRT(2))/K32</f>
        <v>0.2836932241250934</v>
      </c>
      <c r="M32" s="110">
        <f t="shared" ref="M32" si="86">AVERAGE(J32:J33)</f>
        <v>1.1174999999999999</v>
      </c>
      <c r="N32" s="124">
        <f t="shared" ref="N32" si="87">(_xlfn.STDEV.S(J32:J33)/SQRT(2))/M32</f>
        <v>0.28113348247576458</v>
      </c>
      <c r="O32" s="65">
        <f>(11.43*K32) + (-0.64*M32)</f>
        <v>12.076874999999999</v>
      </c>
      <c r="P32" s="65">
        <f>(27.09*M32) + (-3.63*K32)</f>
        <v>26.2105</v>
      </c>
      <c r="Q32" s="65">
        <f t="shared" ref="Q32" si="88">O32+P32</f>
        <v>38.287374999999997</v>
      </c>
      <c r="R32" s="65">
        <f t="shared" ref="R32:T32" si="89">O32*($F32/$E32)*1000</f>
        <v>118.40073529411764</v>
      </c>
      <c r="S32" s="65">
        <f t="shared" si="89"/>
        <v>256.96568627450978</v>
      </c>
      <c r="T32" s="65">
        <f t="shared" si="89"/>
        <v>375.3664215686274</v>
      </c>
    </row>
    <row r="33" spans="1:20" s="30" customFormat="1" x14ac:dyDescent="0.35">
      <c r="A33" s="55" t="s">
        <v>45</v>
      </c>
      <c r="B33" s="56" t="s">
        <v>7</v>
      </c>
      <c r="C33" s="56">
        <v>2</v>
      </c>
      <c r="D33" s="56" t="s">
        <v>80</v>
      </c>
      <c r="E33" s="56">
        <v>102</v>
      </c>
      <c r="F33" s="56">
        <v>1</v>
      </c>
      <c r="G33" s="57">
        <v>0.48099999999999998</v>
      </c>
      <c r="H33" s="57">
        <v>0.85899999999999999</v>
      </c>
      <c r="I33" s="54">
        <f t="shared" si="0"/>
        <v>0.80166666666666664</v>
      </c>
      <c r="J33" s="54">
        <f t="shared" si="1"/>
        <v>1.4316666666666666</v>
      </c>
      <c r="K33" s="110"/>
      <c r="L33" s="124"/>
      <c r="M33" s="110"/>
      <c r="N33" s="124"/>
      <c r="O33" s="65"/>
      <c r="P33" s="65"/>
      <c r="Q33" s="65"/>
      <c r="R33" s="65"/>
      <c r="S33" s="65"/>
      <c r="T33" s="65"/>
    </row>
    <row r="34" spans="1:20" s="32" customFormat="1" x14ac:dyDescent="0.35">
      <c r="A34" s="32" t="s">
        <v>46</v>
      </c>
      <c r="B34" s="45" t="s">
        <v>7</v>
      </c>
      <c r="C34" s="45">
        <v>1</v>
      </c>
      <c r="D34" s="45" t="s">
        <v>79</v>
      </c>
      <c r="E34" s="45">
        <v>101.8</v>
      </c>
      <c r="F34" s="45">
        <v>1</v>
      </c>
      <c r="G34" s="32">
        <v>0.156</v>
      </c>
      <c r="H34" s="32">
        <v>0.16700000000000001</v>
      </c>
      <c r="I34" s="18">
        <f t="shared" ref="I34:I65" si="90">G34/0.6</f>
        <v>0.26</v>
      </c>
      <c r="J34" s="18">
        <f t="shared" ref="J34:J65" si="91">H34/0.6</f>
        <v>0.27833333333333338</v>
      </c>
      <c r="K34" s="111">
        <f t="shared" ref="K34" si="92">AVERAGE(I34:I35)</f>
        <v>0.26583333333333337</v>
      </c>
      <c r="L34" s="127">
        <f t="shared" ref="L34" si="93">(_xlfn.STDEV.S(I34:I35)/SQRT(2))/K34</f>
        <v>2.1943573667711581E-2</v>
      </c>
      <c r="M34" s="111">
        <f t="shared" ref="M34" si="94">AVERAGE(J34:J35)</f>
        <v>0.26500000000000001</v>
      </c>
      <c r="N34" s="127">
        <f t="shared" ref="N34" si="95">(_xlfn.STDEV.S(J34:J35)/SQRT(2))/M34</f>
        <v>5.0314465408805145E-2</v>
      </c>
      <c r="O34" s="64">
        <f>(11.43*K34) + (-0.64*M34)</f>
        <v>2.8688750000000005</v>
      </c>
      <c r="P34" s="64">
        <f>(27.09*M34) + (-3.63*K34)</f>
        <v>6.2138750000000007</v>
      </c>
      <c r="Q34" s="64">
        <f t="shared" ref="Q34" si="96">O34+P34</f>
        <v>9.0827500000000008</v>
      </c>
      <c r="R34" s="64">
        <f t="shared" ref="R34:T34" si="97">O34*($F34/$E34)*1000</f>
        <v>28.181483300589395</v>
      </c>
      <c r="S34" s="64">
        <f t="shared" si="97"/>
        <v>61.040029469548138</v>
      </c>
      <c r="T34" s="64">
        <f t="shared" si="97"/>
        <v>89.221512770137522</v>
      </c>
    </row>
    <row r="35" spans="1:20" s="32" customFormat="1" x14ac:dyDescent="0.35">
      <c r="A35" s="32" t="s">
        <v>46</v>
      </c>
      <c r="B35" s="45" t="s">
        <v>7</v>
      </c>
      <c r="C35" s="45">
        <v>2</v>
      </c>
      <c r="D35" s="45" t="s">
        <v>79</v>
      </c>
      <c r="E35" s="45">
        <v>101.8</v>
      </c>
      <c r="F35" s="45">
        <v>1</v>
      </c>
      <c r="G35" s="33">
        <v>0.16300000000000001</v>
      </c>
      <c r="H35" s="33">
        <v>0.151</v>
      </c>
      <c r="I35" s="18">
        <f t="shared" si="90"/>
        <v>0.27166666666666667</v>
      </c>
      <c r="J35" s="18">
        <f t="shared" si="91"/>
        <v>0.25166666666666665</v>
      </c>
      <c r="K35" s="111"/>
      <c r="L35" s="127"/>
      <c r="M35" s="111"/>
      <c r="N35" s="127"/>
      <c r="O35" s="64"/>
      <c r="P35" s="64"/>
      <c r="Q35" s="64"/>
      <c r="R35" s="64"/>
      <c r="S35" s="64"/>
      <c r="T35" s="64"/>
    </row>
    <row r="36" spans="1:20" s="32" customFormat="1" x14ac:dyDescent="0.35">
      <c r="A36" s="32" t="s">
        <v>46</v>
      </c>
      <c r="B36" s="45" t="s">
        <v>7</v>
      </c>
      <c r="C36" s="45">
        <v>1</v>
      </c>
      <c r="D36" s="45" t="s">
        <v>80</v>
      </c>
      <c r="E36" s="45">
        <v>103.1</v>
      </c>
      <c r="F36" s="45">
        <v>1</v>
      </c>
      <c r="G36" s="32">
        <v>0.21</v>
      </c>
      <c r="H36" s="32">
        <v>0.247</v>
      </c>
      <c r="I36" s="18">
        <f t="shared" si="90"/>
        <v>0.35</v>
      </c>
      <c r="J36" s="18">
        <f t="shared" si="91"/>
        <v>0.41166666666666668</v>
      </c>
      <c r="K36" s="111">
        <f t="shared" ref="K36" si="98">AVERAGE(I36:I37)</f>
        <v>0.37583333333333335</v>
      </c>
      <c r="L36" s="127">
        <f t="shared" ref="L36" si="99">(_xlfn.STDEV.S(I36:I37)/SQRT(2))/K36</f>
        <v>6.8736141906873646E-2</v>
      </c>
      <c r="M36" s="111">
        <f t="shared" ref="M36" si="100">AVERAGE(J36:J37)</f>
        <v>0.37583333333333335</v>
      </c>
      <c r="N36" s="127">
        <f t="shared" ref="N36" si="101">(_xlfn.STDEV.S(J36:J37)/SQRT(2))/M36</f>
        <v>9.5343680709534404E-2</v>
      </c>
      <c r="O36" s="64">
        <f>(11.43*K36) + (-0.64*M36)</f>
        <v>4.0552416666666664</v>
      </c>
      <c r="P36" s="64">
        <f>(27.09*M36) + (-3.63*K36)</f>
        <v>8.8170500000000018</v>
      </c>
      <c r="Q36" s="64">
        <f t="shared" ref="Q36" si="102">O36+P36</f>
        <v>12.872291666666669</v>
      </c>
      <c r="R36" s="64">
        <f t="shared" ref="R36:T36" si="103">O36*($F36/$E36)*1000</f>
        <v>39.333090850307144</v>
      </c>
      <c r="S36" s="64">
        <f t="shared" si="103"/>
        <v>85.519398642095084</v>
      </c>
      <c r="T36" s="64">
        <f t="shared" si="103"/>
        <v>124.85248949240223</v>
      </c>
    </row>
    <row r="37" spans="1:20" s="32" customFormat="1" x14ac:dyDescent="0.35">
      <c r="A37" s="32" t="s">
        <v>46</v>
      </c>
      <c r="B37" s="45" t="s">
        <v>7</v>
      </c>
      <c r="C37" s="45">
        <v>2</v>
      </c>
      <c r="D37" s="45" t="s">
        <v>80</v>
      </c>
      <c r="E37" s="45">
        <v>103.1</v>
      </c>
      <c r="F37" s="45">
        <v>1</v>
      </c>
      <c r="G37" s="33">
        <v>0.24099999999999999</v>
      </c>
      <c r="H37" s="33">
        <v>0.20399999999999999</v>
      </c>
      <c r="I37" s="18">
        <f t="shared" si="90"/>
        <v>0.40166666666666667</v>
      </c>
      <c r="J37" s="18">
        <f t="shared" si="91"/>
        <v>0.33999999999999997</v>
      </c>
      <c r="K37" s="111"/>
      <c r="L37" s="127"/>
      <c r="M37" s="111"/>
      <c r="N37" s="127"/>
      <c r="O37" s="64"/>
      <c r="P37" s="64"/>
      <c r="Q37" s="64"/>
      <c r="R37" s="64"/>
      <c r="S37" s="64"/>
      <c r="T37" s="64"/>
    </row>
    <row r="38" spans="1:20" s="30" customFormat="1" x14ac:dyDescent="0.35">
      <c r="A38" s="30" t="s">
        <v>47</v>
      </c>
      <c r="B38" s="44" t="s">
        <v>7</v>
      </c>
      <c r="C38" s="44">
        <v>1</v>
      </c>
      <c r="D38" s="44" t="s">
        <v>79</v>
      </c>
      <c r="E38" s="44">
        <v>108</v>
      </c>
      <c r="F38" s="44">
        <v>1</v>
      </c>
      <c r="G38" s="30">
        <v>0.442</v>
      </c>
      <c r="H38" s="30">
        <v>0.30499999999999999</v>
      </c>
      <c r="I38" s="17">
        <f t="shared" si="90"/>
        <v>0.73666666666666669</v>
      </c>
      <c r="J38" s="17">
        <f t="shared" si="91"/>
        <v>0.5083333333333333</v>
      </c>
      <c r="K38" s="110">
        <f t="shared" ref="K38" si="104">AVERAGE(I38:I39)</f>
        <v>0.61</v>
      </c>
      <c r="L38" s="124">
        <f t="shared" ref="L38" si="105">(_xlfn.STDEV.S(I38:I39)/SQRT(2))/K38</f>
        <v>0.20765027322404386</v>
      </c>
      <c r="M38" s="110">
        <f t="shared" ref="M38" si="106">AVERAGE(J38:J39)</f>
        <v>0.60250000000000004</v>
      </c>
      <c r="N38" s="124">
        <f t="shared" ref="N38" si="107">(_xlfn.STDEV.S(J38:J39)/SQRT(2))/M38</f>
        <v>0.1562932226832634</v>
      </c>
      <c r="O38" s="63">
        <f>(11.43*K38) + (-0.64*M38)</f>
        <v>6.5866999999999996</v>
      </c>
      <c r="P38" s="63">
        <f>(27.09*M38) + (-3.63*K38)</f>
        <v>14.107425000000001</v>
      </c>
      <c r="Q38" s="63">
        <f t="shared" ref="Q38" si="108">O38+P38</f>
        <v>20.694125</v>
      </c>
      <c r="R38" s="63">
        <f t="shared" ref="R38:T38" si="109">O38*($F38/$E38)*1000</f>
        <v>60.987962962962953</v>
      </c>
      <c r="S38" s="63">
        <f t="shared" si="109"/>
        <v>130.62430555555557</v>
      </c>
      <c r="T38" s="63">
        <f t="shared" si="109"/>
        <v>191.6122685185185</v>
      </c>
    </row>
    <row r="39" spans="1:20" s="30" customFormat="1" x14ac:dyDescent="0.35">
      <c r="A39" s="30" t="s">
        <v>47</v>
      </c>
      <c r="B39" s="44" t="s">
        <v>7</v>
      </c>
      <c r="C39" s="44">
        <v>2</v>
      </c>
      <c r="D39" s="44" t="s">
        <v>79</v>
      </c>
      <c r="E39" s="44">
        <v>108</v>
      </c>
      <c r="F39" s="44">
        <v>1</v>
      </c>
      <c r="G39" s="31">
        <v>0.28999999999999998</v>
      </c>
      <c r="H39" s="31">
        <v>0.41799999999999998</v>
      </c>
      <c r="I39" s="17">
        <f t="shared" si="90"/>
        <v>0.48333333333333334</v>
      </c>
      <c r="J39" s="17">
        <f t="shared" si="91"/>
        <v>0.69666666666666666</v>
      </c>
      <c r="K39" s="110"/>
      <c r="L39" s="124"/>
      <c r="M39" s="110"/>
      <c r="N39" s="124"/>
      <c r="O39" s="63"/>
      <c r="P39" s="63"/>
      <c r="Q39" s="63"/>
      <c r="R39" s="63"/>
      <c r="S39" s="63"/>
      <c r="T39" s="63"/>
    </row>
    <row r="40" spans="1:20" s="30" customFormat="1" x14ac:dyDescent="0.35">
      <c r="A40" s="30" t="s">
        <v>47</v>
      </c>
      <c r="B40" s="44" t="s">
        <v>7</v>
      </c>
      <c r="C40" s="44">
        <v>1</v>
      </c>
      <c r="D40" s="44" t="s">
        <v>80</v>
      </c>
      <c r="E40" s="44">
        <v>108.6</v>
      </c>
      <c r="F40" s="44">
        <v>1</v>
      </c>
      <c r="G40" s="30">
        <v>0.22500000000000001</v>
      </c>
      <c r="H40" s="30">
        <v>0.16500000000000001</v>
      </c>
      <c r="I40" s="17">
        <f t="shared" si="90"/>
        <v>0.375</v>
      </c>
      <c r="J40" s="17">
        <f t="shared" si="91"/>
        <v>0.27500000000000002</v>
      </c>
      <c r="K40" s="110">
        <f t="shared" ref="K40" si="110">AVERAGE(I40:I41)</f>
        <v>0.32416666666666671</v>
      </c>
      <c r="L40" s="124">
        <f t="shared" ref="L40" si="111">(_xlfn.STDEV.S(I40:I41)/SQRT(2))/K40</f>
        <v>0.15681233933161859</v>
      </c>
      <c r="M40" s="110">
        <f t="shared" ref="M40" si="112">AVERAGE(J40:J41)</f>
        <v>0.32250000000000001</v>
      </c>
      <c r="N40" s="124">
        <f t="shared" ref="N40" si="113">(_xlfn.STDEV.S(J40:J41)/SQRT(2))/M40</f>
        <v>0.1472868217054264</v>
      </c>
      <c r="O40" s="63">
        <f>(11.43*K40) + (-0.64*M40)</f>
        <v>3.4988250000000005</v>
      </c>
      <c r="P40" s="63">
        <f>(27.09*M40) + (-3.63*K40)</f>
        <v>7.5598000000000001</v>
      </c>
      <c r="Q40" s="63">
        <f t="shared" ref="Q40" si="114">O40+P40</f>
        <v>11.058625000000001</v>
      </c>
      <c r="R40" s="63">
        <f t="shared" ref="R40:T40" si="115">O40*($F40/$E40)*1000</f>
        <v>32.217541436464096</v>
      </c>
      <c r="S40" s="63">
        <f t="shared" si="115"/>
        <v>69.61141804788214</v>
      </c>
      <c r="T40" s="63">
        <f t="shared" si="115"/>
        <v>101.82895948434624</v>
      </c>
    </row>
    <row r="41" spans="1:20" s="30" customFormat="1" x14ac:dyDescent="0.35">
      <c r="A41" s="30" t="s">
        <v>47</v>
      </c>
      <c r="B41" s="44" t="s">
        <v>7</v>
      </c>
      <c r="C41" s="44">
        <v>2</v>
      </c>
      <c r="D41" s="44" t="s">
        <v>80</v>
      </c>
      <c r="E41" s="44">
        <v>108.6</v>
      </c>
      <c r="F41" s="44">
        <v>1</v>
      </c>
      <c r="G41" s="31">
        <v>0.16400000000000001</v>
      </c>
      <c r="H41" s="31">
        <v>0.222</v>
      </c>
      <c r="I41" s="17">
        <f t="shared" si="90"/>
        <v>0.27333333333333337</v>
      </c>
      <c r="J41" s="17">
        <f t="shared" si="91"/>
        <v>0.37</v>
      </c>
      <c r="K41" s="110"/>
      <c r="L41" s="124"/>
      <c r="M41" s="110"/>
      <c r="N41" s="124"/>
      <c r="O41" s="63"/>
      <c r="P41" s="63"/>
      <c r="Q41" s="63"/>
      <c r="R41" s="63"/>
      <c r="S41" s="63"/>
      <c r="T41" s="63"/>
    </row>
    <row r="42" spans="1:20" s="34" customFormat="1" x14ac:dyDescent="0.35">
      <c r="A42" s="34" t="s">
        <v>52</v>
      </c>
      <c r="B42" s="46" t="s">
        <v>4</v>
      </c>
      <c r="C42" s="46">
        <v>1</v>
      </c>
      <c r="D42" s="46" t="s">
        <v>79</v>
      </c>
      <c r="E42" s="46">
        <v>102.3</v>
      </c>
      <c r="F42" s="46">
        <v>1</v>
      </c>
      <c r="G42" s="34">
        <v>0.17499999999999999</v>
      </c>
      <c r="H42" s="34">
        <v>0.13100000000000001</v>
      </c>
      <c r="I42" s="19">
        <f t="shared" si="90"/>
        <v>0.29166666666666669</v>
      </c>
      <c r="J42" s="19">
        <f t="shared" si="91"/>
        <v>0.21833333333333335</v>
      </c>
      <c r="K42" s="108">
        <f t="shared" ref="K42" si="116">AVERAGE(I42:I43)</f>
        <v>0.25333333333333335</v>
      </c>
      <c r="L42" s="125">
        <f t="shared" ref="L42" si="117">(_xlfn.STDEV.S(I42:I43)/SQRT(2))/K42</f>
        <v>0.15131578947368396</v>
      </c>
      <c r="M42" s="108">
        <f t="shared" ref="M42" si="118">AVERAGE(J42:J43)</f>
        <v>0.25</v>
      </c>
      <c r="N42" s="125">
        <f t="shared" ref="N42" si="119">(_xlfn.STDEV.S(J42:J43)/SQRT(2))/M42</f>
        <v>0.12666666666666698</v>
      </c>
      <c r="O42" s="61">
        <f>(11.43*K42) + (-0.64*M42)</f>
        <v>2.7355999999999998</v>
      </c>
      <c r="P42" s="61">
        <f>(27.09*M42) + (-3.63*K42)</f>
        <v>5.8529</v>
      </c>
      <c r="Q42" s="61">
        <f t="shared" ref="Q42" si="120">O42+P42</f>
        <v>8.5884999999999998</v>
      </c>
      <c r="R42" s="61">
        <f t="shared" ref="R42:T42" si="121">O42*($F42/$E42)*1000</f>
        <v>26.740957966764419</v>
      </c>
      <c r="S42" s="61">
        <f t="shared" si="121"/>
        <v>57.21309872922776</v>
      </c>
      <c r="T42" s="61">
        <f t="shared" si="121"/>
        <v>83.954056695992179</v>
      </c>
    </row>
    <row r="43" spans="1:20" s="34" customFormat="1" x14ac:dyDescent="0.35">
      <c r="A43" s="34" t="s">
        <v>52</v>
      </c>
      <c r="B43" s="46" t="s">
        <v>4</v>
      </c>
      <c r="C43" s="46">
        <v>2</v>
      </c>
      <c r="D43" s="46" t="s">
        <v>79</v>
      </c>
      <c r="E43" s="46">
        <v>102.3</v>
      </c>
      <c r="F43" s="46">
        <v>1</v>
      </c>
      <c r="G43" s="35">
        <v>0.129</v>
      </c>
      <c r="H43" s="35">
        <v>0.16900000000000001</v>
      </c>
      <c r="I43" s="19">
        <f t="shared" si="90"/>
        <v>0.21500000000000002</v>
      </c>
      <c r="J43" s="19">
        <f t="shared" si="91"/>
        <v>0.28166666666666668</v>
      </c>
      <c r="K43" s="108"/>
      <c r="L43" s="125"/>
      <c r="M43" s="108"/>
      <c r="N43" s="125"/>
      <c r="O43" s="61"/>
      <c r="P43" s="61"/>
      <c r="Q43" s="61"/>
      <c r="R43" s="61"/>
      <c r="S43" s="61"/>
      <c r="T43" s="61"/>
    </row>
    <row r="44" spans="1:20" s="34" customFormat="1" x14ac:dyDescent="0.35">
      <c r="A44" s="34" t="s">
        <v>52</v>
      </c>
      <c r="B44" s="46" t="s">
        <v>4</v>
      </c>
      <c r="C44" s="46">
        <v>1</v>
      </c>
      <c r="D44" s="46" t="s">
        <v>80</v>
      </c>
      <c r="E44" s="46">
        <v>103.5</v>
      </c>
      <c r="F44" s="46">
        <v>1</v>
      </c>
      <c r="G44" s="34">
        <v>0.22800000000000001</v>
      </c>
      <c r="H44" s="34">
        <v>0.157</v>
      </c>
      <c r="I44" s="19">
        <f t="shared" si="90"/>
        <v>0.38</v>
      </c>
      <c r="J44" s="19">
        <f t="shared" si="91"/>
        <v>0.26166666666666666</v>
      </c>
      <c r="K44" s="108">
        <f t="shared" ref="K44" si="122">AVERAGE(I44:I45)</f>
        <v>0.31833333333333336</v>
      </c>
      <c r="L44" s="125">
        <f t="shared" ref="L44" si="123">(_xlfn.STDEV.S(I44:I45)/SQRT(2))/K44</f>
        <v>0.19371727748691067</v>
      </c>
      <c r="M44" s="108">
        <f t="shared" ref="M44" si="124">AVERAGE(J44:J45)</f>
        <v>0.315</v>
      </c>
      <c r="N44" s="125">
        <f t="shared" ref="N44" si="125">(_xlfn.STDEV.S(J44:J45)/SQRT(2))/M44</f>
        <v>0.16931216931216919</v>
      </c>
      <c r="O44" s="61">
        <f>(11.43*K44) + (-0.64*M44)</f>
        <v>3.4369500000000004</v>
      </c>
      <c r="P44" s="61">
        <f>(27.09*M44) + (-3.63*K44)</f>
        <v>7.3778000000000006</v>
      </c>
      <c r="Q44" s="61">
        <f t="shared" ref="Q44" si="126">O44+P44</f>
        <v>10.81475</v>
      </c>
      <c r="R44" s="61">
        <f t="shared" ref="R44:T44" si="127">O44*($F44/$E44)*1000</f>
        <v>33.207246376811597</v>
      </c>
      <c r="S44" s="61">
        <f t="shared" si="127"/>
        <v>71.283091787439616</v>
      </c>
      <c r="T44" s="61">
        <f t="shared" si="127"/>
        <v>104.4903381642512</v>
      </c>
    </row>
    <row r="45" spans="1:20" s="34" customFormat="1" x14ac:dyDescent="0.35">
      <c r="A45" s="34" t="s">
        <v>52</v>
      </c>
      <c r="B45" s="46" t="s">
        <v>4</v>
      </c>
      <c r="C45" s="46">
        <v>2</v>
      </c>
      <c r="D45" s="46" t="s">
        <v>80</v>
      </c>
      <c r="E45" s="46">
        <v>103.5</v>
      </c>
      <c r="F45" s="46">
        <v>1</v>
      </c>
      <c r="G45" s="35">
        <v>0.154</v>
      </c>
      <c r="H45" s="35">
        <v>0.221</v>
      </c>
      <c r="I45" s="19">
        <f t="shared" si="90"/>
        <v>0.25666666666666665</v>
      </c>
      <c r="J45" s="19">
        <f t="shared" si="91"/>
        <v>0.36833333333333335</v>
      </c>
      <c r="K45" s="108"/>
      <c r="L45" s="125"/>
      <c r="M45" s="108"/>
      <c r="N45" s="125"/>
      <c r="O45" s="61"/>
      <c r="P45" s="61"/>
      <c r="Q45" s="61"/>
      <c r="R45" s="61"/>
      <c r="S45" s="61"/>
      <c r="T45" s="61"/>
    </row>
    <row r="46" spans="1:20" s="36" customFormat="1" x14ac:dyDescent="0.35">
      <c r="A46" s="36" t="s">
        <v>58</v>
      </c>
      <c r="B46" s="47" t="s">
        <v>4</v>
      </c>
      <c r="C46" s="47">
        <v>1</v>
      </c>
      <c r="D46" s="47" t="s">
        <v>79</v>
      </c>
      <c r="E46" s="47">
        <v>102.2</v>
      </c>
      <c r="F46" s="47">
        <v>1</v>
      </c>
      <c r="G46" s="36">
        <v>0.38800000000000001</v>
      </c>
      <c r="H46" s="36">
        <v>0.222</v>
      </c>
      <c r="I46" s="20">
        <f t="shared" si="90"/>
        <v>0.64666666666666672</v>
      </c>
      <c r="J46" s="20">
        <f t="shared" si="91"/>
        <v>0.37</v>
      </c>
      <c r="K46" s="109">
        <f t="shared" ref="K46" si="128">AVERAGE(I46:I47)</f>
        <v>0.50666666666666671</v>
      </c>
      <c r="L46" s="126">
        <f t="shared" ref="L46" si="129">(_xlfn.STDEV.S(I46:I47)/SQRT(2))/K46</f>
        <v>0.27631578947368424</v>
      </c>
      <c r="M46" s="109">
        <f t="shared" ref="M46" si="130">AVERAGE(J46:J47)</f>
        <v>0.50333333333333341</v>
      </c>
      <c r="N46" s="126">
        <f t="shared" ref="N46" si="131">(_xlfn.STDEV.S(J46:J47)/SQRT(2))/M46</f>
        <v>0.26490066225165521</v>
      </c>
      <c r="O46" s="62">
        <f>(11.43*K46) + (-0.64*M46)</f>
        <v>5.4690666666666665</v>
      </c>
      <c r="P46" s="62">
        <f>(27.09*M46) + (-3.63*K46)</f>
        <v>11.796100000000003</v>
      </c>
      <c r="Q46" s="62">
        <f t="shared" ref="Q46" si="132">O46+P46</f>
        <v>17.265166666666669</v>
      </c>
      <c r="R46" s="62">
        <f t="shared" ref="R46:T46" si="133">O46*($F46/$E46)*1000</f>
        <v>53.513372472276572</v>
      </c>
      <c r="S46" s="62">
        <f t="shared" si="133"/>
        <v>115.42172211350297</v>
      </c>
      <c r="T46" s="62">
        <f t="shared" si="133"/>
        <v>168.93509458577955</v>
      </c>
    </row>
    <row r="47" spans="1:20" s="36" customFormat="1" x14ac:dyDescent="0.35">
      <c r="A47" s="36" t="s">
        <v>58</v>
      </c>
      <c r="B47" s="47" t="s">
        <v>4</v>
      </c>
      <c r="C47" s="47">
        <v>2</v>
      </c>
      <c r="D47" s="47" t="s">
        <v>79</v>
      </c>
      <c r="E47" s="47">
        <v>102.2</v>
      </c>
      <c r="F47" s="47">
        <v>1</v>
      </c>
      <c r="G47" s="37">
        <v>0.22</v>
      </c>
      <c r="H47" s="37">
        <v>0.38200000000000001</v>
      </c>
      <c r="I47" s="20">
        <f t="shared" si="90"/>
        <v>0.3666666666666667</v>
      </c>
      <c r="J47" s="20">
        <f t="shared" si="91"/>
        <v>0.63666666666666671</v>
      </c>
      <c r="K47" s="109"/>
      <c r="L47" s="126"/>
      <c r="M47" s="109"/>
      <c r="N47" s="126"/>
      <c r="O47" s="62"/>
      <c r="P47" s="62"/>
      <c r="Q47" s="62"/>
      <c r="R47" s="62"/>
      <c r="S47" s="62"/>
      <c r="T47" s="62"/>
    </row>
    <row r="48" spans="1:20" s="36" customFormat="1" x14ac:dyDescent="0.35">
      <c r="A48" s="36" t="s">
        <v>58</v>
      </c>
      <c r="B48" s="47" t="s">
        <v>4</v>
      </c>
      <c r="C48" s="47">
        <v>1</v>
      </c>
      <c r="D48" s="47" t="s">
        <v>80</v>
      </c>
      <c r="E48" s="47">
        <v>99.5</v>
      </c>
      <c r="F48" s="47">
        <v>1</v>
      </c>
      <c r="G48" s="36">
        <v>0.14499999999999999</v>
      </c>
      <c r="H48" s="36">
        <v>0.125</v>
      </c>
      <c r="I48" s="20">
        <f t="shared" si="90"/>
        <v>0.24166666666666667</v>
      </c>
      <c r="J48" s="20">
        <f t="shared" si="91"/>
        <v>0.20833333333333334</v>
      </c>
      <c r="K48" s="109">
        <f t="shared" ref="K48" si="134">AVERAGE(I48:I49)</f>
        <v>0.22500000000000001</v>
      </c>
      <c r="L48" s="126">
        <f t="shared" ref="L48" si="135">(_xlfn.STDEV.S(I48:I49)/SQRT(2))/K48</f>
        <v>7.4074074074074056E-2</v>
      </c>
      <c r="M48" s="109">
        <f t="shared" ref="M48" si="136">AVERAGE(J48:J49)</f>
        <v>0.22416666666666668</v>
      </c>
      <c r="N48" s="126">
        <f t="shared" ref="N48" si="137">(_xlfn.STDEV.S(J48:J49)/SQRT(2))/M48</f>
        <v>7.0631970260222998E-2</v>
      </c>
      <c r="O48" s="62">
        <f>(11.43*K48) + (-0.64*M48)</f>
        <v>2.4282833333333333</v>
      </c>
      <c r="P48" s="62">
        <f>(27.09*M48) + (-3.63*K48)</f>
        <v>5.2559250000000004</v>
      </c>
      <c r="Q48" s="62">
        <f t="shared" ref="Q48" si="138">O48+P48</f>
        <v>7.6842083333333342</v>
      </c>
      <c r="R48" s="62">
        <f t="shared" ref="R48:T48" si="139">O48*($F48/$E48)*1000</f>
        <v>24.404857621440538</v>
      </c>
      <c r="S48" s="62">
        <f t="shared" si="139"/>
        <v>52.823366834170862</v>
      </c>
      <c r="T48" s="62">
        <f t="shared" si="139"/>
        <v>77.228224455611397</v>
      </c>
    </row>
    <row r="49" spans="1:20" s="36" customFormat="1" x14ac:dyDescent="0.35">
      <c r="A49" s="36" t="s">
        <v>58</v>
      </c>
      <c r="B49" s="47" t="s">
        <v>4</v>
      </c>
      <c r="C49" s="47">
        <v>2</v>
      </c>
      <c r="D49" s="47" t="s">
        <v>80</v>
      </c>
      <c r="E49" s="47">
        <v>99.5</v>
      </c>
      <c r="F49" s="47">
        <v>1</v>
      </c>
      <c r="G49" s="37">
        <v>0.125</v>
      </c>
      <c r="H49" s="37">
        <v>0.14399999999999999</v>
      </c>
      <c r="I49" s="20">
        <f t="shared" si="90"/>
        <v>0.20833333333333334</v>
      </c>
      <c r="J49" s="20">
        <f t="shared" si="91"/>
        <v>0.24</v>
      </c>
      <c r="K49" s="109"/>
      <c r="L49" s="126"/>
      <c r="M49" s="109"/>
      <c r="N49" s="126"/>
      <c r="O49" s="62"/>
      <c r="P49" s="62"/>
      <c r="Q49" s="62"/>
      <c r="R49" s="62"/>
      <c r="S49" s="62"/>
      <c r="T49" s="62"/>
    </row>
    <row r="50" spans="1:20" s="34" customFormat="1" x14ac:dyDescent="0.35">
      <c r="A50" s="34" t="s">
        <v>54</v>
      </c>
      <c r="B50" s="46" t="s">
        <v>4</v>
      </c>
      <c r="C50" s="46">
        <v>1</v>
      </c>
      <c r="D50" s="46" t="s">
        <v>79</v>
      </c>
      <c r="E50" s="46">
        <v>106.6</v>
      </c>
      <c r="F50" s="46">
        <v>1</v>
      </c>
      <c r="G50" s="34">
        <v>0.28299999999999997</v>
      </c>
      <c r="H50" s="34">
        <v>0.182</v>
      </c>
      <c r="I50" s="19">
        <f t="shared" si="90"/>
        <v>0.47166666666666662</v>
      </c>
      <c r="J50" s="19">
        <f t="shared" si="91"/>
        <v>0.30333333333333334</v>
      </c>
      <c r="K50" s="108">
        <f t="shared" ref="K50" si="140">AVERAGE(I50:I51)</f>
        <v>0.38916666666666666</v>
      </c>
      <c r="L50" s="125">
        <f t="shared" ref="L50" si="141">(_xlfn.STDEV.S(I50:I51)/SQRT(2))/K50</f>
        <v>0.21199143468950726</v>
      </c>
      <c r="M50" s="108">
        <f t="shared" ref="M50" si="142">AVERAGE(J50:J51)</f>
        <v>0.38833333333333331</v>
      </c>
      <c r="N50" s="125">
        <f t="shared" ref="N50" si="143">(_xlfn.STDEV.S(J50:J51)/SQRT(2))/M50</f>
        <v>0.21888412017167397</v>
      </c>
      <c r="O50" s="61">
        <f>(11.43*K50) + (-0.64*M50)</f>
        <v>4.1996416666666665</v>
      </c>
      <c r="P50" s="61">
        <f>(27.09*M50) + (-3.63*K50)</f>
        <v>9.1072749999999996</v>
      </c>
      <c r="Q50" s="61">
        <f t="shared" ref="Q50" si="144">O50+P50</f>
        <v>13.306916666666666</v>
      </c>
      <c r="R50" s="61">
        <f t="shared" ref="R50:T50" si="145">O50*($F50/$E50)*1000</f>
        <v>39.396263289555975</v>
      </c>
      <c r="S50" s="61">
        <f t="shared" si="145"/>
        <v>85.43409943714822</v>
      </c>
      <c r="T50" s="61">
        <f t="shared" si="145"/>
        <v>124.83036272670419</v>
      </c>
    </row>
    <row r="51" spans="1:20" s="34" customFormat="1" x14ac:dyDescent="0.35">
      <c r="A51" s="34" t="s">
        <v>54</v>
      </c>
      <c r="B51" s="46" t="s">
        <v>4</v>
      </c>
      <c r="C51" s="46">
        <v>2</v>
      </c>
      <c r="D51" s="46" t="s">
        <v>79</v>
      </c>
      <c r="E51" s="46">
        <v>106.6</v>
      </c>
      <c r="F51" s="46">
        <v>1</v>
      </c>
      <c r="G51" s="35">
        <v>0.184</v>
      </c>
      <c r="H51" s="35">
        <v>0.28399999999999997</v>
      </c>
      <c r="I51" s="19">
        <f t="shared" si="90"/>
        <v>0.3066666666666667</v>
      </c>
      <c r="J51" s="19">
        <f t="shared" si="91"/>
        <v>0.47333333333333333</v>
      </c>
      <c r="K51" s="108"/>
      <c r="L51" s="125"/>
      <c r="M51" s="108"/>
      <c r="N51" s="125"/>
      <c r="O51" s="61"/>
      <c r="P51" s="61"/>
      <c r="Q51" s="61"/>
      <c r="R51" s="61"/>
      <c r="S51" s="61"/>
      <c r="T51" s="61"/>
    </row>
    <row r="52" spans="1:20" s="34" customFormat="1" x14ac:dyDescent="0.35">
      <c r="A52" s="34" t="s">
        <v>54</v>
      </c>
      <c r="B52" s="46" t="s">
        <v>4</v>
      </c>
      <c r="C52" s="46">
        <v>1</v>
      </c>
      <c r="D52" s="46" t="s">
        <v>80</v>
      </c>
      <c r="E52" s="46">
        <v>99.9</v>
      </c>
      <c r="F52" s="46">
        <v>1</v>
      </c>
      <c r="G52" s="34">
        <v>0.19900000000000001</v>
      </c>
      <c r="H52" s="34">
        <v>0.13400000000000001</v>
      </c>
      <c r="I52" s="19">
        <f t="shared" si="90"/>
        <v>0.33166666666666672</v>
      </c>
      <c r="J52" s="19">
        <f t="shared" si="91"/>
        <v>0.22333333333333336</v>
      </c>
      <c r="K52" s="108">
        <f t="shared" ref="K52" si="146">AVERAGE(I52:I53)</f>
        <v>0.27750000000000002</v>
      </c>
      <c r="L52" s="125">
        <f t="shared" ref="L52" si="147">(_xlfn.STDEV.S(I52:I53)/SQRT(2))/K52</f>
        <v>0.19519519519519518</v>
      </c>
      <c r="M52" s="108">
        <f t="shared" ref="M52" si="148">AVERAGE(J52:J53)</f>
        <v>0.27583333333333337</v>
      </c>
      <c r="N52" s="125">
        <f t="shared" ref="N52" si="149">(_xlfn.STDEV.S(J52:J53)/SQRT(2))/M52</f>
        <v>0.19033232628398797</v>
      </c>
      <c r="O52" s="61">
        <f>(11.43*K52) + (-0.64*M52)</f>
        <v>2.9952916666666667</v>
      </c>
      <c r="P52" s="61">
        <f>(27.09*M52) + (-3.63*K52)</f>
        <v>6.4650000000000016</v>
      </c>
      <c r="Q52" s="61">
        <f t="shared" ref="Q52" si="150">O52+P52</f>
        <v>9.4602916666666683</v>
      </c>
      <c r="R52" s="61">
        <f t="shared" ref="R52:T52" si="151">O52*($F52/$E52)*1000</f>
        <v>29.982899566232902</v>
      </c>
      <c r="S52" s="61">
        <f t="shared" si="151"/>
        <v>64.714714714714731</v>
      </c>
      <c r="T52" s="61">
        <f t="shared" si="151"/>
        <v>94.697614280947619</v>
      </c>
    </row>
    <row r="53" spans="1:20" s="34" customFormat="1" x14ac:dyDescent="0.35">
      <c r="A53" s="34" t="s">
        <v>54</v>
      </c>
      <c r="B53" s="46" t="s">
        <v>4</v>
      </c>
      <c r="C53" s="46">
        <v>2</v>
      </c>
      <c r="D53" s="46" t="s">
        <v>80</v>
      </c>
      <c r="E53" s="46">
        <v>99.9</v>
      </c>
      <c r="F53" s="46">
        <v>1</v>
      </c>
      <c r="G53" s="35">
        <v>0.13400000000000001</v>
      </c>
      <c r="H53" s="35">
        <v>0.19700000000000001</v>
      </c>
      <c r="I53" s="19">
        <f t="shared" si="90"/>
        <v>0.22333333333333336</v>
      </c>
      <c r="J53" s="19">
        <f t="shared" si="91"/>
        <v>0.32833333333333337</v>
      </c>
      <c r="K53" s="108"/>
      <c r="L53" s="125"/>
      <c r="M53" s="108"/>
      <c r="N53" s="125"/>
      <c r="O53" s="61"/>
      <c r="P53" s="61"/>
      <c r="Q53" s="61"/>
      <c r="R53" s="61"/>
      <c r="S53" s="61"/>
      <c r="T53" s="61"/>
    </row>
    <row r="54" spans="1:20" s="36" customFormat="1" x14ac:dyDescent="0.35">
      <c r="A54" s="36" t="s">
        <v>55</v>
      </c>
      <c r="B54" s="47" t="s">
        <v>4</v>
      </c>
      <c r="C54" s="47">
        <v>1</v>
      </c>
      <c r="D54" s="47" t="s">
        <v>79</v>
      </c>
      <c r="E54" s="47">
        <v>107</v>
      </c>
      <c r="F54" s="47">
        <v>1</v>
      </c>
      <c r="G54" s="36">
        <v>0.36599999999999999</v>
      </c>
      <c r="H54" s="36">
        <v>0.224</v>
      </c>
      <c r="I54" s="20">
        <f t="shared" si="90"/>
        <v>0.61</v>
      </c>
      <c r="J54" s="20">
        <f t="shared" si="91"/>
        <v>0.37333333333333335</v>
      </c>
      <c r="K54" s="109">
        <f t="shared" ref="K54" si="152">AVERAGE(I54:I55)</f>
        <v>0.47749999999999998</v>
      </c>
      <c r="L54" s="126">
        <f t="shared" ref="L54" si="153">(_xlfn.STDEV.S(I54:I55)/SQRT(2))/K54</f>
        <v>0.27748691099476436</v>
      </c>
      <c r="M54" s="109">
        <f t="shared" ref="M54" si="154">AVERAGE(J54:J55)</f>
        <v>0.46500000000000008</v>
      </c>
      <c r="N54" s="126">
        <f t="shared" ref="N54" si="155">(_xlfn.STDEV.S(J54:J55)/SQRT(2))/M54</f>
        <v>0.19713261648745461</v>
      </c>
      <c r="O54" s="62">
        <f>(11.43*K54) + (-0.64*M54)</f>
        <v>5.1602249999999996</v>
      </c>
      <c r="P54" s="62">
        <f>(27.09*M54) + (-3.63*K54)</f>
        <v>10.863525000000003</v>
      </c>
      <c r="Q54" s="62">
        <f t="shared" ref="Q54" si="156">O54+P54</f>
        <v>16.023750000000003</v>
      </c>
      <c r="R54" s="62">
        <f t="shared" ref="R54:T54" si="157">O54*($F54/$E54)*1000</f>
        <v>48.22640186915887</v>
      </c>
      <c r="S54" s="62">
        <f t="shared" si="157"/>
        <v>101.52827102803739</v>
      </c>
      <c r="T54" s="62">
        <f t="shared" si="157"/>
        <v>149.75467289719629</v>
      </c>
    </row>
    <row r="55" spans="1:20" s="36" customFormat="1" x14ac:dyDescent="0.35">
      <c r="A55" s="36" t="s">
        <v>55</v>
      </c>
      <c r="B55" s="47" t="s">
        <v>4</v>
      </c>
      <c r="C55" s="47">
        <v>2</v>
      </c>
      <c r="D55" s="47" t="s">
        <v>79</v>
      </c>
      <c r="E55" s="47">
        <v>107</v>
      </c>
      <c r="F55" s="47">
        <v>1</v>
      </c>
      <c r="G55" s="37">
        <v>0.20699999999999999</v>
      </c>
      <c r="H55" s="37">
        <v>0.33400000000000002</v>
      </c>
      <c r="I55" s="20">
        <f t="shared" si="90"/>
        <v>0.34499999999999997</v>
      </c>
      <c r="J55" s="20">
        <f t="shared" si="91"/>
        <v>0.55666666666666675</v>
      </c>
      <c r="K55" s="109"/>
      <c r="L55" s="126"/>
      <c r="M55" s="109"/>
      <c r="N55" s="126"/>
      <c r="O55" s="62"/>
      <c r="P55" s="62"/>
      <c r="Q55" s="62"/>
      <c r="R55" s="62"/>
      <c r="S55" s="62"/>
      <c r="T55" s="62"/>
    </row>
    <row r="56" spans="1:20" s="36" customFormat="1" x14ac:dyDescent="0.35">
      <c r="A56" s="36" t="s">
        <v>55</v>
      </c>
      <c r="B56" s="47" t="s">
        <v>4</v>
      </c>
      <c r="C56" s="47">
        <v>1</v>
      </c>
      <c r="D56" s="47" t="s">
        <v>80</v>
      </c>
      <c r="E56" s="47">
        <v>106.6</v>
      </c>
      <c r="F56" s="47">
        <v>1</v>
      </c>
      <c r="G56" s="36">
        <v>0.23400000000000001</v>
      </c>
      <c r="H56" s="36">
        <v>0.155</v>
      </c>
      <c r="I56" s="20">
        <f t="shared" si="90"/>
        <v>0.39</v>
      </c>
      <c r="J56" s="20">
        <f t="shared" si="91"/>
        <v>0.25833333333333336</v>
      </c>
      <c r="K56" s="109">
        <f t="shared" ref="K56" si="158">AVERAGE(I56:I57)</f>
        <v>0.32416666666666671</v>
      </c>
      <c r="L56" s="126">
        <f t="shared" ref="L56" si="159">(_xlfn.STDEV.S(I56:I57)/SQRT(2))/K56</f>
        <v>0.20308483290488363</v>
      </c>
      <c r="M56" s="109">
        <f t="shared" ref="M56" si="160">AVERAGE(J56:J57)</f>
        <v>0.32333333333333336</v>
      </c>
      <c r="N56" s="126">
        <f t="shared" ref="N56" si="161">(_xlfn.STDEV.S(J56:J57)/SQRT(2))/M56</f>
        <v>0.20103092783505166</v>
      </c>
      <c r="O56" s="62">
        <f>(11.43*K56) + (-0.64*M56)</f>
        <v>3.4982916666666672</v>
      </c>
      <c r="P56" s="62">
        <f>(27.09*M56) + (-3.63*K56)</f>
        <v>7.5823749999999999</v>
      </c>
      <c r="Q56" s="62">
        <f t="shared" ref="Q56" si="162">O56+P56</f>
        <v>11.080666666666668</v>
      </c>
      <c r="R56" s="62">
        <f t="shared" ref="R56:T56" si="163">O56*($F56/$E56)*1000</f>
        <v>32.816994996873049</v>
      </c>
      <c r="S56" s="62">
        <f t="shared" si="163"/>
        <v>71.129221388367739</v>
      </c>
      <c r="T56" s="62">
        <f t="shared" si="163"/>
        <v>103.94621638524079</v>
      </c>
    </row>
    <row r="57" spans="1:20" s="36" customFormat="1" x14ac:dyDescent="0.35">
      <c r="A57" s="36" t="s">
        <v>55</v>
      </c>
      <c r="B57" s="47" t="s">
        <v>4</v>
      </c>
      <c r="C57" s="47">
        <v>2</v>
      </c>
      <c r="D57" s="47" t="s">
        <v>80</v>
      </c>
      <c r="E57" s="47">
        <v>106.6</v>
      </c>
      <c r="F57" s="47">
        <v>1</v>
      </c>
      <c r="G57" s="37">
        <v>0.155</v>
      </c>
      <c r="H57" s="37">
        <v>0.23300000000000001</v>
      </c>
      <c r="I57" s="20">
        <f t="shared" si="90"/>
        <v>0.25833333333333336</v>
      </c>
      <c r="J57" s="20">
        <f t="shared" si="91"/>
        <v>0.38833333333333336</v>
      </c>
      <c r="K57" s="109"/>
      <c r="L57" s="126"/>
      <c r="M57" s="109"/>
      <c r="N57" s="126"/>
      <c r="O57" s="62"/>
      <c r="P57" s="62"/>
      <c r="Q57" s="62"/>
      <c r="R57" s="62"/>
      <c r="S57" s="62"/>
      <c r="T57" s="62"/>
    </row>
    <row r="58" spans="1:20" s="34" customFormat="1" x14ac:dyDescent="0.35">
      <c r="A58" s="34" t="s">
        <v>56</v>
      </c>
      <c r="B58" s="46" t="s">
        <v>4</v>
      </c>
      <c r="C58" s="46">
        <v>1</v>
      </c>
      <c r="D58" s="46" t="s">
        <v>79</v>
      </c>
      <c r="E58" s="46">
        <v>96.2</v>
      </c>
      <c r="F58" s="46">
        <v>1</v>
      </c>
      <c r="G58" s="34">
        <v>0.17100000000000001</v>
      </c>
      <c r="H58" s="34">
        <v>0.17299999999999999</v>
      </c>
      <c r="I58" s="19">
        <f t="shared" si="90"/>
        <v>0.28500000000000003</v>
      </c>
      <c r="J58" s="19">
        <f t="shared" si="91"/>
        <v>0.28833333333333333</v>
      </c>
      <c r="K58" s="108">
        <f t="shared" ref="K58" si="164">AVERAGE(I58:I59)</f>
        <v>0.28749999999999998</v>
      </c>
      <c r="L58" s="125">
        <f t="shared" ref="L58" si="165">(_xlfn.STDEV.S(I58:I59)/SQRT(2))/K58</f>
        <v>8.6956521739129551E-3</v>
      </c>
      <c r="M58" s="108">
        <f t="shared" ref="M58" si="166">AVERAGE(J58:J59)</f>
        <v>0.28749999999999998</v>
      </c>
      <c r="N58" s="125">
        <f t="shared" ref="N58" si="167">(_xlfn.STDEV.S(J58:J59)/SQRT(2))/M58</f>
        <v>2.8985507246376517E-3</v>
      </c>
      <c r="O58" s="61">
        <f>(11.43*K58) + (-0.64*M58)</f>
        <v>3.1021249999999996</v>
      </c>
      <c r="P58" s="61">
        <f>(27.09*M58) + (-3.63*K58)</f>
        <v>6.7447499999999998</v>
      </c>
      <c r="Q58" s="61">
        <f t="shared" ref="Q58" si="168">O58+P58</f>
        <v>9.8468749999999989</v>
      </c>
      <c r="R58" s="61">
        <f t="shared" ref="R58:T58" si="169">O58*($F58/$E58)*1000</f>
        <v>32.246621621621614</v>
      </c>
      <c r="S58" s="61">
        <f t="shared" si="169"/>
        <v>70.111746361746356</v>
      </c>
      <c r="T58" s="61">
        <f t="shared" si="169"/>
        <v>102.35836798336796</v>
      </c>
    </row>
    <row r="59" spans="1:20" s="34" customFormat="1" x14ac:dyDescent="0.35">
      <c r="A59" s="34" t="s">
        <v>56</v>
      </c>
      <c r="B59" s="46" t="s">
        <v>4</v>
      </c>
      <c r="C59" s="46">
        <v>2</v>
      </c>
      <c r="D59" s="46" t="s">
        <v>79</v>
      </c>
      <c r="E59" s="46">
        <v>96.2</v>
      </c>
      <c r="F59" s="46">
        <v>1</v>
      </c>
      <c r="G59" s="35">
        <v>0.17399999999999999</v>
      </c>
      <c r="H59" s="35">
        <v>0.17199999999999999</v>
      </c>
      <c r="I59" s="19">
        <f t="shared" si="90"/>
        <v>0.28999999999999998</v>
      </c>
      <c r="J59" s="19">
        <f t="shared" si="91"/>
        <v>0.28666666666666668</v>
      </c>
      <c r="K59" s="108"/>
      <c r="L59" s="125"/>
      <c r="M59" s="108"/>
      <c r="N59" s="125"/>
      <c r="O59" s="61"/>
      <c r="P59" s="61"/>
      <c r="Q59" s="61"/>
      <c r="R59" s="61"/>
      <c r="S59" s="61"/>
      <c r="T59" s="61"/>
    </row>
    <row r="60" spans="1:20" s="34" customFormat="1" x14ac:dyDescent="0.35">
      <c r="A60" s="34" t="s">
        <v>56</v>
      </c>
      <c r="B60" s="46" t="s">
        <v>4</v>
      </c>
      <c r="C60" s="46">
        <v>1</v>
      </c>
      <c r="D60" s="46" t="s">
        <v>80</v>
      </c>
      <c r="E60" s="46">
        <v>101.7</v>
      </c>
      <c r="F60" s="46">
        <v>1</v>
      </c>
      <c r="G60" s="34">
        <v>0.16700000000000001</v>
      </c>
      <c r="H60" s="34">
        <v>0.14699999999999999</v>
      </c>
      <c r="I60" s="19">
        <f t="shared" si="90"/>
        <v>0.27833333333333338</v>
      </c>
      <c r="J60" s="19">
        <f t="shared" si="91"/>
        <v>0.245</v>
      </c>
      <c r="K60" s="108">
        <f t="shared" ref="K60" si="170">AVERAGE(I60:I61)</f>
        <v>0.25750000000000001</v>
      </c>
      <c r="L60" s="125">
        <f t="shared" ref="L60" si="171">(_xlfn.STDEV.S(I60:I61)/SQRT(2))/K60</f>
        <v>8.0906148867313996E-2</v>
      </c>
      <c r="M60" s="108">
        <f t="shared" ref="M60" si="172">AVERAGE(J60:J61)</f>
        <v>0.25583333333333336</v>
      </c>
      <c r="N60" s="125">
        <f t="shared" ref="N60" si="173">(_xlfn.STDEV.S(J60:J61)/SQRT(2))/M60</f>
        <v>4.2345276872964167E-2</v>
      </c>
      <c r="O60" s="61">
        <f>(11.43*K60) + (-0.64*M60)</f>
        <v>2.7794916666666665</v>
      </c>
      <c r="P60" s="61">
        <f>(27.09*M60) + (-3.63*K60)</f>
        <v>5.9958</v>
      </c>
      <c r="Q60" s="61">
        <f t="shared" ref="Q60" si="174">O60+P60</f>
        <v>8.775291666666666</v>
      </c>
      <c r="R60" s="61">
        <f t="shared" ref="R60:T60" si="175">O60*($F60/$E60)*1000</f>
        <v>27.330301540478526</v>
      </c>
      <c r="S60" s="61">
        <f t="shared" si="175"/>
        <v>58.955752212389378</v>
      </c>
      <c r="T60" s="61">
        <f t="shared" si="175"/>
        <v>86.2860537528679</v>
      </c>
    </row>
    <row r="61" spans="1:20" s="34" customFormat="1" x14ac:dyDescent="0.35">
      <c r="A61" s="34" t="s">
        <v>56</v>
      </c>
      <c r="B61" s="46" t="s">
        <v>4</v>
      </c>
      <c r="C61" s="46">
        <v>2</v>
      </c>
      <c r="D61" s="46" t="s">
        <v>80</v>
      </c>
      <c r="E61" s="46">
        <v>101.7</v>
      </c>
      <c r="F61" s="46">
        <v>1</v>
      </c>
      <c r="G61" s="35">
        <v>0.14199999999999999</v>
      </c>
      <c r="H61" s="35">
        <v>0.16</v>
      </c>
      <c r="I61" s="19">
        <f t="shared" si="90"/>
        <v>0.23666666666666666</v>
      </c>
      <c r="J61" s="19">
        <f t="shared" si="91"/>
        <v>0.26666666666666666</v>
      </c>
      <c r="K61" s="108"/>
      <c r="L61" s="125"/>
      <c r="M61" s="108"/>
      <c r="N61" s="125"/>
      <c r="O61" s="61"/>
      <c r="P61" s="61"/>
      <c r="Q61" s="61"/>
      <c r="R61" s="61"/>
      <c r="S61" s="61"/>
      <c r="T61" s="61"/>
    </row>
    <row r="62" spans="1:20" s="38" customFormat="1" x14ac:dyDescent="0.35">
      <c r="A62" s="38" t="s">
        <v>62</v>
      </c>
      <c r="B62" s="48" t="s">
        <v>3</v>
      </c>
      <c r="C62" s="48">
        <v>1</v>
      </c>
      <c r="D62" s="48" t="s">
        <v>79</v>
      </c>
      <c r="E62" s="48">
        <v>103.1</v>
      </c>
      <c r="F62" s="48">
        <v>1</v>
      </c>
      <c r="G62" s="38">
        <v>0.23100000000000001</v>
      </c>
      <c r="H62" s="38">
        <v>0.21099999999999999</v>
      </c>
      <c r="I62" s="21">
        <f t="shared" si="90"/>
        <v>0.38500000000000001</v>
      </c>
      <c r="J62" s="21">
        <f t="shared" si="91"/>
        <v>0.35166666666666668</v>
      </c>
      <c r="K62" s="106">
        <f t="shared" ref="K62" si="176">AVERAGE(I62:I63)</f>
        <v>0.3666666666666667</v>
      </c>
      <c r="L62" s="130">
        <f t="shared" ref="L62" si="177">(_xlfn.STDEV.S(I62:I63)/SQRT(2))/K62</f>
        <v>0.05</v>
      </c>
      <c r="M62" s="106">
        <f t="shared" ref="M62" si="178">AVERAGE(J62:J63)</f>
        <v>0.36750000000000005</v>
      </c>
      <c r="N62" s="130">
        <f t="shared" ref="N62" si="179">(_xlfn.STDEV.S(J62:J63)/SQRT(2))/M62</f>
        <v>4.3083900226757378E-2</v>
      </c>
      <c r="O62" s="59">
        <f>(11.43*K62) + (-0.64*M62)</f>
        <v>3.9558</v>
      </c>
      <c r="P62" s="59">
        <f>(27.09*M62) + (-3.63*K62)</f>
        <v>8.6245750000000019</v>
      </c>
      <c r="Q62" s="59">
        <f t="shared" ref="Q62" si="180">O62+P62</f>
        <v>12.580375000000002</v>
      </c>
      <c r="R62" s="59">
        <f t="shared" ref="R62:T62" si="181">O62*($F62/$E62)*1000</f>
        <v>38.368574199806012</v>
      </c>
      <c r="S62" s="59">
        <f t="shared" si="181"/>
        <v>83.652521823472384</v>
      </c>
      <c r="T62" s="59">
        <f t="shared" si="181"/>
        <v>122.0210960232784</v>
      </c>
    </row>
    <row r="63" spans="1:20" s="38" customFormat="1" x14ac:dyDescent="0.35">
      <c r="A63" s="38" t="s">
        <v>62</v>
      </c>
      <c r="B63" s="48" t="s">
        <v>3</v>
      </c>
      <c r="C63" s="48">
        <v>2</v>
      </c>
      <c r="D63" s="48" t="s">
        <v>79</v>
      </c>
      <c r="E63" s="48">
        <v>103.1</v>
      </c>
      <c r="F63" s="48">
        <v>1</v>
      </c>
      <c r="G63" s="39">
        <v>0.20899999999999999</v>
      </c>
      <c r="H63" s="39">
        <v>0.23</v>
      </c>
      <c r="I63" s="21">
        <f t="shared" si="90"/>
        <v>0.34833333333333333</v>
      </c>
      <c r="J63" s="21">
        <f t="shared" si="91"/>
        <v>0.38333333333333336</v>
      </c>
      <c r="K63" s="106"/>
      <c r="L63" s="130"/>
      <c r="M63" s="106"/>
      <c r="N63" s="130"/>
      <c r="O63" s="59"/>
      <c r="P63" s="59"/>
      <c r="Q63" s="59"/>
      <c r="R63" s="59"/>
      <c r="S63" s="59"/>
      <c r="T63" s="59"/>
    </row>
    <row r="64" spans="1:20" s="38" customFormat="1" x14ac:dyDescent="0.35">
      <c r="A64" s="38" t="s">
        <v>62</v>
      </c>
      <c r="B64" s="48" t="s">
        <v>3</v>
      </c>
      <c r="C64" s="48">
        <v>1</v>
      </c>
      <c r="D64" s="48" t="s">
        <v>80</v>
      </c>
      <c r="E64" s="48">
        <v>108.8</v>
      </c>
      <c r="F64" s="48">
        <v>1</v>
      </c>
      <c r="G64" s="38">
        <v>0.124</v>
      </c>
      <c r="H64" s="38">
        <v>0.14099999999999999</v>
      </c>
      <c r="I64" s="21">
        <f t="shared" si="90"/>
        <v>0.20666666666666667</v>
      </c>
      <c r="J64" s="21">
        <f t="shared" si="91"/>
        <v>0.23499999999999999</v>
      </c>
      <c r="K64" s="106">
        <f t="shared" ref="K64" si="182">AVERAGE(I64:I65)</f>
        <v>0.22749999999999998</v>
      </c>
      <c r="L64" s="130">
        <f t="shared" ref="L64" si="183">(_xlfn.STDEV.S(I64:I65)/SQRT(2))/K64</f>
        <v>9.1575091575091541E-2</v>
      </c>
      <c r="M64" s="106">
        <f t="shared" ref="M64" si="184">AVERAGE(J64:J65)</f>
        <v>0.22583333333333333</v>
      </c>
      <c r="N64" s="130">
        <f t="shared" ref="N64" si="185">(_xlfn.STDEV.S(J64:J65)/SQRT(2))/M64</f>
        <v>4.0590405904058997E-2</v>
      </c>
      <c r="O64" s="59">
        <f>(11.43*K64) + (-0.64*M64)</f>
        <v>2.4557916666666664</v>
      </c>
      <c r="P64" s="59">
        <f>(27.09*M64) + (-3.63*K64)</f>
        <v>5.2919999999999998</v>
      </c>
      <c r="Q64" s="59">
        <f t="shared" ref="Q64" si="186">O64+P64</f>
        <v>7.7477916666666662</v>
      </c>
      <c r="R64" s="59">
        <f t="shared" ref="R64:T64" si="187">O64*($F64/$E64)*1000</f>
        <v>22.571614583333329</v>
      </c>
      <c r="S64" s="59">
        <f t="shared" si="187"/>
        <v>48.639705882352942</v>
      </c>
      <c r="T64" s="59">
        <f t="shared" si="187"/>
        <v>71.211320465686271</v>
      </c>
    </row>
    <row r="65" spans="1:20" s="38" customFormat="1" x14ac:dyDescent="0.35">
      <c r="A65" s="38" t="s">
        <v>62</v>
      </c>
      <c r="B65" s="48" t="s">
        <v>3</v>
      </c>
      <c r="C65" s="48">
        <v>2</v>
      </c>
      <c r="D65" s="48" t="s">
        <v>80</v>
      </c>
      <c r="E65" s="48">
        <v>108.8</v>
      </c>
      <c r="F65" s="48">
        <v>1</v>
      </c>
      <c r="G65" s="39">
        <v>0.14899999999999999</v>
      </c>
      <c r="H65" s="39">
        <v>0.13</v>
      </c>
      <c r="I65" s="21">
        <f t="shared" si="90"/>
        <v>0.24833333333333332</v>
      </c>
      <c r="J65" s="21">
        <f t="shared" si="91"/>
        <v>0.21666666666666667</v>
      </c>
      <c r="K65" s="106"/>
      <c r="L65" s="130"/>
      <c r="M65" s="106"/>
      <c r="N65" s="130"/>
      <c r="O65" s="59"/>
      <c r="P65" s="59"/>
      <c r="Q65" s="59"/>
      <c r="R65" s="59"/>
      <c r="S65" s="59"/>
      <c r="T65" s="59"/>
    </row>
    <row r="66" spans="1:20" s="40" customFormat="1" x14ac:dyDescent="0.35">
      <c r="A66" s="40" t="s">
        <v>63</v>
      </c>
      <c r="B66" s="49" t="s">
        <v>3</v>
      </c>
      <c r="C66" s="49">
        <v>1</v>
      </c>
      <c r="D66" s="49" t="s">
        <v>79</v>
      </c>
      <c r="E66" s="49">
        <v>108.3</v>
      </c>
      <c r="F66" s="49">
        <v>1</v>
      </c>
      <c r="G66" s="40">
        <v>0.108</v>
      </c>
      <c r="H66" s="40">
        <v>0.125</v>
      </c>
      <c r="I66" s="22">
        <f t="shared" ref="I66:I81" si="188">G66/0.6</f>
        <v>0.18</v>
      </c>
      <c r="J66" s="22">
        <f t="shared" ref="J66:J81" si="189">H66/0.6</f>
        <v>0.20833333333333334</v>
      </c>
      <c r="K66" s="107">
        <f t="shared" ref="K66" si="190">AVERAGE(I66:I67)</f>
        <v>0.19166666666666665</v>
      </c>
      <c r="L66" s="129">
        <f t="shared" ref="L66" si="191">(_xlfn.STDEV.S(I66:I67)/SQRT(2))/K66</f>
        <v>6.0869565217391328E-2</v>
      </c>
      <c r="M66" s="107">
        <f t="shared" ref="M66" si="192">AVERAGE(J66:J67)</f>
        <v>0.19166666666666665</v>
      </c>
      <c r="N66" s="129">
        <f t="shared" ref="N66" si="193">(_xlfn.STDEV.S(J66:J67)/SQRT(2))/M66</f>
        <v>8.6956521739130488E-2</v>
      </c>
      <c r="O66" s="60">
        <f>(11.43*K66) + (-0.64*M66)</f>
        <v>2.0680833333333335</v>
      </c>
      <c r="P66" s="60">
        <f>(27.09*M66) + (-3.63*K66)</f>
        <v>4.4964999999999993</v>
      </c>
      <c r="Q66" s="60">
        <f t="shared" ref="Q66" si="194">O66+P66</f>
        <v>6.5645833333333332</v>
      </c>
      <c r="R66" s="60">
        <f t="shared" ref="R66:T66" si="195">O66*($F66/$E66)*1000</f>
        <v>19.095875654047401</v>
      </c>
      <c r="S66" s="60">
        <f t="shared" si="195"/>
        <v>41.518928901200361</v>
      </c>
      <c r="T66" s="60">
        <f t="shared" si="195"/>
        <v>60.614804555247773</v>
      </c>
    </row>
    <row r="67" spans="1:20" s="40" customFormat="1" x14ac:dyDescent="0.35">
      <c r="A67" s="40" t="s">
        <v>63</v>
      </c>
      <c r="B67" s="49" t="s">
        <v>3</v>
      </c>
      <c r="C67" s="49">
        <v>2</v>
      </c>
      <c r="D67" s="49" t="s">
        <v>79</v>
      </c>
      <c r="E67" s="49">
        <v>108.3</v>
      </c>
      <c r="F67" s="49">
        <v>1</v>
      </c>
      <c r="G67" s="41">
        <v>0.122</v>
      </c>
      <c r="H67" s="41">
        <v>0.105</v>
      </c>
      <c r="I67" s="22">
        <f t="shared" si="188"/>
        <v>0.20333333333333334</v>
      </c>
      <c r="J67" s="22">
        <f t="shared" si="189"/>
        <v>0.17499999999999999</v>
      </c>
      <c r="K67" s="107"/>
      <c r="L67" s="129"/>
      <c r="M67" s="107"/>
      <c r="N67" s="129"/>
      <c r="O67" s="60"/>
      <c r="P67" s="60"/>
      <c r="Q67" s="60"/>
      <c r="R67" s="60"/>
      <c r="S67" s="60"/>
      <c r="T67" s="60"/>
    </row>
    <row r="68" spans="1:20" s="40" customFormat="1" x14ac:dyDescent="0.35">
      <c r="A68" s="40" t="s">
        <v>63</v>
      </c>
      <c r="B68" s="49" t="s">
        <v>3</v>
      </c>
      <c r="C68" s="49">
        <v>1</v>
      </c>
      <c r="D68" s="49" t="s">
        <v>80</v>
      </c>
      <c r="E68" s="49">
        <v>104.6</v>
      </c>
      <c r="F68" s="49">
        <v>1</v>
      </c>
      <c r="G68" s="40">
        <v>0.11899999999999999</v>
      </c>
      <c r="H68" s="40">
        <v>0.11700000000000001</v>
      </c>
      <c r="I68" s="22">
        <f t="shared" si="188"/>
        <v>0.19833333333333333</v>
      </c>
      <c r="J68" s="22">
        <f t="shared" si="189"/>
        <v>0.19500000000000001</v>
      </c>
      <c r="K68" s="107">
        <f t="shared" ref="K68" si="196">AVERAGE(I68:I69)</f>
        <v>0.19500000000000001</v>
      </c>
      <c r="L68" s="129">
        <f t="shared" ref="L68" si="197">(_xlfn.STDEV.S(I68:I69)/SQRT(2))/K68</f>
        <v>1.7094017094017058E-2</v>
      </c>
      <c r="M68" s="107">
        <f t="shared" ref="M68" si="198">AVERAGE(J68:J69)</f>
        <v>0.19583333333333333</v>
      </c>
      <c r="N68" s="129">
        <f t="shared" ref="N68" si="199">(_xlfn.STDEV.S(J68:J69)/SQRT(2))/M68</f>
        <v>4.2553191489361269E-3</v>
      </c>
      <c r="O68" s="60">
        <f>(11.43*K68) + (-0.64*M68)</f>
        <v>2.1035166666666667</v>
      </c>
      <c r="P68" s="60">
        <f>(27.09*M68) + (-3.63*K68)</f>
        <v>4.5972750000000007</v>
      </c>
      <c r="Q68" s="60">
        <f t="shared" ref="Q68" si="200">O68+P68</f>
        <v>6.7007916666666674</v>
      </c>
      <c r="R68" s="60">
        <f t="shared" ref="R68:T68" si="201">O68*($F68/$E68)*1000</f>
        <v>20.110101975780754</v>
      </c>
      <c r="S68" s="60">
        <f t="shared" si="201"/>
        <v>43.951003824091785</v>
      </c>
      <c r="T68" s="60">
        <f t="shared" si="201"/>
        <v>64.061105799872536</v>
      </c>
    </row>
    <row r="69" spans="1:20" s="40" customFormat="1" x14ac:dyDescent="0.35">
      <c r="A69" s="40" t="s">
        <v>63</v>
      </c>
      <c r="B69" s="49" t="s">
        <v>3</v>
      </c>
      <c r="C69" s="49">
        <v>2</v>
      </c>
      <c r="D69" s="49" t="s">
        <v>80</v>
      </c>
      <c r="E69" s="49">
        <v>104.6</v>
      </c>
      <c r="F69" s="49">
        <v>1</v>
      </c>
      <c r="G69" s="41">
        <v>0.115</v>
      </c>
      <c r="H69" s="41">
        <v>0.11799999999999999</v>
      </c>
      <c r="I69" s="22">
        <f t="shared" si="188"/>
        <v>0.19166666666666668</v>
      </c>
      <c r="J69" s="22">
        <f t="shared" si="189"/>
        <v>0.19666666666666666</v>
      </c>
      <c r="K69" s="107"/>
      <c r="L69" s="129"/>
      <c r="M69" s="107"/>
      <c r="N69" s="129"/>
      <c r="O69" s="60"/>
      <c r="P69" s="60"/>
      <c r="Q69" s="60"/>
      <c r="R69" s="60"/>
      <c r="S69" s="60"/>
      <c r="T69" s="60"/>
    </row>
    <row r="70" spans="1:20" s="38" customFormat="1" x14ac:dyDescent="0.35">
      <c r="A70" s="38" t="s">
        <v>64</v>
      </c>
      <c r="B70" s="48" t="s">
        <v>3</v>
      </c>
      <c r="C70" s="48">
        <v>1</v>
      </c>
      <c r="D70" s="48" t="s">
        <v>79</v>
      </c>
      <c r="E70" s="48">
        <v>102.7</v>
      </c>
      <c r="F70" s="48">
        <v>1</v>
      </c>
      <c r="G70" s="38">
        <v>0.20300000000000001</v>
      </c>
      <c r="H70" s="38">
        <v>0.17</v>
      </c>
      <c r="I70" s="21">
        <f t="shared" si="188"/>
        <v>0.33833333333333337</v>
      </c>
      <c r="J70" s="21">
        <f t="shared" si="189"/>
        <v>0.28333333333333338</v>
      </c>
      <c r="K70" s="106">
        <f t="shared" ref="K70" si="202">AVERAGE(I70:I71)</f>
        <v>0.3075</v>
      </c>
      <c r="L70" s="130">
        <f t="shared" ref="L70" si="203">(_xlfn.STDEV.S(I70:I71)/SQRT(2))/K70</f>
        <v>0.10027100271002715</v>
      </c>
      <c r="M70" s="106">
        <f t="shared" ref="M70" si="204">AVERAGE(J70:J71)</f>
        <v>0.3066666666666667</v>
      </c>
      <c r="N70" s="130">
        <f t="shared" ref="N70" si="205">(_xlfn.STDEV.S(J70:J71)/SQRT(2))/M70</f>
        <v>7.6086956521739052E-2</v>
      </c>
      <c r="O70" s="59">
        <f>(11.43*K70) + (-0.64*M70)</f>
        <v>3.3184583333333331</v>
      </c>
      <c r="P70" s="59">
        <f>(27.09*M70) + (-3.63*K70)</f>
        <v>7.1913750000000007</v>
      </c>
      <c r="Q70" s="59">
        <f t="shared" ref="Q70" si="206">O70+P70</f>
        <v>10.509833333333333</v>
      </c>
      <c r="R70" s="59">
        <f t="shared" ref="R70:T70" si="207">O70*($F70/$E70)*1000</f>
        <v>32.312155144433618</v>
      </c>
      <c r="S70" s="59">
        <f t="shared" si="207"/>
        <v>70.023125608568648</v>
      </c>
      <c r="T70" s="59">
        <f t="shared" si="207"/>
        <v>102.33528075300225</v>
      </c>
    </row>
    <row r="71" spans="1:20" s="38" customFormat="1" x14ac:dyDescent="0.35">
      <c r="A71" s="38" t="s">
        <v>64</v>
      </c>
      <c r="B71" s="48" t="s">
        <v>3</v>
      </c>
      <c r="C71" s="48">
        <v>2</v>
      </c>
      <c r="D71" s="48" t="s">
        <v>79</v>
      </c>
      <c r="E71" s="48">
        <v>102.7</v>
      </c>
      <c r="F71" s="48">
        <v>1</v>
      </c>
      <c r="G71" s="39">
        <v>0.16600000000000001</v>
      </c>
      <c r="H71" s="39">
        <v>0.19800000000000001</v>
      </c>
      <c r="I71" s="21">
        <f t="shared" si="188"/>
        <v>0.27666666666666667</v>
      </c>
      <c r="J71" s="21">
        <f t="shared" si="189"/>
        <v>0.33</v>
      </c>
      <c r="K71" s="106"/>
      <c r="L71" s="130"/>
      <c r="M71" s="106"/>
      <c r="N71" s="130"/>
      <c r="O71" s="59"/>
      <c r="P71" s="59"/>
      <c r="Q71" s="59"/>
      <c r="R71" s="59"/>
      <c r="S71" s="59"/>
      <c r="T71" s="59"/>
    </row>
    <row r="72" spans="1:20" s="38" customFormat="1" x14ac:dyDescent="0.35">
      <c r="A72" s="38" t="s">
        <v>64</v>
      </c>
      <c r="B72" s="48" t="s">
        <v>3</v>
      </c>
      <c r="C72" s="48">
        <v>1</v>
      </c>
      <c r="D72" s="48" t="s">
        <v>80</v>
      </c>
      <c r="E72" s="48">
        <v>108.4</v>
      </c>
      <c r="F72" s="48">
        <v>1</v>
      </c>
      <c r="G72" s="38">
        <v>0.217</v>
      </c>
      <c r="H72" s="38">
        <v>0.187</v>
      </c>
      <c r="I72" s="21">
        <f t="shared" si="188"/>
        <v>0.36166666666666669</v>
      </c>
      <c r="J72" s="21">
        <f t="shared" si="189"/>
        <v>0.3116666666666667</v>
      </c>
      <c r="K72" s="106">
        <f t="shared" ref="K72" si="208">AVERAGE(I72:I73)</f>
        <v>0.32666666666666666</v>
      </c>
      <c r="L72" s="130">
        <f t="shared" ref="L72" si="209">(_xlfn.STDEV.S(I72:I73)/SQRT(2))/K72</f>
        <v>0.10714285714285791</v>
      </c>
      <c r="M72" s="106">
        <f t="shared" ref="M72" si="210">AVERAGE(J72:J73)</f>
        <v>0.32333333333333336</v>
      </c>
      <c r="N72" s="130">
        <f t="shared" ref="N72" si="211">(_xlfn.STDEV.S(J72:J73)/SQRT(2))/M72</f>
        <v>3.6082474226804093E-2</v>
      </c>
      <c r="O72" s="59">
        <f>(11.43*K72) + (-0.64*M72)</f>
        <v>3.5268666666666668</v>
      </c>
      <c r="P72" s="59">
        <f>(27.09*M72) + (-3.63*K72)</f>
        <v>7.5732999999999997</v>
      </c>
      <c r="Q72" s="59">
        <f t="shared" ref="Q72" si="212">O72+P72</f>
        <v>11.100166666666667</v>
      </c>
      <c r="R72" s="59">
        <f t="shared" ref="R72:T72" si="213">O72*($F72/$E72)*1000</f>
        <v>32.535670356703562</v>
      </c>
      <c r="S72" s="59">
        <f t="shared" si="213"/>
        <v>69.864391143911433</v>
      </c>
      <c r="T72" s="59">
        <f t="shared" si="213"/>
        <v>102.40006150061501</v>
      </c>
    </row>
    <row r="73" spans="1:20" s="38" customFormat="1" x14ac:dyDescent="0.35">
      <c r="A73" s="38" t="s">
        <v>64</v>
      </c>
      <c r="B73" s="48" t="s">
        <v>3</v>
      </c>
      <c r="C73" s="48">
        <v>2</v>
      </c>
      <c r="D73" s="48" t="s">
        <v>80</v>
      </c>
      <c r="E73" s="48">
        <v>108.4</v>
      </c>
      <c r="F73" s="48">
        <v>1</v>
      </c>
      <c r="G73" s="39">
        <v>0.17499999999999999</v>
      </c>
      <c r="H73" s="39">
        <v>0.20100000000000001</v>
      </c>
      <c r="I73" s="21">
        <f t="shared" si="188"/>
        <v>0.29166666666666669</v>
      </c>
      <c r="J73" s="21">
        <f t="shared" si="189"/>
        <v>0.33500000000000002</v>
      </c>
      <c r="K73" s="106"/>
      <c r="L73" s="130"/>
      <c r="M73" s="106"/>
      <c r="N73" s="130"/>
      <c r="O73" s="59"/>
      <c r="P73" s="59"/>
      <c r="Q73" s="59"/>
      <c r="R73" s="59"/>
      <c r="S73" s="59"/>
      <c r="T73" s="59"/>
    </row>
    <row r="74" spans="1:20" s="40" customFormat="1" x14ac:dyDescent="0.35">
      <c r="A74" s="40" t="s">
        <v>65</v>
      </c>
      <c r="B74" s="49" t="s">
        <v>3</v>
      </c>
      <c r="C74" s="49">
        <v>1</v>
      </c>
      <c r="D74" s="49" t="s">
        <v>79</v>
      </c>
      <c r="E74" s="49">
        <v>109.4</v>
      </c>
      <c r="F74" s="49">
        <v>1</v>
      </c>
      <c r="G74" s="40">
        <v>0.27600000000000002</v>
      </c>
      <c r="H74" s="40">
        <v>0.19900000000000001</v>
      </c>
      <c r="I74" s="22">
        <f t="shared" si="188"/>
        <v>0.46000000000000008</v>
      </c>
      <c r="J74" s="22">
        <f t="shared" si="189"/>
        <v>0.33166666666666672</v>
      </c>
      <c r="K74" s="107">
        <f t="shared" ref="K74" si="214">AVERAGE(I74:I75)</f>
        <v>0.39666666666666672</v>
      </c>
      <c r="L74" s="129">
        <f t="shared" ref="L74" si="215">(_xlfn.STDEV.S(I74:I75)/SQRT(2))/K74</f>
        <v>0.15966386554621831</v>
      </c>
      <c r="M74" s="107">
        <f t="shared" ref="M74" si="216">AVERAGE(J74:J75)</f>
        <v>0.39666666666666672</v>
      </c>
      <c r="N74" s="129">
        <f t="shared" ref="N74" si="217">(_xlfn.STDEV.S(J74:J75)/SQRT(2))/M74</f>
        <v>0.16386554621848748</v>
      </c>
      <c r="O74" s="60">
        <f>(11.43*K74) + (-0.64*M74)</f>
        <v>4.2800333333333338</v>
      </c>
      <c r="P74" s="60">
        <f>(27.09*M74) + (-3.63*K74)</f>
        <v>9.3058000000000014</v>
      </c>
      <c r="Q74" s="60">
        <f t="shared" ref="Q74" si="218">O74+P74</f>
        <v>13.585833333333335</v>
      </c>
      <c r="R74" s="60">
        <f t="shared" ref="R74:T74" si="219">O74*($F74/$E74)*1000</f>
        <v>39.122790981109084</v>
      </c>
      <c r="S74" s="60">
        <f t="shared" si="219"/>
        <v>85.06215722120659</v>
      </c>
      <c r="T74" s="60">
        <f t="shared" si="219"/>
        <v>124.18494820231568</v>
      </c>
    </row>
    <row r="75" spans="1:20" s="40" customFormat="1" x14ac:dyDescent="0.35">
      <c r="A75" s="40" t="s">
        <v>65</v>
      </c>
      <c r="B75" s="49" t="s">
        <v>3</v>
      </c>
      <c r="C75" s="49">
        <v>2</v>
      </c>
      <c r="D75" s="49" t="s">
        <v>79</v>
      </c>
      <c r="E75" s="49">
        <v>109.4</v>
      </c>
      <c r="F75" s="49">
        <v>1</v>
      </c>
      <c r="G75" s="41">
        <v>0.2</v>
      </c>
      <c r="H75" s="41">
        <v>0.27700000000000002</v>
      </c>
      <c r="I75" s="22">
        <f t="shared" si="188"/>
        <v>0.33333333333333337</v>
      </c>
      <c r="J75" s="22">
        <f t="shared" si="189"/>
        <v>0.46166666666666673</v>
      </c>
      <c r="K75" s="107"/>
      <c r="L75" s="129"/>
      <c r="M75" s="107"/>
      <c r="N75" s="129"/>
      <c r="O75" s="60"/>
      <c r="P75" s="60"/>
      <c r="Q75" s="60"/>
      <c r="R75" s="60"/>
      <c r="S75" s="60"/>
      <c r="T75" s="60"/>
    </row>
    <row r="76" spans="1:20" s="40" customFormat="1" x14ac:dyDescent="0.35">
      <c r="A76" s="40" t="s">
        <v>65</v>
      </c>
      <c r="B76" s="49" t="s">
        <v>3</v>
      </c>
      <c r="C76" s="49">
        <v>1</v>
      </c>
      <c r="D76" s="49" t="s">
        <v>80</v>
      </c>
      <c r="E76" s="49">
        <v>103.6</v>
      </c>
      <c r="F76" s="49">
        <v>1</v>
      </c>
      <c r="G76" s="40">
        <v>0.248</v>
      </c>
      <c r="H76" s="40">
        <v>0.17199999999999999</v>
      </c>
      <c r="I76" s="22">
        <f t="shared" si="188"/>
        <v>0.41333333333333333</v>
      </c>
      <c r="J76" s="22">
        <f t="shared" si="189"/>
        <v>0.28666666666666668</v>
      </c>
      <c r="K76" s="107">
        <f t="shared" ref="K76" si="220">AVERAGE(I76:I77)</f>
        <v>0.35416666666666663</v>
      </c>
      <c r="L76" s="129">
        <f t="shared" ref="L76" si="221">(_xlfn.STDEV.S(I76:I77)/SQRT(2))/K76</f>
        <v>0.16705882352941195</v>
      </c>
      <c r="M76" s="107">
        <f t="shared" ref="M76" si="222">AVERAGE(J76:J77)</f>
        <v>0.35333333333333339</v>
      </c>
      <c r="N76" s="129">
        <f t="shared" ref="N76" si="223">(_xlfn.STDEV.S(J76:J77)/SQRT(2))/M76</f>
        <v>0.1886792452830183</v>
      </c>
      <c r="O76" s="60">
        <f>(11.43*K76) + (-0.64*M76)</f>
        <v>3.8219916666666665</v>
      </c>
      <c r="P76" s="60">
        <f>(27.09*M76) + (-3.63*K76)</f>
        <v>8.2861750000000018</v>
      </c>
      <c r="Q76" s="60">
        <f t="shared" ref="Q76" si="224">O76+P76</f>
        <v>12.108166666666669</v>
      </c>
      <c r="R76" s="60">
        <f t="shared" ref="R76:T76" si="225">O76*($F76/$E76)*1000</f>
        <v>36.891811454311451</v>
      </c>
      <c r="S76" s="60">
        <f t="shared" si="225"/>
        <v>79.982384169884185</v>
      </c>
      <c r="T76" s="60">
        <f t="shared" si="225"/>
        <v>116.87419562419564</v>
      </c>
    </row>
    <row r="77" spans="1:20" s="40" customFormat="1" x14ac:dyDescent="0.35">
      <c r="A77" s="40" t="s">
        <v>65</v>
      </c>
      <c r="B77" s="49" t="s">
        <v>3</v>
      </c>
      <c r="C77" s="49">
        <v>2</v>
      </c>
      <c r="D77" s="49" t="s">
        <v>80</v>
      </c>
      <c r="E77" s="49">
        <v>103.6</v>
      </c>
      <c r="F77" s="49">
        <v>1</v>
      </c>
      <c r="G77" s="41">
        <v>0.17699999999999999</v>
      </c>
      <c r="H77" s="41">
        <v>0.252</v>
      </c>
      <c r="I77" s="22">
        <f t="shared" si="188"/>
        <v>0.29499999999999998</v>
      </c>
      <c r="J77" s="22">
        <f t="shared" si="189"/>
        <v>0.42000000000000004</v>
      </c>
      <c r="K77" s="107"/>
      <c r="L77" s="129"/>
      <c r="M77" s="107"/>
      <c r="N77" s="129"/>
      <c r="O77" s="60"/>
      <c r="P77" s="60"/>
      <c r="Q77" s="60"/>
      <c r="R77" s="60"/>
      <c r="S77" s="60"/>
      <c r="T77" s="60"/>
    </row>
    <row r="78" spans="1:20" s="38" customFormat="1" x14ac:dyDescent="0.35">
      <c r="A78" s="38" t="s">
        <v>66</v>
      </c>
      <c r="B78" s="48" t="s">
        <v>3</v>
      </c>
      <c r="C78" s="48">
        <v>1</v>
      </c>
      <c r="D78" s="48" t="s">
        <v>79</v>
      </c>
      <c r="E78" s="48">
        <v>102.6</v>
      </c>
      <c r="F78" s="48">
        <v>1</v>
      </c>
      <c r="G78" s="38">
        <v>6.6000000000000003E-2</v>
      </c>
      <c r="H78" s="38">
        <v>8.5000000000000006E-2</v>
      </c>
      <c r="I78" s="21">
        <f t="shared" si="188"/>
        <v>0.11000000000000001</v>
      </c>
      <c r="J78" s="21">
        <f t="shared" si="189"/>
        <v>0.14166666666666669</v>
      </c>
      <c r="K78" s="106">
        <f t="shared" ref="K78" si="226">AVERAGE(I78:I79)</f>
        <v>0.12583333333333335</v>
      </c>
      <c r="L78" s="130">
        <f t="shared" ref="L78" si="227">(_xlfn.STDEV.S(I78:I79)/SQRT(2))/K78</f>
        <v>0.12582781456953671</v>
      </c>
      <c r="M78" s="106">
        <f t="shared" ref="M78" si="228">AVERAGE(J78:J79)</f>
        <v>0.12583333333333335</v>
      </c>
      <c r="N78" s="130">
        <f t="shared" ref="N78" si="229">(_xlfn.STDEV.S(J78:J79)/SQRT(2))/M78</f>
        <v>0.12582781456953671</v>
      </c>
      <c r="O78" s="59">
        <f>(11.43*K78) + (-0.64*M78)</f>
        <v>1.3577416666666668</v>
      </c>
      <c r="P78" s="59">
        <f>(27.09*M78) + (-3.63*K78)</f>
        <v>2.9520500000000007</v>
      </c>
      <c r="Q78" s="59">
        <f t="shared" ref="Q78" si="230">O78+P78</f>
        <v>4.3097916666666674</v>
      </c>
      <c r="R78" s="59">
        <f t="shared" ref="R78:T78" si="231">O78*($F78/$E78)*1000</f>
        <v>13.233349577647827</v>
      </c>
      <c r="S78" s="59">
        <f t="shared" si="231"/>
        <v>28.772417153996113</v>
      </c>
      <c r="T78" s="59">
        <f t="shared" si="231"/>
        <v>42.005766731643938</v>
      </c>
    </row>
    <row r="79" spans="1:20" s="38" customFormat="1" x14ac:dyDescent="0.35">
      <c r="A79" s="38" t="s">
        <v>66</v>
      </c>
      <c r="B79" s="48" t="s">
        <v>3</v>
      </c>
      <c r="C79" s="48">
        <v>2</v>
      </c>
      <c r="D79" s="48" t="s">
        <v>79</v>
      </c>
      <c r="E79" s="48">
        <v>102.6</v>
      </c>
      <c r="F79" s="48">
        <v>1</v>
      </c>
      <c r="G79" s="39">
        <v>8.5000000000000006E-2</v>
      </c>
      <c r="H79" s="39">
        <v>6.6000000000000003E-2</v>
      </c>
      <c r="I79" s="21">
        <f t="shared" si="188"/>
        <v>0.14166666666666669</v>
      </c>
      <c r="J79" s="21">
        <f t="shared" si="189"/>
        <v>0.11000000000000001</v>
      </c>
      <c r="K79" s="106"/>
      <c r="L79" s="130"/>
      <c r="M79" s="106"/>
      <c r="N79" s="130"/>
      <c r="O79" s="59"/>
      <c r="P79" s="59"/>
      <c r="Q79" s="59"/>
      <c r="R79" s="59"/>
      <c r="S79" s="59"/>
      <c r="T79" s="59"/>
    </row>
    <row r="80" spans="1:20" s="38" customFormat="1" x14ac:dyDescent="0.35">
      <c r="A80" s="38" t="s">
        <v>66</v>
      </c>
      <c r="B80" s="48" t="s">
        <v>3</v>
      </c>
      <c r="C80" s="48">
        <v>1</v>
      </c>
      <c r="D80" s="48" t="s">
        <v>80</v>
      </c>
      <c r="E80" s="48">
        <v>104.2</v>
      </c>
      <c r="F80" s="48">
        <v>1</v>
      </c>
      <c r="G80" s="38">
        <v>0.14599999999999999</v>
      </c>
      <c r="H80" s="38">
        <v>0.13600000000000001</v>
      </c>
      <c r="I80" s="21">
        <f t="shared" si="188"/>
        <v>0.24333333333333332</v>
      </c>
      <c r="J80" s="21">
        <f t="shared" si="189"/>
        <v>0.22666666666666668</v>
      </c>
      <c r="K80" s="106">
        <f t="shared" ref="K80" si="232">AVERAGE(I80:I81)</f>
        <v>0.23583333333333334</v>
      </c>
      <c r="L80" s="130">
        <f t="shared" ref="L80" si="233">(_xlfn.STDEV.S(I80:I81)/SQRT(2))/K80</f>
        <v>3.1802120141342663E-2</v>
      </c>
      <c r="M80" s="106">
        <f t="shared" ref="M80" si="234">AVERAGE(J80:J81)</f>
        <v>0.23499999999999999</v>
      </c>
      <c r="N80" s="130">
        <f t="shared" ref="N80" si="235">(_xlfn.STDEV.S(J80:J81)/SQRT(2))/M80</f>
        <v>3.5460992907801345E-2</v>
      </c>
      <c r="O80" s="59">
        <f>(11.43*K80) + (-0.64*M80)</f>
        <v>2.545175</v>
      </c>
      <c r="P80" s="59">
        <f>(27.09*M80) + (-3.63*K80)</f>
        <v>5.5100749999999996</v>
      </c>
      <c r="Q80" s="59">
        <f t="shared" ref="Q80" si="236">O80+P80</f>
        <v>8.0552499999999991</v>
      </c>
      <c r="R80" s="59">
        <f t="shared" ref="R80:T80" si="237">O80*($F80/$E80)*1000</f>
        <v>24.425863723608444</v>
      </c>
      <c r="S80" s="59">
        <f t="shared" si="237"/>
        <v>52.879798464491351</v>
      </c>
      <c r="T80" s="59">
        <f t="shared" si="237"/>
        <v>77.305662188099802</v>
      </c>
    </row>
    <row r="81" spans="1:20" s="38" customFormat="1" x14ac:dyDescent="0.35">
      <c r="A81" s="38" t="s">
        <v>66</v>
      </c>
      <c r="B81" s="48" t="s">
        <v>3</v>
      </c>
      <c r="C81" s="48">
        <v>2</v>
      </c>
      <c r="D81" s="48" t="s">
        <v>80</v>
      </c>
      <c r="E81" s="48">
        <v>104.2</v>
      </c>
      <c r="F81" s="48">
        <v>1</v>
      </c>
      <c r="G81" s="39">
        <v>0.13700000000000001</v>
      </c>
      <c r="H81" s="39">
        <v>0.14599999999999999</v>
      </c>
      <c r="I81" s="21">
        <f t="shared" si="188"/>
        <v>0.22833333333333336</v>
      </c>
      <c r="J81" s="21">
        <f t="shared" si="189"/>
        <v>0.24333333333333332</v>
      </c>
      <c r="K81" s="106"/>
      <c r="L81" s="130"/>
      <c r="M81" s="106"/>
      <c r="N81" s="130"/>
      <c r="O81" s="59"/>
      <c r="P81" s="59"/>
      <c r="Q81" s="59"/>
      <c r="R81" s="59"/>
      <c r="S81" s="59"/>
      <c r="T81" s="59"/>
    </row>
    <row r="84" spans="1:20" x14ac:dyDescent="0.35">
      <c r="B84" s="14" t="s">
        <v>13</v>
      </c>
      <c r="C84" s="14" t="s">
        <v>82</v>
      </c>
      <c r="D84" s="14" t="s">
        <v>84</v>
      </c>
      <c r="E84" s="14" t="s">
        <v>83</v>
      </c>
    </row>
    <row r="85" spans="1:20" x14ac:dyDescent="0.35">
      <c r="B85" s="14" t="s">
        <v>10</v>
      </c>
      <c r="C85" s="14">
        <v>127.03637915115462</v>
      </c>
      <c r="D85" s="14">
        <v>40.231743583747864</v>
      </c>
      <c r="E85" s="14">
        <v>86.804635567406777</v>
      </c>
    </row>
    <row r="86" spans="1:20" x14ac:dyDescent="0.35">
      <c r="B86" s="14" t="s">
        <v>3</v>
      </c>
      <c r="C86" s="14">
        <v>88.3014241843957</v>
      </c>
      <c r="D86" s="14">
        <v>27.866780765078147</v>
      </c>
      <c r="E86" s="14">
        <v>60.434643419317581</v>
      </c>
    </row>
    <row r="87" spans="1:20" x14ac:dyDescent="0.35">
      <c r="B87" s="14" t="s">
        <v>7</v>
      </c>
      <c r="C87" s="14">
        <v>141.13762224291591</v>
      </c>
      <c r="D87" s="14">
        <v>44.591093700441334</v>
      </c>
      <c r="E87" s="14">
        <v>96.546528542474576</v>
      </c>
    </row>
    <row r="88" spans="1:20" x14ac:dyDescent="0.35">
      <c r="B88" s="14" t="s">
        <v>4</v>
      </c>
      <c r="C88" s="14">
        <v>109.64810019279589</v>
      </c>
      <c r="D88" s="14">
        <v>34.786591732121408</v>
      </c>
      <c r="E88" s="14">
        <v>74.8615084606745</v>
      </c>
    </row>
    <row r="89" spans="1:20" x14ac:dyDescent="0.35">
      <c r="B89" s="14" t="s">
        <v>14</v>
      </c>
      <c r="C89" s="14">
        <v>116.53088144281556</v>
      </c>
      <c r="D89" s="14">
        <v>36.869052445347194</v>
      </c>
      <c r="E89" s="14">
        <v>79.661828997468348</v>
      </c>
    </row>
  </sheetData>
  <mergeCells count="160">
    <mergeCell ref="K12:K13"/>
    <mergeCell ref="K14:K15"/>
    <mergeCell ref="K16:K17"/>
    <mergeCell ref="K18:K19"/>
    <mergeCell ref="K20:K21"/>
    <mergeCell ref="K22:K23"/>
    <mergeCell ref="K2:K3"/>
    <mergeCell ref="L2:L3"/>
    <mergeCell ref="K4:K5"/>
    <mergeCell ref="K6:K7"/>
    <mergeCell ref="K8:K9"/>
    <mergeCell ref="K10:K11"/>
    <mergeCell ref="K40:K41"/>
    <mergeCell ref="K42:K43"/>
    <mergeCell ref="K44:K45"/>
    <mergeCell ref="K46:K47"/>
    <mergeCell ref="K24:K25"/>
    <mergeCell ref="K26:K27"/>
    <mergeCell ref="K28:K29"/>
    <mergeCell ref="K30:K31"/>
    <mergeCell ref="K32:K33"/>
    <mergeCell ref="K34:K35"/>
    <mergeCell ref="K72:K73"/>
    <mergeCell ref="K74:K75"/>
    <mergeCell ref="K76:K77"/>
    <mergeCell ref="K78:K79"/>
    <mergeCell ref="K80:K81"/>
    <mergeCell ref="L4:L5"/>
    <mergeCell ref="L6:L7"/>
    <mergeCell ref="L8:L9"/>
    <mergeCell ref="L10:L11"/>
    <mergeCell ref="L12:L13"/>
    <mergeCell ref="K60:K61"/>
    <mergeCell ref="K62:K63"/>
    <mergeCell ref="K64:K65"/>
    <mergeCell ref="K66:K67"/>
    <mergeCell ref="K68:K69"/>
    <mergeCell ref="K70:K71"/>
    <mergeCell ref="K48:K49"/>
    <mergeCell ref="K50:K51"/>
    <mergeCell ref="K52:K53"/>
    <mergeCell ref="K54:K55"/>
    <mergeCell ref="K56:K57"/>
    <mergeCell ref="K58:K59"/>
    <mergeCell ref="K36:K37"/>
    <mergeCell ref="K38:K39"/>
    <mergeCell ref="L26:L27"/>
    <mergeCell ref="L28:L29"/>
    <mergeCell ref="L30:L31"/>
    <mergeCell ref="L32:L33"/>
    <mergeCell ref="L34:L35"/>
    <mergeCell ref="L36:L37"/>
    <mergeCell ref="L14:L15"/>
    <mergeCell ref="L16:L17"/>
    <mergeCell ref="L18:L19"/>
    <mergeCell ref="L20:L21"/>
    <mergeCell ref="L22:L23"/>
    <mergeCell ref="L24:L25"/>
    <mergeCell ref="L80:L81"/>
    <mergeCell ref="M16:M17"/>
    <mergeCell ref="M18:M19"/>
    <mergeCell ref="M20:M21"/>
    <mergeCell ref="M22:M23"/>
    <mergeCell ref="M24:M25"/>
    <mergeCell ref="M26:M27"/>
    <mergeCell ref="L62:L63"/>
    <mergeCell ref="L64:L65"/>
    <mergeCell ref="L66:L67"/>
    <mergeCell ref="L68:L69"/>
    <mergeCell ref="L70:L71"/>
    <mergeCell ref="L72:L73"/>
    <mergeCell ref="L50:L51"/>
    <mergeCell ref="L52:L53"/>
    <mergeCell ref="L54:L55"/>
    <mergeCell ref="L56:L57"/>
    <mergeCell ref="L58:L59"/>
    <mergeCell ref="L60:L61"/>
    <mergeCell ref="L38:L39"/>
    <mergeCell ref="L40:L41"/>
    <mergeCell ref="L42:L43"/>
    <mergeCell ref="L44:L45"/>
    <mergeCell ref="L46:L47"/>
    <mergeCell ref="M28:M29"/>
    <mergeCell ref="M30:M31"/>
    <mergeCell ref="M32:M33"/>
    <mergeCell ref="M34:M35"/>
    <mergeCell ref="M36:M37"/>
    <mergeCell ref="M38:M39"/>
    <mergeCell ref="L74:L75"/>
    <mergeCell ref="L76:L77"/>
    <mergeCell ref="L78:L79"/>
    <mergeCell ref="L48:L49"/>
    <mergeCell ref="M56:M57"/>
    <mergeCell ref="M58:M59"/>
    <mergeCell ref="M60:M61"/>
    <mergeCell ref="M62:M63"/>
    <mergeCell ref="M40:M41"/>
    <mergeCell ref="M42:M43"/>
    <mergeCell ref="M44:M45"/>
    <mergeCell ref="M46:M47"/>
    <mergeCell ref="M48:M49"/>
    <mergeCell ref="M50:M51"/>
    <mergeCell ref="N2:N3"/>
    <mergeCell ref="N4:N5"/>
    <mergeCell ref="N6:N7"/>
    <mergeCell ref="N8:N9"/>
    <mergeCell ref="N10:N11"/>
    <mergeCell ref="N12:N13"/>
    <mergeCell ref="M76:M77"/>
    <mergeCell ref="M78:M79"/>
    <mergeCell ref="M80:M81"/>
    <mergeCell ref="M2:M3"/>
    <mergeCell ref="M4:M5"/>
    <mergeCell ref="M6:M7"/>
    <mergeCell ref="M8:M9"/>
    <mergeCell ref="M10:M11"/>
    <mergeCell ref="M12:M13"/>
    <mergeCell ref="M14:M15"/>
    <mergeCell ref="M64:M65"/>
    <mergeCell ref="M66:M67"/>
    <mergeCell ref="M68:M69"/>
    <mergeCell ref="M70:M71"/>
    <mergeCell ref="M72:M73"/>
    <mergeCell ref="M74:M75"/>
    <mergeCell ref="M52:M53"/>
    <mergeCell ref="M54:M55"/>
    <mergeCell ref="N26:N27"/>
    <mergeCell ref="N28:N29"/>
    <mergeCell ref="N30:N31"/>
    <mergeCell ref="N32:N33"/>
    <mergeCell ref="N34:N35"/>
    <mergeCell ref="N36:N37"/>
    <mergeCell ref="N14:N15"/>
    <mergeCell ref="N16:N17"/>
    <mergeCell ref="N18:N19"/>
    <mergeCell ref="N20:N21"/>
    <mergeCell ref="N22:N23"/>
    <mergeCell ref="N24:N25"/>
    <mergeCell ref="N50:N51"/>
    <mergeCell ref="N52:N53"/>
    <mergeCell ref="N54:N55"/>
    <mergeCell ref="N56:N57"/>
    <mergeCell ref="N58:N59"/>
    <mergeCell ref="N60:N61"/>
    <mergeCell ref="N38:N39"/>
    <mergeCell ref="N40:N41"/>
    <mergeCell ref="N42:N43"/>
    <mergeCell ref="N44:N45"/>
    <mergeCell ref="N46:N47"/>
    <mergeCell ref="N48:N49"/>
    <mergeCell ref="N74:N75"/>
    <mergeCell ref="N76:N77"/>
    <mergeCell ref="N78:N79"/>
    <mergeCell ref="N80:N81"/>
    <mergeCell ref="N62:N63"/>
    <mergeCell ref="N64:N65"/>
    <mergeCell ref="N66:N67"/>
    <mergeCell ref="N68:N69"/>
    <mergeCell ref="N70:N71"/>
    <mergeCell ref="N72:N73"/>
  </mergeCells>
  <conditionalFormatting sqref="L1:L2 N1:N2 L4 N4 L6 N6 L8 N8 L10 N10 L12 N12 L14 N14 L16 N16 L18 N18 L20 N20 L22 N22 L24 N24 L26 N26 L28 N28 L30 N30 L32 N32 L34 N34 L36 N36 L38 N38 L40 N40 L42 N42 L44 N44 L46 N46 L48 N48 L50 N50 L52 N52 L54 N54 L56 N56 L58 N58 L60 N60 L62 N62 L64 N64 L66 N66 L68 N68 L70 N70 L72 N72 L74 N74 L76 N76 L78 N78 L80 N80 L82:L1048576 N82:N1048576">
    <cfRule type="cellIs" dxfId="4" priority="1" operator="greaterThan">
      <formula>0.2</formula>
    </cfRule>
  </conditionalFormatting>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03AEF-3D10-4943-B84B-FF088AF545C2}">
  <dimension ref="A1:X81"/>
  <sheetViews>
    <sheetView zoomScale="70" zoomScaleNormal="70" workbookViewId="0">
      <selection activeCell="K30" sqref="K30:K33"/>
    </sheetView>
  </sheetViews>
  <sheetFormatPr baseColWidth="10" defaultRowHeight="14.5" x14ac:dyDescent="0.35"/>
  <cols>
    <col min="6" max="6" width="19.1796875" bestFit="1" customWidth="1"/>
    <col min="9" max="10" width="11.26953125" bestFit="1" customWidth="1"/>
    <col min="11" max="11" width="11.1796875" bestFit="1" customWidth="1"/>
    <col min="14" max="14" width="11.1796875" customWidth="1"/>
    <col min="15" max="15" width="15.6328125" bestFit="1" customWidth="1"/>
    <col min="16" max="16" width="16.54296875" bestFit="1" customWidth="1"/>
    <col min="17" max="17" width="18.54296875" bestFit="1" customWidth="1"/>
    <col min="18" max="18" width="19.90625" bestFit="1" customWidth="1"/>
    <col min="19" max="19" width="20.7265625" bestFit="1" customWidth="1"/>
    <col min="20" max="20" width="22.81640625" bestFit="1" customWidth="1"/>
  </cols>
  <sheetData>
    <row r="1" spans="1:24" s="73" customFormat="1" x14ac:dyDescent="0.35">
      <c r="A1" s="73" t="s">
        <v>31</v>
      </c>
      <c r="B1" s="73" t="s">
        <v>18</v>
      </c>
      <c r="C1" s="73" t="s">
        <v>72</v>
      </c>
      <c r="D1" s="73" t="s">
        <v>78</v>
      </c>
      <c r="E1" s="73" t="s">
        <v>81</v>
      </c>
      <c r="F1" s="73" t="s">
        <v>75</v>
      </c>
      <c r="G1" s="73" t="s">
        <v>73</v>
      </c>
      <c r="H1" s="73" t="s">
        <v>74</v>
      </c>
      <c r="I1" s="73" t="s">
        <v>135</v>
      </c>
      <c r="J1" s="73" t="s">
        <v>136</v>
      </c>
      <c r="K1" s="73" t="s">
        <v>87</v>
      </c>
      <c r="L1" s="73" t="s">
        <v>112</v>
      </c>
      <c r="M1" s="73" t="s">
        <v>88</v>
      </c>
      <c r="N1" s="73" t="s">
        <v>112</v>
      </c>
      <c r="O1" s="73" t="s">
        <v>85</v>
      </c>
      <c r="P1" s="73" t="s">
        <v>129</v>
      </c>
      <c r="Q1" s="73" t="s">
        <v>134</v>
      </c>
      <c r="R1" s="73" t="s">
        <v>86</v>
      </c>
      <c r="S1" s="73" t="s">
        <v>130</v>
      </c>
      <c r="T1" s="73" t="s">
        <v>131</v>
      </c>
      <c r="U1" s="73" t="s">
        <v>101</v>
      </c>
      <c r="V1" s="73" t="s">
        <v>132</v>
      </c>
      <c r="W1" s="73" t="s">
        <v>133</v>
      </c>
    </row>
    <row r="2" spans="1:24" x14ac:dyDescent="0.35">
      <c r="A2" s="12" t="s">
        <v>32</v>
      </c>
      <c r="B2" s="12" t="s">
        <v>10</v>
      </c>
      <c r="C2" s="12">
        <v>1</v>
      </c>
      <c r="D2" s="12" t="s">
        <v>79</v>
      </c>
      <c r="E2" s="12">
        <v>108.5</v>
      </c>
      <c r="F2" s="12">
        <v>1</v>
      </c>
      <c r="G2" s="12">
        <v>0.16300000000000001</v>
      </c>
      <c r="H2" s="12">
        <v>9.8000000000000004E-2</v>
      </c>
      <c r="I2" s="85">
        <f t="shared" ref="I2:I33" si="0">G2/0.6</f>
        <v>0.27166666666666667</v>
      </c>
      <c r="J2" s="85">
        <f t="shared" ref="J2:J33" si="1">H2/0.6</f>
        <v>0.16333333333333336</v>
      </c>
      <c r="K2" s="101">
        <f>AVERAGE(I2,I4)</f>
        <v>0.22416666666666668</v>
      </c>
      <c r="L2" s="123">
        <f>(_xlfn.STDEV.S(I2,I4)/SQRT(2))/K2</f>
        <v>0.21189591078066855</v>
      </c>
      <c r="M2" s="101">
        <f>AVERAGE(J2,J4)</f>
        <v>0.22916666666666669</v>
      </c>
      <c r="N2" s="123">
        <f>(_xlfn.STDEV.S(J2,J4)/SQRT(2))/M2</f>
        <v>0.28727272727272696</v>
      </c>
      <c r="O2" s="104">
        <f>(11.43*K2) + (-0.64*M2)</f>
        <v>2.4155583333333337</v>
      </c>
      <c r="P2" s="104">
        <f>(27.09*M2) + (-3.63*K2)</f>
        <v>5.394400000000001</v>
      </c>
      <c r="Q2" s="12"/>
      <c r="R2" s="12"/>
      <c r="S2" s="12"/>
      <c r="T2" s="12"/>
      <c r="U2" s="12"/>
      <c r="V2" s="12"/>
      <c r="W2" s="12"/>
      <c r="X2" s="12"/>
    </row>
    <row r="3" spans="1:24" x14ac:dyDescent="0.35">
      <c r="A3" s="12" t="s">
        <v>32</v>
      </c>
      <c r="B3" s="92" t="s">
        <v>10</v>
      </c>
      <c r="C3" s="92">
        <v>1</v>
      </c>
      <c r="D3" s="92" t="s">
        <v>80</v>
      </c>
      <c r="E3" s="12">
        <v>102.5</v>
      </c>
      <c r="F3" s="12">
        <v>1</v>
      </c>
      <c r="G3" s="90">
        <v>0.439</v>
      </c>
      <c r="H3" s="12">
        <v>0.22500000000000001</v>
      </c>
      <c r="I3" s="91">
        <f t="shared" si="0"/>
        <v>0.73166666666666669</v>
      </c>
      <c r="J3" s="85">
        <f t="shared" si="1"/>
        <v>0.375</v>
      </c>
      <c r="K3" s="101"/>
      <c r="L3" s="123"/>
      <c r="M3" s="101"/>
      <c r="N3" s="123"/>
      <c r="O3" s="104"/>
      <c r="P3" s="104"/>
      <c r="Q3" s="12"/>
      <c r="R3" s="12"/>
      <c r="S3" s="12"/>
      <c r="T3" s="12"/>
      <c r="U3" s="12"/>
      <c r="V3" s="12"/>
      <c r="W3" s="12"/>
      <c r="X3" s="12"/>
    </row>
    <row r="4" spans="1:24" x14ac:dyDescent="0.35">
      <c r="A4" s="12" t="s">
        <v>32</v>
      </c>
      <c r="B4" s="12" t="s">
        <v>10</v>
      </c>
      <c r="C4" s="12">
        <v>2</v>
      </c>
      <c r="D4" s="12" t="s">
        <v>79</v>
      </c>
      <c r="E4" s="12">
        <v>108.5</v>
      </c>
      <c r="F4" s="12">
        <v>1</v>
      </c>
      <c r="G4" s="12">
        <v>0.106</v>
      </c>
      <c r="H4" s="12">
        <v>0.17699999999999999</v>
      </c>
      <c r="I4" s="85">
        <f t="shared" si="0"/>
        <v>0.17666666666666667</v>
      </c>
      <c r="J4" s="85">
        <f t="shared" si="1"/>
        <v>0.29499999999999998</v>
      </c>
      <c r="K4" s="101"/>
      <c r="L4" s="123"/>
      <c r="M4" s="101"/>
      <c r="N4" s="123"/>
      <c r="O4" s="104"/>
      <c r="P4" s="104"/>
      <c r="Q4" s="12"/>
      <c r="R4" s="12"/>
      <c r="S4" s="12"/>
      <c r="T4" s="12"/>
      <c r="U4" s="12"/>
      <c r="V4" s="12"/>
      <c r="W4" s="12"/>
      <c r="X4" s="12"/>
    </row>
    <row r="5" spans="1:24" x14ac:dyDescent="0.35">
      <c r="A5" s="12" t="s">
        <v>32</v>
      </c>
      <c r="B5" s="92" t="s">
        <v>10</v>
      </c>
      <c r="C5" s="92">
        <v>2</v>
      </c>
      <c r="D5" s="92" t="s">
        <v>80</v>
      </c>
      <c r="E5" s="12">
        <v>102.5</v>
      </c>
      <c r="F5" s="12">
        <v>1</v>
      </c>
      <c r="G5" s="12">
        <v>0.216</v>
      </c>
      <c r="H5" s="90">
        <v>0.41599999999999998</v>
      </c>
      <c r="I5" s="85">
        <f t="shared" si="0"/>
        <v>0.36</v>
      </c>
      <c r="J5" s="91">
        <f t="shared" si="1"/>
        <v>0.69333333333333336</v>
      </c>
      <c r="K5" s="101"/>
      <c r="L5" s="123"/>
      <c r="M5" s="101"/>
      <c r="N5" s="123"/>
      <c r="O5" s="104"/>
      <c r="P5" s="104"/>
      <c r="Q5" s="12"/>
      <c r="R5" s="12"/>
      <c r="S5" s="12"/>
      <c r="T5" s="12"/>
      <c r="U5" s="12"/>
      <c r="V5" s="12"/>
      <c r="W5" s="12"/>
      <c r="X5" s="12"/>
    </row>
    <row r="6" spans="1:24" x14ac:dyDescent="0.35">
      <c r="A6" s="12" t="s">
        <v>33</v>
      </c>
      <c r="B6" s="12" t="s">
        <v>10</v>
      </c>
      <c r="C6" s="12">
        <v>1</v>
      </c>
      <c r="D6" s="12" t="s">
        <v>79</v>
      </c>
      <c r="E6" s="12">
        <v>102.5</v>
      </c>
      <c r="F6" s="12">
        <v>1</v>
      </c>
      <c r="G6" s="12">
        <v>0.20899999999999999</v>
      </c>
      <c r="H6" s="12">
        <v>0.152</v>
      </c>
      <c r="I6" s="85">
        <f t="shared" si="0"/>
        <v>0.34833333333333333</v>
      </c>
      <c r="J6" s="85">
        <f t="shared" si="1"/>
        <v>0.25333333333333335</v>
      </c>
      <c r="K6" s="101">
        <f t="shared" ref="K6" si="2">AVERAGE(I6:I9)</f>
        <v>0.24083333333333334</v>
      </c>
      <c r="L6" s="123">
        <f t="shared" ref="L6" si="3">(_xlfn.STDEV.S(I6:I9)/SQRT(4))/K6</f>
        <v>0.1687952498871404</v>
      </c>
      <c r="M6" s="101">
        <f t="shared" ref="M6" si="4">AVERAGE(J6:J9)</f>
        <v>0.24041666666666667</v>
      </c>
      <c r="N6" s="123">
        <f>(_xlfn.STDEV.S(J6:J9)/SQRT(4))/M6</f>
        <v>0.17002960892849725</v>
      </c>
      <c r="O6" s="104">
        <f t="shared" ref="O6:O21" si="5">(11.43*K6) + (-0.64*M6)</f>
        <v>2.5988583333333333</v>
      </c>
      <c r="P6" s="104">
        <f t="shared" ref="P6:P21" si="6">(27.09*M6) + (-3.63*K6)</f>
        <v>5.6386624999999997</v>
      </c>
      <c r="Q6" s="12"/>
      <c r="R6" s="12"/>
      <c r="S6" s="12"/>
      <c r="T6" s="12"/>
      <c r="U6" s="12"/>
      <c r="V6" s="12"/>
      <c r="W6" s="12"/>
      <c r="X6" s="12"/>
    </row>
    <row r="7" spans="1:24" x14ac:dyDescent="0.35">
      <c r="A7" s="12" t="s">
        <v>33</v>
      </c>
      <c r="B7" s="12" t="s">
        <v>10</v>
      </c>
      <c r="C7" s="12">
        <v>1</v>
      </c>
      <c r="D7" s="12" t="s">
        <v>80</v>
      </c>
      <c r="E7" s="12">
        <v>109.9</v>
      </c>
      <c r="F7" s="12">
        <v>1</v>
      </c>
      <c r="G7" s="12">
        <v>9.7000000000000003E-2</v>
      </c>
      <c r="H7" s="12">
        <v>0.121</v>
      </c>
      <c r="I7" s="85">
        <f t="shared" si="0"/>
        <v>0.16166666666666668</v>
      </c>
      <c r="J7" s="85">
        <f t="shared" si="1"/>
        <v>0.20166666666666666</v>
      </c>
      <c r="K7" s="101"/>
      <c r="L7" s="123"/>
      <c r="M7" s="101"/>
      <c r="N7" s="123"/>
      <c r="O7" s="104"/>
      <c r="P7" s="104"/>
      <c r="Q7" s="12"/>
      <c r="R7" s="12"/>
      <c r="S7" s="12"/>
      <c r="T7" s="12"/>
      <c r="U7" s="12"/>
      <c r="V7" s="12"/>
      <c r="W7" s="12"/>
      <c r="X7" s="12"/>
    </row>
    <row r="8" spans="1:24" x14ac:dyDescent="0.35">
      <c r="A8" s="12" t="s">
        <v>33</v>
      </c>
      <c r="B8" s="12" t="s">
        <v>10</v>
      </c>
      <c r="C8" s="12">
        <v>2</v>
      </c>
      <c r="D8" s="12" t="s">
        <v>79</v>
      </c>
      <c r="E8" s="12">
        <v>102.5</v>
      </c>
      <c r="F8" s="12">
        <v>1</v>
      </c>
      <c r="G8" s="12">
        <v>0.153</v>
      </c>
      <c r="H8" s="12">
        <v>0.20899999999999999</v>
      </c>
      <c r="I8" s="85">
        <f t="shared" si="0"/>
        <v>0.255</v>
      </c>
      <c r="J8" s="85">
        <f t="shared" si="1"/>
        <v>0.34833333333333333</v>
      </c>
      <c r="K8" s="101"/>
      <c r="L8" s="123"/>
      <c r="M8" s="101"/>
      <c r="N8" s="123"/>
      <c r="O8" s="104"/>
      <c r="P8" s="104"/>
      <c r="Q8" s="12"/>
      <c r="R8" s="12"/>
      <c r="S8" s="12"/>
      <c r="T8" s="12"/>
      <c r="U8" s="12"/>
      <c r="V8" s="12"/>
      <c r="W8" s="12"/>
      <c r="X8" s="12"/>
    </row>
    <row r="9" spans="1:24" x14ac:dyDescent="0.35">
      <c r="A9" s="12" t="s">
        <v>33</v>
      </c>
      <c r="B9" s="12" t="s">
        <v>10</v>
      </c>
      <c r="C9" s="12">
        <v>2</v>
      </c>
      <c r="D9" s="12" t="s">
        <v>80</v>
      </c>
      <c r="E9" s="12">
        <v>109.9</v>
      </c>
      <c r="F9" s="12">
        <v>1</v>
      </c>
      <c r="G9" s="12">
        <v>0.11899999999999999</v>
      </c>
      <c r="H9" s="12">
        <v>9.5000000000000001E-2</v>
      </c>
      <c r="I9" s="85">
        <f t="shared" si="0"/>
        <v>0.19833333333333333</v>
      </c>
      <c r="J9" s="85">
        <f t="shared" si="1"/>
        <v>0.15833333333333335</v>
      </c>
      <c r="K9" s="101"/>
      <c r="L9" s="123"/>
      <c r="M9" s="101"/>
      <c r="N9" s="123"/>
      <c r="O9" s="104"/>
      <c r="P9" s="104"/>
      <c r="Q9" s="12"/>
      <c r="R9" s="12"/>
      <c r="S9" s="12"/>
      <c r="T9" s="12"/>
      <c r="U9" s="12"/>
      <c r="V9" s="12"/>
      <c r="W9" s="12"/>
      <c r="X9" s="12"/>
    </row>
    <row r="10" spans="1:24" x14ac:dyDescent="0.35">
      <c r="A10" s="12" t="s">
        <v>34</v>
      </c>
      <c r="B10" s="12" t="s">
        <v>10</v>
      </c>
      <c r="C10" s="12">
        <v>1</v>
      </c>
      <c r="D10" s="12" t="s">
        <v>79</v>
      </c>
      <c r="E10" s="12">
        <v>98.2</v>
      </c>
      <c r="F10" s="12">
        <v>1</v>
      </c>
      <c r="G10" s="12">
        <v>0.2</v>
      </c>
      <c r="H10" s="12">
        <v>0.13</v>
      </c>
      <c r="I10" s="85">
        <f t="shared" si="0"/>
        <v>0.33333333333333337</v>
      </c>
      <c r="J10" s="85">
        <f t="shared" si="1"/>
        <v>0.21666666666666667</v>
      </c>
      <c r="K10" s="101">
        <f t="shared" ref="K10" si="7">AVERAGE(I10:I13)</f>
        <v>0.40750000000000003</v>
      </c>
      <c r="L10" s="123">
        <f t="shared" ref="L10" si="8">(_xlfn.STDEV.S(I10:I13)/SQRT(4))/K10</f>
        <v>0.283836428203181</v>
      </c>
      <c r="M10" s="101">
        <f t="shared" ref="M10" si="9">AVERAGE(J10:J13)</f>
        <v>0.4029166666666667</v>
      </c>
      <c r="N10" s="123">
        <f t="shared" ref="N10" si="10">(_xlfn.STDEV.S(J10:J13)/SQRT(4))/M10</f>
        <v>0.27824656511657786</v>
      </c>
      <c r="O10" s="104">
        <f t="shared" ref="O10:O21" si="11">(11.43*K10) + (-0.64*M10)</f>
        <v>4.3998583333333334</v>
      </c>
      <c r="P10" s="104">
        <f t="shared" ref="P10:P21" si="12">(27.09*M10) + (-3.63*K10)</f>
        <v>9.4357875000000018</v>
      </c>
      <c r="Q10" s="12"/>
      <c r="R10" s="12"/>
      <c r="S10" s="12"/>
      <c r="T10" s="12"/>
      <c r="U10" s="12"/>
      <c r="V10" s="12"/>
      <c r="W10" s="12"/>
      <c r="X10" s="12"/>
    </row>
    <row r="11" spans="1:24" x14ac:dyDescent="0.35">
      <c r="A11" s="12" t="s">
        <v>34</v>
      </c>
      <c r="B11" s="92" t="s">
        <v>10</v>
      </c>
      <c r="C11" s="92">
        <v>1</v>
      </c>
      <c r="D11" s="92" t="s">
        <v>80</v>
      </c>
      <c r="E11" s="12">
        <v>106.4</v>
      </c>
      <c r="F11" s="12">
        <v>1</v>
      </c>
      <c r="G11" s="90">
        <v>0.44500000000000001</v>
      </c>
      <c r="H11" s="12">
        <v>0.21</v>
      </c>
      <c r="I11" s="91">
        <f t="shared" si="0"/>
        <v>0.7416666666666667</v>
      </c>
      <c r="J11" s="85">
        <f t="shared" si="1"/>
        <v>0.35</v>
      </c>
      <c r="K11" s="101"/>
      <c r="L11" s="123"/>
      <c r="M11" s="101"/>
      <c r="N11" s="123"/>
      <c r="O11" s="104"/>
      <c r="P11" s="104"/>
      <c r="Q11" s="12"/>
      <c r="R11" s="12"/>
      <c r="S11" s="12"/>
      <c r="T11" s="12"/>
      <c r="U11" s="12"/>
      <c r="V11" s="12"/>
      <c r="W11" s="12"/>
      <c r="X11" s="12"/>
    </row>
    <row r="12" spans="1:24" x14ac:dyDescent="0.35">
      <c r="A12" s="12" t="s">
        <v>34</v>
      </c>
      <c r="B12" s="12" t="s">
        <v>10</v>
      </c>
      <c r="C12" s="12">
        <v>2</v>
      </c>
      <c r="D12" s="12" t="s">
        <v>79</v>
      </c>
      <c r="E12" s="12">
        <v>98.2</v>
      </c>
      <c r="F12" s="12">
        <v>1</v>
      </c>
      <c r="G12" s="12">
        <v>0.125</v>
      </c>
      <c r="H12" s="12">
        <v>0.19</v>
      </c>
      <c r="I12" s="85">
        <f t="shared" si="0"/>
        <v>0.20833333333333334</v>
      </c>
      <c r="J12" s="85">
        <f t="shared" si="1"/>
        <v>0.31666666666666671</v>
      </c>
      <c r="K12" s="101"/>
      <c r="L12" s="123"/>
      <c r="M12" s="101"/>
      <c r="N12" s="123"/>
      <c r="O12" s="104"/>
      <c r="P12" s="104"/>
      <c r="Q12" s="12"/>
      <c r="R12" s="12"/>
      <c r="S12" s="12"/>
      <c r="T12" s="12"/>
      <c r="U12" s="12"/>
      <c r="V12" s="12"/>
      <c r="W12" s="12"/>
      <c r="X12" s="12"/>
    </row>
    <row r="13" spans="1:24" x14ac:dyDescent="0.35">
      <c r="A13" s="12" t="s">
        <v>34</v>
      </c>
      <c r="B13" s="92" t="s">
        <v>10</v>
      </c>
      <c r="C13" s="92">
        <v>2</v>
      </c>
      <c r="D13" s="92" t="s">
        <v>80</v>
      </c>
      <c r="E13" s="12">
        <v>106.4</v>
      </c>
      <c r="F13" s="12">
        <v>1</v>
      </c>
      <c r="G13" s="12">
        <v>0.20799999999999999</v>
      </c>
      <c r="H13" s="90">
        <v>0.437</v>
      </c>
      <c r="I13" s="85">
        <f t="shared" si="0"/>
        <v>0.34666666666666668</v>
      </c>
      <c r="J13" s="91">
        <f t="shared" si="1"/>
        <v>0.72833333333333339</v>
      </c>
      <c r="K13" s="101"/>
      <c r="L13" s="123"/>
      <c r="M13" s="101"/>
      <c r="N13" s="123"/>
      <c r="O13" s="104"/>
      <c r="P13" s="104"/>
      <c r="Q13" s="12"/>
      <c r="R13" s="12"/>
      <c r="S13" s="12"/>
      <c r="T13" s="12"/>
      <c r="U13" s="12"/>
      <c r="V13" s="12"/>
      <c r="W13" s="12"/>
      <c r="X13" s="12"/>
    </row>
    <row r="14" spans="1:24" x14ac:dyDescent="0.35">
      <c r="A14" s="12" t="s">
        <v>35</v>
      </c>
      <c r="B14" s="12" t="s">
        <v>10</v>
      </c>
      <c r="C14" s="12">
        <v>1</v>
      </c>
      <c r="D14" s="12" t="s">
        <v>79</v>
      </c>
      <c r="E14" s="12">
        <v>86.9</v>
      </c>
      <c r="F14" s="12">
        <v>0.9</v>
      </c>
      <c r="G14" s="12">
        <v>0.27200000000000002</v>
      </c>
      <c r="H14" s="12">
        <v>0.159</v>
      </c>
      <c r="I14" s="85">
        <f t="shared" si="0"/>
        <v>0.45333333333333337</v>
      </c>
      <c r="J14" s="85">
        <f t="shared" si="1"/>
        <v>0.26500000000000001</v>
      </c>
      <c r="K14" s="101">
        <f t="shared" ref="K14" si="13">AVERAGE(I14:I17)</f>
        <v>0.32666666666666666</v>
      </c>
      <c r="L14" s="123">
        <f t="shared" ref="L14" si="14">(_xlfn.STDEV.S(I14:I17)/SQRT(4))/K14</f>
        <v>0.17838911976578689</v>
      </c>
      <c r="M14" s="101">
        <f t="shared" ref="M14" si="15">AVERAGE(J14:J17)</f>
        <v>0.32291666666666669</v>
      </c>
      <c r="N14" s="123">
        <f t="shared" ref="N14" si="16">(_xlfn.STDEV.S(J14:J17)/SQRT(4))/M14</f>
        <v>0.16963530283958084</v>
      </c>
      <c r="O14" s="104">
        <f t="shared" ref="O14:O21" si="17">(11.43*K14) + (-0.64*M14)</f>
        <v>3.5271333333333335</v>
      </c>
      <c r="P14" s="104">
        <f t="shared" ref="P14:P21" si="18">(27.09*M14) + (-3.63*K14)</f>
        <v>7.5620124999999998</v>
      </c>
      <c r="Q14" s="12"/>
      <c r="R14" s="12"/>
      <c r="S14" s="12"/>
      <c r="T14" s="12"/>
      <c r="U14" s="12"/>
      <c r="V14" s="12"/>
      <c r="W14" s="12"/>
      <c r="X14" s="12"/>
    </row>
    <row r="15" spans="1:24" x14ac:dyDescent="0.35">
      <c r="A15" s="12" t="s">
        <v>35</v>
      </c>
      <c r="B15" s="12" t="s">
        <v>10</v>
      </c>
      <c r="C15" s="12">
        <v>1</v>
      </c>
      <c r="D15" s="12" t="s">
        <v>80</v>
      </c>
      <c r="E15" s="12">
        <v>93</v>
      </c>
      <c r="F15" s="12">
        <v>1</v>
      </c>
      <c r="G15" s="12">
        <v>0.23499999999999999</v>
      </c>
      <c r="H15" s="12">
        <v>0.121</v>
      </c>
      <c r="I15" s="85">
        <f t="shared" si="0"/>
        <v>0.39166666666666666</v>
      </c>
      <c r="J15" s="85">
        <f t="shared" si="1"/>
        <v>0.20166666666666666</v>
      </c>
      <c r="K15" s="101"/>
      <c r="L15" s="123"/>
      <c r="M15" s="101"/>
      <c r="N15" s="123"/>
      <c r="O15" s="104"/>
      <c r="P15" s="104"/>
      <c r="Q15" s="12"/>
      <c r="R15" s="12"/>
      <c r="S15" s="12"/>
      <c r="T15" s="12"/>
      <c r="U15" s="12"/>
      <c r="V15" s="12"/>
      <c r="W15" s="12"/>
      <c r="X15" s="12"/>
    </row>
    <row r="16" spans="1:24" x14ac:dyDescent="0.35">
      <c r="A16" s="12" t="s">
        <v>35</v>
      </c>
      <c r="B16" s="12" t="s">
        <v>10</v>
      </c>
      <c r="C16" s="12">
        <v>2</v>
      </c>
      <c r="D16" s="12" t="s">
        <v>79</v>
      </c>
      <c r="E16" s="12">
        <v>86.9</v>
      </c>
      <c r="F16" s="12">
        <v>0.9</v>
      </c>
      <c r="G16" s="12">
        <v>0.158</v>
      </c>
      <c r="H16" s="12">
        <v>0.26600000000000001</v>
      </c>
      <c r="I16" s="85">
        <f t="shared" si="0"/>
        <v>0.26333333333333336</v>
      </c>
      <c r="J16" s="85">
        <f t="shared" si="1"/>
        <v>0.44333333333333336</v>
      </c>
      <c r="K16" s="101"/>
      <c r="L16" s="123"/>
      <c r="M16" s="101"/>
      <c r="N16" s="123"/>
      <c r="O16" s="104"/>
      <c r="P16" s="104"/>
      <c r="Q16" s="12"/>
      <c r="R16" s="12"/>
      <c r="S16" s="12"/>
      <c r="T16" s="12"/>
      <c r="U16" s="12"/>
      <c r="V16" s="12"/>
      <c r="W16" s="12"/>
      <c r="X16" s="12"/>
    </row>
    <row r="17" spans="1:24" x14ac:dyDescent="0.35">
      <c r="A17" s="12" t="s">
        <v>35</v>
      </c>
      <c r="B17" s="12" t="s">
        <v>10</v>
      </c>
      <c r="C17" s="12">
        <v>2</v>
      </c>
      <c r="D17" s="12" t="s">
        <v>80</v>
      </c>
      <c r="E17" s="12">
        <v>93</v>
      </c>
      <c r="F17" s="12">
        <v>1</v>
      </c>
      <c r="G17" s="12">
        <v>0.11899999999999999</v>
      </c>
      <c r="H17" s="12">
        <v>0.22900000000000001</v>
      </c>
      <c r="I17" s="85">
        <f t="shared" si="0"/>
        <v>0.19833333333333333</v>
      </c>
      <c r="J17" s="85">
        <f t="shared" si="1"/>
        <v>0.38166666666666671</v>
      </c>
      <c r="K17" s="101"/>
      <c r="L17" s="123"/>
      <c r="M17" s="101"/>
      <c r="N17" s="123"/>
      <c r="O17" s="104"/>
      <c r="P17" s="104"/>
      <c r="Q17" s="12"/>
      <c r="R17" s="12"/>
      <c r="S17" s="12"/>
      <c r="T17" s="12"/>
      <c r="U17" s="12"/>
      <c r="V17" s="12"/>
      <c r="W17" s="12"/>
      <c r="X17" s="12"/>
    </row>
    <row r="18" spans="1:24" x14ac:dyDescent="0.35">
      <c r="A18" s="12" t="s">
        <v>36</v>
      </c>
      <c r="B18" s="92" t="s">
        <v>10</v>
      </c>
      <c r="C18" s="92">
        <v>1</v>
      </c>
      <c r="D18" s="92" t="s">
        <v>79</v>
      </c>
      <c r="E18" s="12">
        <v>97</v>
      </c>
      <c r="F18" s="12">
        <v>1</v>
      </c>
      <c r="G18" s="90">
        <v>0.48399999999999999</v>
      </c>
      <c r="H18" s="12">
        <v>0.25</v>
      </c>
      <c r="I18" s="91">
        <f t="shared" si="0"/>
        <v>0.80666666666666664</v>
      </c>
      <c r="J18" s="85">
        <f t="shared" si="1"/>
        <v>0.41666666666666669</v>
      </c>
      <c r="K18" s="101">
        <f t="shared" ref="K18" si="19">AVERAGE(I18:I21)</f>
        <v>0.51708333333333334</v>
      </c>
      <c r="L18" s="123">
        <f t="shared" ref="L18" si="20">(_xlfn.STDEV.S(I18:I21)/SQRT(4))/K18</f>
        <v>0.20046333500712726</v>
      </c>
      <c r="M18" s="101">
        <f t="shared" ref="M18" si="21">AVERAGE(J18:J21)</f>
        <v>0.51749999999999996</v>
      </c>
      <c r="N18" s="123">
        <f t="shared" ref="N18" si="22">(_xlfn.STDEV.S(J18:J21)/SQRT(4))/M18</f>
        <v>0.20523874300559028</v>
      </c>
      <c r="O18" s="104">
        <f t="shared" ref="O18:O21" si="23">(11.43*K18) + (-0.64*M18)</f>
        <v>5.5790625</v>
      </c>
      <c r="P18" s="104">
        <f t="shared" ref="P18:P21" si="24">(27.09*M18) + (-3.63*K18)</f>
        <v>12.1420625</v>
      </c>
      <c r="Q18" s="12"/>
      <c r="R18" s="12"/>
      <c r="S18" s="12"/>
      <c r="T18" s="12"/>
      <c r="U18" s="12"/>
      <c r="V18" s="12"/>
      <c r="W18" s="12"/>
      <c r="X18" s="12"/>
    </row>
    <row r="19" spans="1:24" x14ac:dyDescent="0.35">
      <c r="A19" s="12" t="s">
        <v>36</v>
      </c>
      <c r="B19" s="12" t="s">
        <v>10</v>
      </c>
      <c r="C19" s="12">
        <v>1</v>
      </c>
      <c r="D19" s="12" t="s">
        <v>80</v>
      </c>
      <c r="E19" s="12">
        <v>99.7</v>
      </c>
      <c r="F19" s="12">
        <v>1</v>
      </c>
      <c r="G19" s="12">
        <v>0.307</v>
      </c>
      <c r="H19" s="12">
        <v>0.20300000000000001</v>
      </c>
      <c r="I19" s="85">
        <f t="shared" si="0"/>
        <v>0.51166666666666671</v>
      </c>
      <c r="J19" s="85">
        <f t="shared" si="1"/>
        <v>0.33833333333333337</v>
      </c>
      <c r="K19" s="101"/>
      <c r="L19" s="123"/>
      <c r="M19" s="101"/>
      <c r="N19" s="123"/>
      <c r="O19" s="104"/>
      <c r="P19" s="104"/>
      <c r="Q19" s="12"/>
      <c r="R19" s="12"/>
      <c r="S19" s="12"/>
      <c r="T19" s="12"/>
      <c r="U19" s="12"/>
      <c r="V19" s="12"/>
      <c r="W19" s="12"/>
      <c r="X19" s="12"/>
    </row>
    <row r="20" spans="1:24" x14ac:dyDescent="0.35">
      <c r="A20" s="12" t="s">
        <v>36</v>
      </c>
      <c r="B20" s="92" t="s">
        <v>10</v>
      </c>
      <c r="C20" s="92">
        <v>2</v>
      </c>
      <c r="D20" s="92" t="s">
        <v>79</v>
      </c>
      <c r="E20" s="12">
        <v>97</v>
      </c>
      <c r="F20" s="12">
        <v>1</v>
      </c>
      <c r="G20" s="12">
        <v>0.254</v>
      </c>
      <c r="H20" s="90">
        <v>0.49299999999999999</v>
      </c>
      <c r="I20" s="85">
        <f t="shared" si="0"/>
        <v>0.42333333333333334</v>
      </c>
      <c r="J20" s="91">
        <f t="shared" si="1"/>
        <v>0.82166666666666666</v>
      </c>
      <c r="K20" s="101"/>
      <c r="L20" s="123"/>
      <c r="M20" s="101"/>
      <c r="N20" s="123"/>
      <c r="O20" s="104"/>
      <c r="P20" s="104"/>
      <c r="Q20" s="12"/>
      <c r="R20" s="12"/>
      <c r="S20" s="12"/>
      <c r="T20" s="12"/>
      <c r="U20" s="12"/>
      <c r="V20" s="12"/>
      <c r="W20" s="12"/>
      <c r="X20" s="12"/>
    </row>
    <row r="21" spans="1:24" x14ac:dyDescent="0.35">
      <c r="A21" s="12" t="s">
        <v>36</v>
      </c>
      <c r="B21" s="12" t="s">
        <v>10</v>
      </c>
      <c r="C21" s="12">
        <v>2</v>
      </c>
      <c r="D21" s="12" t="s">
        <v>80</v>
      </c>
      <c r="E21" s="12">
        <v>99.7</v>
      </c>
      <c r="F21" s="12">
        <v>1</v>
      </c>
      <c r="G21" s="12">
        <v>0.19600000000000001</v>
      </c>
      <c r="H21" s="12">
        <v>0.29599999999999999</v>
      </c>
      <c r="I21" s="85">
        <f t="shared" si="0"/>
        <v>0.32666666666666672</v>
      </c>
      <c r="J21" s="85">
        <f t="shared" si="1"/>
        <v>0.49333333333333335</v>
      </c>
      <c r="K21" s="101"/>
      <c r="L21" s="123"/>
      <c r="M21" s="101"/>
      <c r="N21" s="123"/>
      <c r="O21" s="104"/>
      <c r="P21" s="104"/>
      <c r="Q21" s="12"/>
      <c r="R21" s="12"/>
      <c r="S21" s="12"/>
      <c r="T21" s="12"/>
      <c r="U21" s="12"/>
      <c r="V21" s="12"/>
      <c r="W21" s="12"/>
      <c r="X21" s="12"/>
    </row>
    <row r="22" spans="1:24" x14ac:dyDescent="0.35">
      <c r="A22" s="6" t="s">
        <v>42</v>
      </c>
      <c r="B22" s="6" t="s">
        <v>7</v>
      </c>
      <c r="C22" s="6">
        <v>1</v>
      </c>
      <c r="D22" s="6" t="s">
        <v>79</v>
      </c>
      <c r="E22" s="6">
        <v>106.7</v>
      </c>
      <c r="F22" s="6">
        <v>1</v>
      </c>
      <c r="G22" s="6">
        <v>0.14000000000000001</v>
      </c>
      <c r="H22" s="6">
        <v>0.20499999999999999</v>
      </c>
      <c r="I22" s="86">
        <f t="shared" si="0"/>
        <v>0.23333333333333336</v>
      </c>
      <c r="J22" s="86">
        <f t="shared" si="1"/>
        <v>0.34166666666666667</v>
      </c>
      <c r="K22" s="110">
        <f t="shared" ref="K22" si="25">AVERAGE(I22:I25)</f>
        <v>0.30166666666666669</v>
      </c>
      <c r="L22" s="124">
        <f t="shared" ref="L22" si="26">(_xlfn.STDEV.S(I22:I25)/SQRT(4))/K22</f>
        <v>0.10494814104277439</v>
      </c>
      <c r="M22" s="110">
        <f t="shared" ref="M22" si="27">AVERAGE(J22:J25)</f>
        <v>0.3008333333333334</v>
      </c>
      <c r="N22" s="124">
        <f t="shared" ref="N22" si="28">(_xlfn.STDEV.S(J22:J25)/SQRT(4))/M22</f>
        <v>0.10159069706865453</v>
      </c>
      <c r="O22" s="6"/>
      <c r="P22" s="6"/>
      <c r="Q22" s="6"/>
      <c r="R22" s="6"/>
      <c r="S22" s="6"/>
      <c r="T22" s="6"/>
      <c r="U22" s="6"/>
      <c r="V22" s="6"/>
      <c r="W22" s="6"/>
      <c r="X22" s="6"/>
    </row>
    <row r="23" spans="1:24" x14ac:dyDescent="0.35">
      <c r="A23" s="6" t="s">
        <v>42</v>
      </c>
      <c r="B23" s="6" t="s">
        <v>7</v>
      </c>
      <c r="C23" s="6">
        <v>1</v>
      </c>
      <c r="D23" s="6" t="s">
        <v>80</v>
      </c>
      <c r="E23" s="6">
        <v>102</v>
      </c>
      <c r="F23" s="6">
        <v>1</v>
      </c>
      <c r="G23" s="6">
        <v>0.222</v>
      </c>
      <c r="H23" s="6">
        <v>0.161</v>
      </c>
      <c r="I23" s="86">
        <f t="shared" si="0"/>
        <v>0.37</v>
      </c>
      <c r="J23" s="86">
        <f t="shared" si="1"/>
        <v>0.26833333333333337</v>
      </c>
      <c r="K23" s="110"/>
      <c r="L23" s="124"/>
      <c r="M23" s="110"/>
      <c r="N23" s="124"/>
      <c r="O23" s="6"/>
      <c r="P23" s="6"/>
      <c r="Q23" s="6"/>
      <c r="R23" s="6"/>
      <c r="S23" s="6"/>
      <c r="T23" s="6"/>
      <c r="U23" s="6"/>
      <c r="V23" s="6"/>
      <c r="W23" s="6"/>
      <c r="X23" s="6"/>
    </row>
    <row r="24" spans="1:24" x14ac:dyDescent="0.35">
      <c r="A24" s="6" t="s">
        <v>42</v>
      </c>
      <c r="B24" s="6" t="s">
        <v>7</v>
      </c>
      <c r="C24" s="6">
        <v>2</v>
      </c>
      <c r="D24" s="6" t="s">
        <v>79</v>
      </c>
      <c r="E24" s="6">
        <v>106.7</v>
      </c>
      <c r="F24" s="6">
        <v>1</v>
      </c>
      <c r="G24" s="6">
        <v>0.20300000000000001</v>
      </c>
      <c r="H24" s="6">
        <v>0.13900000000000001</v>
      </c>
      <c r="I24" s="86">
        <f t="shared" si="0"/>
        <v>0.33833333333333337</v>
      </c>
      <c r="J24" s="86">
        <f t="shared" si="1"/>
        <v>0.23166666666666669</v>
      </c>
      <c r="K24" s="110"/>
      <c r="L24" s="124"/>
      <c r="M24" s="110"/>
      <c r="N24" s="124"/>
      <c r="O24" s="6"/>
      <c r="P24" s="6"/>
      <c r="Q24" s="6"/>
      <c r="R24" s="6"/>
      <c r="S24" s="6"/>
      <c r="T24" s="6"/>
      <c r="U24" s="6"/>
      <c r="V24" s="6"/>
      <c r="W24" s="6"/>
      <c r="X24" s="6"/>
    </row>
    <row r="25" spans="1:24" x14ac:dyDescent="0.35">
      <c r="A25" s="6" t="s">
        <v>42</v>
      </c>
      <c r="B25" s="6" t="s">
        <v>7</v>
      </c>
      <c r="C25" s="6">
        <v>2</v>
      </c>
      <c r="D25" s="6" t="s">
        <v>80</v>
      </c>
      <c r="E25" s="6">
        <v>102</v>
      </c>
      <c r="F25" s="6">
        <v>1</v>
      </c>
      <c r="G25" s="6">
        <v>0.159</v>
      </c>
      <c r="H25" s="6">
        <v>0.217</v>
      </c>
      <c r="I25" s="86">
        <f t="shared" si="0"/>
        <v>0.26500000000000001</v>
      </c>
      <c r="J25" s="86">
        <f t="shared" si="1"/>
        <v>0.36166666666666669</v>
      </c>
      <c r="K25" s="110"/>
      <c r="L25" s="124"/>
      <c r="M25" s="110"/>
      <c r="N25" s="124"/>
      <c r="O25" s="6"/>
      <c r="P25" s="6"/>
      <c r="Q25" s="6"/>
      <c r="R25" s="6"/>
      <c r="S25" s="6"/>
      <c r="T25" s="6"/>
      <c r="U25" s="6"/>
      <c r="V25" s="6"/>
      <c r="W25" s="6"/>
      <c r="X25" s="6"/>
    </row>
    <row r="26" spans="1:24" x14ac:dyDescent="0.35">
      <c r="A26" s="6" t="s">
        <v>43</v>
      </c>
      <c r="B26" s="6" t="s">
        <v>7</v>
      </c>
      <c r="C26" s="6">
        <v>1</v>
      </c>
      <c r="D26" s="6" t="s">
        <v>79</v>
      </c>
      <c r="E26" s="6">
        <v>106.7</v>
      </c>
      <c r="F26" s="6">
        <v>1</v>
      </c>
      <c r="G26" s="6">
        <v>0.23699999999999999</v>
      </c>
      <c r="H26" s="6">
        <v>0.20499999999999999</v>
      </c>
      <c r="I26" s="86">
        <f t="shared" si="0"/>
        <v>0.39500000000000002</v>
      </c>
      <c r="J26" s="86">
        <f t="shared" si="1"/>
        <v>0.34166666666666667</v>
      </c>
      <c r="K26" s="110">
        <f t="shared" ref="K26" si="29">AVERAGE(I26:I29)</f>
        <v>0.32041666666666663</v>
      </c>
      <c r="L26" s="124">
        <f t="shared" ref="L26" si="30">(_xlfn.STDEV.S(I26:I29)/SQRT(4))/K26</f>
        <v>9.3347723562253349E-2</v>
      </c>
      <c r="M26" s="110">
        <f t="shared" ref="M26" si="31">AVERAGE(J26:J29)</f>
        <v>0.31916666666666665</v>
      </c>
      <c r="N26" s="124">
        <f t="shared" ref="N26" si="32">(_xlfn.STDEV.S(J26:J29)/SQRT(4))/M26</f>
        <v>9.229928120054301E-2</v>
      </c>
      <c r="O26" s="6"/>
      <c r="P26" s="6"/>
      <c r="Q26" s="6"/>
      <c r="R26" s="6"/>
      <c r="S26" s="6"/>
      <c r="T26" s="6"/>
      <c r="U26" s="6"/>
      <c r="V26" s="6"/>
      <c r="W26" s="6"/>
      <c r="X26" s="6"/>
    </row>
    <row r="27" spans="1:24" x14ac:dyDescent="0.35">
      <c r="A27" s="6" t="s">
        <v>43</v>
      </c>
      <c r="B27" s="6" t="s">
        <v>7</v>
      </c>
      <c r="C27" s="6">
        <v>1</v>
      </c>
      <c r="D27" s="6" t="s">
        <v>80</v>
      </c>
      <c r="E27" s="6">
        <v>103.5</v>
      </c>
      <c r="F27" s="6">
        <v>1</v>
      </c>
      <c r="G27" s="6">
        <v>0.17199999999999999</v>
      </c>
      <c r="H27" s="6">
        <v>0.158</v>
      </c>
      <c r="I27" s="86">
        <f t="shared" si="0"/>
        <v>0.28666666666666668</v>
      </c>
      <c r="J27" s="86">
        <f t="shared" si="1"/>
        <v>0.26333333333333336</v>
      </c>
      <c r="K27" s="110"/>
      <c r="L27" s="124"/>
      <c r="M27" s="110"/>
      <c r="N27" s="124"/>
      <c r="O27" s="6"/>
      <c r="P27" s="6"/>
      <c r="Q27" s="6"/>
      <c r="R27" s="6"/>
      <c r="S27" s="6"/>
      <c r="T27" s="6"/>
      <c r="U27" s="6"/>
      <c r="V27" s="6"/>
      <c r="W27" s="6"/>
      <c r="X27" s="6"/>
    </row>
    <row r="28" spans="1:24" x14ac:dyDescent="0.35">
      <c r="A28" s="6" t="s">
        <v>43</v>
      </c>
      <c r="B28" s="6" t="s">
        <v>7</v>
      </c>
      <c r="C28" s="6">
        <v>2</v>
      </c>
      <c r="D28" s="6" t="s">
        <v>79</v>
      </c>
      <c r="E28" s="6">
        <v>106.7</v>
      </c>
      <c r="F28" s="6">
        <v>1</v>
      </c>
      <c r="G28" s="6">
        <v>0.20399999999999999</v>
      </c>
      <c r="H28" s="6">
        <v>0.23499999999999999</v>
      </c>
      <c r="I28" s="86">
        <f t="shared" si="0"/>
        <v>0.33999999999999997</v>
      </c>
      <c r="J28" s="86">
        <f t="shared" si="1"/>
        <v>0.39166666666666666</v>
      </c>
      <c r="K28" s="110"/>
      <c r="L28" s="124"/>
      <c r="M28" s="110"/>
      <c r="N28" s="124"/>
      <c r="O28" s="6"/>
      <c r="P28" s="6"/>
      <c r="Q28" s="6"/>
      <c r="R28" s="6"/>
      <c r="S28" s="6"/>
      <c r="T28" s="6"/>
      <c r="U28" s="6"/>
      <c r="V28" s="6"/>
      <c r="W28" s="6"/>
      <c r="X28" s="6"/>
    </row>
    <row r="29" spans="1:24" x14ac:dyDescent="0.35">
      <c r="A29" s="6" t="s">
        <v>43</v>
      </c>
      <c r="B29" s="6" t="s">
        <v>7</v>
      </c>
      <c r="C29" s="6">
        <v>2</v>
      </c>
      <c r="D29" s="6" t="s">
        <v>80</v>
      </c>
      <c r="E29" s="6">
        <v>103.5</v>
      </c>
      <c r="F29" s="6">
        <v>1</v>
      </c>
      <c r="G29" s="6">
        <v>0.156</v>
      </c>
      <c r="H29" s="6">
        <v>0.16800000000000001</v>
      </c>
      <c r="I29" s="86">
        <f t="shared" si="0"/>
        <v>0.26</v>
      </c>
      <c r="J29" s="86">
        <f t="shared" si="1"/>
        <v>0.28000000000000003</v>
      </c>
      <c r="K29" s="110"/>
      <c r="L29" s="124"/>
      <c r="M29" s="110"/>
      <c r="N29" s="124"/>
      <c r="O29" s="6"/>
      <c r="P29" s="6"/>
      <c r="Q29" s="6"/>
      <c r="R29" s="6"/>
      <c r="S29" s="6"/>
      <c r="T29" s="6"/>
      <c r="U29" s="6"/>
      <c r="V29" s="6"/>
      <c r="W29" s="6"/>
      <c r="X29" s="6"/>
    </row>
    <row r="30" spans="1:24" x14ac:dyDescent="0.35">
      <c r="A30" s="6" t="s">
        <v>45</v>
      </c>
      <c r="B30" s="6" t="s">
        <v>7</v>
      </c>
      <c r="C30" s="6">
        <v>1</v>
      </c>
      <c r="D30" s="6" t="s">
        <v>79</v>
      </c>
      <c r="E30" s="6">
        <v>107.8</v>
      </c>
      <c r="F30" s="6">
        <v>1</v>
      </c>
      <c r="G30" s="6">
        <v>0.24299999999999999</v>
      </c>
      <c r="H30" s="6">
        <v>0.214</v>
      </c>
      <c r="I30" s="86">
        <f t="shared" si="0"/>
        <v>0.40500000000000003</v>
      </c>
      <c r="J30" s="86">
        <f t="shared" si="1"/>
        <v>0.35666666666666669</v>
      </c>
      <c r="K30" s="110">
        <f t="shared" ref="K30" si="33">AVERAGE(I30:I33)</f>
        <v>0.75250000000000006</v>
      </c>
      <c r="L30" s="124">
        <f t="shared" ref="L30" si="34">(_xlfn.STDEV.S(I30:I33)/SQRT(4))/K30</f>
        <v>0.33003151251864266</v>
      </c>
      <c r="M30" s="110">
        <f t="shared" ref="M30" si="35">AVERAGE(J30:J33)</f>
        <v>0.75208333333333344</v>
      </c>
      <c r="N30" s="124">
        <f t="shared" ref="N30" si="36">(_xlfn.STDEV.S(J30:J33)/SQRT(4))/M30</f>
        <v>0.32869250952328383</v>
      </c>
      <c r="O30" s="6"/>
      <c r="P30" s="6"/>
      <c r="Q30" s="6"/>
      <c r="R30" s="6"/>
      <c r="S30" s="6"/>
      <c r="T30" s="6"/>
      <c r="U30" s="6"/>
      <c r="V30" s="6"/>
      <c r="W30" s="6"/>
      <c r="X30" s="6"/>
    </row>
    <row r="31" spans="1:24" x14ac:dyDescent="0.35">
      <c r="A31" s="6" t="s">
        <v>45</v>
      </c>
      <c r="B31" s="92" t="s">
        <v>7</v>
      </c>
      <c r="C31" s="92">
        <v>1</v>
      </c>
      <c r="D31" s="92" t="s">
        <v>80</v>
      </c>
      <c r="E31" s="6">
        <v>102</v>
      </c>
      <c r="F31" s="6">
        <v>1</v>
      </c>
      <c r="G31" s="93">
        <v>0.86199999999999999</v>
      </c>
      <c r="H31" s="6">
        <v>0.48199999999999998</v>
      </c>
      <c r="I31" s="94">
        <f t="shared" si="0"/>
        <v>1.4366666666666668</v>
      </c>
      <c r="J31" s="86">
        <f t="shared" si="1"/>
        <v>0.80333333333333334</v>
      </c>
      <c r="K31" s="110"/>
      <c r="L31" s="124"/>
      <c r="M31" s="110"/>
      <c r="N31" s="124"/>
      <c r="O31" s="6"/>
      <c r="P31" s="6"/>
      <c r="Q31" s="6"/>
      <c r="R31" s="6"/>
      <c r="S31" s="6"/>
      <c r="T31" s="6"/>
      <c r="U31" s="6"/>
      <c r="V31" s="6"/>
      <c r="W31" s="6"/>
      <c r="X31" s="6"/>
    </row>
    <row r="32" spans="1:24" x14ac:dyDescent="0.35">
      <c r="A32" s="6" t="s">
        <v>45</v>
      </c>
      <c r="B32" s="6" t="s">
        <v>7</v>
      </c>
      <c r="C32" s="6">
        <v>2</v>
      </c>
      <c r="D32" s="6" t="s">
        <v>79</v>
      </c>
      <c r="E32" s="6">
        <v>107.8</v>
      </c>
      <c r="F32" s="6">
        <v>1</v>
      </c>
      <c r="G32" s="6">
        <v>0.22</v>
      </c>
      <c r="H32" s="6">
        <v>0.25</v>
      </c>
      <c r="I32" s="86">
        <f t="shared" si="0"/>
        <v>0.3666666666666667</v>
      </c>
      <c r="J32" s="86">
        <f t="shared" si="1"/>
        <v>0.41666666666666669</v>
      </c>
      <c r="K32" s="110"/>
      <c r="L32" s="124"/>
      <c r="M32" s="110"/>
      <c r="N32" s="124"/>
      <c r="O32" s="6"/>
      <c r="P32" s="6"/>
      <c r="Q32" s="6"/>
      <c r="R32" s="6"/>
      <c r="S32" s="6"/>
      <c r="T32" s="6"/>
      <c r="U32" s="6"/>
      <c r="V32" s="6"/>
      <c r="W32" s="6"/>
      <c r="X32" s="6"/>
    </row>
    <row r="33" spans="1:24" x14ac:dyDescent="0.35">
      <c r="A33" s="6" t="s">
        <v>45</v>
      </c>
      <c r="B33" s="92" t="s">
        <v>7</v>
      </c>
      <c r="C33" s="92">
        <v>2</v>
      </c>
      <c r="D33" s="92" t="s">
        <v>80</v>
      </c>
      <c r="E33" s="6">
        <v>102</v>
      </c>
      <c r="F33" s="6">
        <v>1</v>
      </c>
      <c r="G33" s="6">
        <v>0.48099999999999998</v>
      </c>
      <c r="H33" s="93">
        <v>0.85899999999999999</v>
      </c>
      <c r="I33" s="86">
        <f t="shared" si="0"/>
        <v>0.80166666666666664</v>
      </c>
      <c r="J33" s="94">
        <f t="shared" si="1"/>
        <v>1.4316666666666666</v>
      </c>
      <c r="K33" s="110"/>
      <c r="L33" s="124"/>
      <c r="M33" s="110"/>
      <c r="N33" s="124"/>
      <c r="O33" s="6"/>
      <c r="P33" s="6"/>
      <c r="Q33" s="6"/>
      <c r="R33" s="6"/>
      <c r="S33" s="6"/>
      <c r="T33" s="6"/>
      <c r="U33" s="6"/>
      <c r="V33" s="6"/>
      <c r="W33" s="6"/>
      <c r="X33" s="6"/>
    </row>
    <row r="34" spans="1:24" x14ac:dyDescent="0.35">
      <c r="A34" s="6" t="s">
        <v>46</v>
      </c>
      <c r="B34" s="6" t="s">
        <v>7</v>
      </c>
      <c r="C34" s="6">
        <v>1</v>
      </c>
      <c r="D34" s="6" t="s">
        <v>79</v>
      </c>
      <c r="E34" s="6">
        <v>101.8</v>
      </c>
      <c r="F34" s="6">
        <v>1</v>
      </c>
      <c r="G34" s="6">
        <v>0.156</v>
      </c>
      <c r="H34" s="6">
        <v>0.16700000000000001</v>
      </c>
      <c r="I34" s="86">
        <f t="shared" ref="I34:I65" si="37">G34/0.6</f>
        <v>0.26</v>
      </c>
      <c r="J34" s="86">
        <f t="shared" ref="J34:J65" si="38">H34/0.6</f>
        <v>0.27833333333333338</v>
      </c>
      <c r="K34" s="110">
        <f t="shared" ref="K34" si="39">AVERAGE(I34:I37)</f>
        <v>0.3208333333333333</v>
      </c>
      <c r="L34" s="124">
        <f t="shared" ref="L34" si="40">(_xlfn.STDEV.S(I34:I37)/SQRT(4))/K34</f>
        <v>0.10455419285359926</v>
      </c>
      <c r="M34" s="110">
        <f t="shared" ref="M34" si="41">AVERAGE(J34:J37)</f>
        <v>0.32041666666666668</v>
      </c>
      <c r="N34" s="124">
        <f t="shared" ref="N34" si="42">(_xlfn.STDEV.S(J34:J37)/SQRT(4))/M34</f>
        <v>0.11110284362174259</v>
      </c>
      <c r="O34" s="6"/>
      <c r="P34" s="6"/>
      <c r="Q34" s="6"/>
      <c r="R34" s="6"/>
      <c r="S34" s="6"/>
      <c r="T34" s="6"/>
      <c r="U34" s="6"/>
      <c r="V34" s="6"/>
      <c r="W34" s="6"/>
      <c r="X34" s="6"/>
    </row>
    <row r="35" spans="1:24" x14ac:dyDescent="0.35">
      <c r="A35" s="6" t="s">
        <v>46</v>
      </c>
      <c r="B35" s="6" t="s">
        <v>7</v>
      </c>
      <c r="C35" s="6">
        <v>1</v>
      </c>
      <c r="D35" s="6" t="s">
        <v>80</v>
      </c>
      <c r="E35" s="6">
        <v>103.1</v>
      </c>
      <c r="F35" s="6">
        <v>1</v>
      </c>
      <c r="G35" s="6">
        <v>0.21</v>
      </c>
      <c r="H35" s="6">
        <v>0.247</v>
      </c>
      <c r="I35" s="86">
        <f t="shared" si="37"/>
        <v>0.35</v>
      </c>
      <c r="J35" s="86">
        <f t="shared" si="38"/>
        <v>0.41166666666666668</v>
      </c>
      <c r="K35" s="110"/>
      <c r="L35" s="124"/>
      <c r="M35" s="110"/>
      <c r="N35" s="124"/>
      <c r="O35" s="6"/>
      <c r="P35" s="6"/>
      <c r="Q35" s="6"/>
      <c r="R35" s="6"/>
      <c r="S35" s="6"/>
      <c r="T35" s="6"/>
      <c r="U35" s="6"/>
      <c r="V35" s="6"/>
      <c r="W35" s="6"/>
      <c r="X35" s="6"/>
    </row>
    <row r="36" spans="1:24" x14ac:dyDescent="0.35">
      <c r="A36" s="6" t="s">
        <v>46</v>
      </c>
      <c r="B36" s="6" t="s">
        <v>7</v>
      </c>
      <c r="C36" s="6">
        <v>2</v>
      </c>
      <c r="D36" s="6" t="s">
        <v>79</v>
      </c>
      <c r="E36" s="6">
        <v>101.8</v>
      </c>
      <c r="F36" s="6">
        <v>1</v>
      </c>
      <c r="G36" s="6">
        <v>0.16300000000000001</v>
      </c>
      <c r="H36" s="6">
        <v>0.151</v>
      </c>
      <c r="I36" s="86">
        <f t="shared" si="37"/>
        <v>0.27166666666666667</v>
      </c>
      <c r="J36" s="86">
        <f t="shared" si="38"/>
        <v>0.25166666666666665</v>
      </c>
      <c r="K36" s="110"/>
      <c r="L36" s="124"/>
      <c r="M36" s="110"/>
      <c r="N36" s="124"/>
      <c r="O36" s="6"/>
      <c r="P36" s="6"/>
      <c r="Q36" s="6"/>
      <c r="R36" s="6"/>
      <c r="S36" s="6"/>
      <c r="T36" s="6"/>
      <c r="U36" s="6"/>
      <c r="V36" s="6"/>
      <c r="W36" s="6"/>
      <c r="X36" s="6"/>
    </row>
    <row r="37" spans="1:24" x14ac:dyDescent="0.35">
      <c r="A37" s="6" t="s">
        <v>46</v>
      </c>
      <c r="B37" s="6" t="s">
        <v>7</v>
      </c>
      <c r="C37" s="6">
        <v>2</v>
      </c>
      <c r="D37" s="6" t="s">
        <v>80</v>
      </c>
      <c r="E37" s="6">
        <v>103.1</v>
      </c>
      <c r="F37" s="6">
        <v>1</v>
      </c>
      <c r="G37" s="6">
        <v>0.24099999999999999</v>
      </c>
      <c r="H37" s="6">
        <v>0.20399999999999999</v>
      </c>
      <c r="I37" s="86">
        <f t="shared" si="37"/>
        <v>0.40166666666666667</v>
      </c>
      <c r="J37" s="86">
        <f t="shared" si="38"/>
        <v>0.33999999999999997</v>
      </c>
      <c r="K37" s="110"/>
      <c r="L37" s="124"/>
      <c r="M37" s="110"/>
      <c r="N37" s="124"/>
      <c r="O37" s="6"/>
      <c r="P37" s="6"/>
      <c r="Q37" s="6"/>
      <c r="R37" s="6"/>
      <c r="S37" s="6"/>
      <c r="T37" s="6"/>
      <c r="U37" s="6"/>
      <c r="V37" s="6"/>
      <c r="W37" s="6"/>
      <c r="X37" s="6"/>
    </row>
    <row r="38" spans="1:24" x14ac:dyDescent="0.35">
      <c r="A38" s="6" t="s">
        <v>47</v>
      </c>
      <c r="B38" s="92" t="s">
        <v>7</v>
      </c>
      <c r="C38" s="92">
        <v>1</v>
      </c>
      <c r="D38" s="92" t="s">
        <v>79</v>
      </c>
      <c r="E38" s="6">
        <v>108</v>
      </c>
      <c r="F38" s="6">
        <v>1</v>
      </c>
      <c r="G38" s="93">
        <v>0.442</v>
      </c>
      <c r="H38" s="6">
        <v>0.30499999999999999</v>
      </c>
      <c r="I38" s="94">
        <f t="shared" si="37"/>
        <v>0.73666666666666669</v>
      </c>
      <c r="J38" s="86">
        <f t="shared" si="38"/>
        <v>0.5083333333333333</v>
      </c>
      <c r="K38" s="110">
        <f t="shared" ref="K38" si="43">AVERAGE(I38:I41)</f>
        <v>0.46708333333333341</v>
      </c>
      <c r="L38" s="124">
        <f t="shared" ref="L38" si="44">(_xlfn.STDEV.S(I38:I41)/SQRT(4))/K38</f>
        <v>0.21316268102378236</v>
      </c>
      <c r="M38" s="110">
        <f t="shared" ref="M38" si="45">AVERAGE(J38:J41)</f>
        <v>0.46250000000000002</v>
      </c>
      <c r="N38" s="124">
        <f t="shared" ref="N38" si="46">(_xlfn.STDEV.S(J38:J41)/SQRT(4))/M38</f>
        <v>0.19801520353660323</v>
      </c>
      <c r="O38" s="6"/>
      <c r="P38" s="6"/>
      <c r="Q38" s="6"/>
      <c r="R38" s="6"/>
      <c r="S38" s="6"/>
      <c r="T38" s="6"/>
      <c r="U38" s="6"/>
      <c r="V38" s="6"/>
      <c r="W38" s="6"/>
      <c r="X38" s="6"/>
    </row>
    <row r="39" spans="1:24" x14ac:dyDescent="0.35">
      <c r="A39" s="6" t="s">
        <v>47</v>
      </c>
      <c r="B39" s="6" t="s">
        <v>7</v>
      </c>
      <c r="C39" s="6">
        <v>1</v>
      </c>
      <c r="D39" s="6" t="s">
        <v>80</v>
      </c>
      <c r="E39" s="6">
        <v>108.6</v>
      </c>
      <c r="F39" s="6">
        <v>1</v>
      </c>
      <c r="G39" s="6">
        <v>0.22500000000000001</v>
      </c>
      <c r="H39" s="6">
        <v>0.16500000000000001</v>
      </c>
      <c r="I39" s="86">
        <f t="shared" si="37"/>
        <v>0.375</v>
      </c>
      <c r="J39" s="86">
        <f t="shared" si="38"/>
        <v>0.27500000000000002</v>
      </c>
      <c r="K39" s="110"/>
      <c r="L39" s="124"/>
      <c r="M39" s="110"/>
      <c r="N39" s="124"/>
      <c r="O39" s="6"/>
      <c r="P39" s="6"/>
      <c r="Q39" s="6"/>
      <c r="R39" s="6"/>
      <c r="S39" s="6"/>
      <c r="T39" s="6"/>
      <c r="U39" s="6"/>
      <c r="V39" s="6"/>
      <c r="W39" s="6"/>
      <c r="X39" s="6"/>
    </row>
    <row r="40" spans="1:24" x14ac:dyDescent="0.35">
      <c r="A40" s="6" t="s">
        <v>47</v>
      </c>
      <c r="B40" s="92" t="s">
        <v>7</v>
      </c>
      <c r="C40" s="92">
        <v>2</v>
      </c>
      <c r="D40" s="92" t="s">
        <v>79</v>
      </c>
      <c r="E40" s="6">
        <v>108</v>
      </c>
      <c r="F40" s="6">
        <v>1</v>
      </c>
      <c r="G40" s="6">
        <v>0.28999999999999998</v>
      </c>
      <c r="H40" s="93">
        <v>0.41799999999999998</v>
      </c>
      <c r="I40" s="86">
        <f t="shared" si="37"/>
        <v>0.48333333333333334</v>
      </c>
      <c r="J40" s="94">
        <f t="shared" si="38"/>
        <v>0.69666666666666666</v>
      </c>
      <c r="K40" s="110"/>
      <c r="L40" s="124"/>
      <c r="M40" s="110"/>
      <c r="N40" s="124"/>
      <c r="O40" s="6"/>
      <c r="P40" s="6"/>
      <c r="Q40" s="6"/>
      <c r="R40" s="6"/>
      <c r="S40" s="6"/>
      <c r="T40" s="6"/>
      <c r="U40" s="6"/>
      <c r="V40" s="6"/>
      <c r="W40" s="6"/>
      <c r="X40" s="6"/>
    </row>
    <row r="41" spans="1:24" x14ac:dyDescent="0.35">
      <c r="A41" s="6" t="s">
        <v>47</v>
      </c>
      <c r="B41" s="6" t="s">
        <v>7</v>
      </c>
      <c r="C41" s="6">
        <v>2</v>
      </c>
      <c r="D41" s="6" t="s">
        <v>80</v>
      </c>
      <c r="E41" s="6">
        <v>108.6</v>
      </c>
      <c r="F41" s="6">
        <v>1</v>
      </c>
      <c r="G41" s="6">
        <v>0.16400000000000001</v>
      </c>
      <c r="H41" s="6">
        <v>0.222</v>
      </c>
      <c r="I41" s="86">
        <f t="shared" si="37"/>
        <v>0.27333333333333337</v>
      </c>
      <c r="J41" s="86">
        <f t="shared" si="38"/>
        <v>0.37</v>
      </c>
      <c r="K41" s="110"/>
      <c r="L41" s="124"/>
      <c r="M41" s="110"/>
      <c r="N41" s="124"/>
      <c r="O41" s="6"/>
      <c r="P41" s="6"/>
      <c r="Q41" s="6"/>
      <c r="R41" s="6"/>
      <c r="S41" s="6"/>
      <c r="T41" s="6"/>
      <c r="U41" s="6"/>
      <c r="V41" s="6"/>
      <c r="W41" s="6"/>
      <c r="X41" s="6"/>
    </row>
    <row r="42" spans="1:24" x14ac:dyDescent="0.35">
      <c r="A42" s="87" t="s">
        <v>52</v>
      </c>
      <c r="B42" s="87" t="s">
        <v>4</v>
      </c>
      <c r="C42" s="87">
        <v>1</v>
      </c>
      <c r="D42" s="87" t="s">
        <v>79</v>
      </c>
      <c r="E42" s="87">
        <v>102.3</v>
      </c>
      <c r="F42" s="87">
        <v>1</v>
      </c>
      <c r="G42" s="87">
        <v>0.17499999999999999</v>
      </c>
      <c r="H42" s="87">
        <v>0.13100000000000001</v>
      </c>
      <c r="I42" s="88">
        <f t="shared" si="37"/>
        <v>0.29166666666666669</v>
      </c>
      <c r="J42" s="88">
        <f t="shared" si="38"/>
        <v>0.21833333333333335</v>
      </c>
      <c r="K42" s="108">
        <f t="shared" ref="K42" si="47">AVERAGE(I42:I45)</f>
        <v>0.28583333333333333</v>
      </c>
      <c r="L42" s="125">
        <f t="shared" ref="L42" si="48">(_xlfn.STDEV.S(I42:I45)/SQRT(4))/K42</f>
        <v>0.12273787014481173</v>
      </c>
      <c r="M42" s="108">
        <f t="shared" ref="M42" si="49">AVERAGE(J42:J45)</f>
        <v>0.28250000000000003</v>
      </c>
      <c r="N42" s="125">
        <f t="shared" ref="N42" si="50">(_xlfn.STDEV.S(J42:J45)/SQRT(4))/M42</f>
        <v>0.11156267825352603</v>
      </c>
      <c r="O42" s="87"/>
      <c r="P42" s="87"/>
      <c r="Q42" s="87"/>
      <c r="R42" s="87"/>
      <c r="S42" s="87"/>
      <c r="T42" s="87"/>
      <c r="U42" s="87"/>
      <c r="V42" s="87"/>
      <c r="W42" s="87"/>
      <c r="X42" s="87"/>
    </row>
    <row r="43" spans="1:24" x14ac:dyDescent="0.35">
      <c r="A43" s="87" t="s">
        <v>52</v>
      </c>
      <c r="B43" s="87" t="s">
        <v>4</v>
      </c>
      <c r="C43" s="87">
        <v>1</v>
      </c>
      <c r="D43" s="87" t="s">
        <v>80</v>
      </c>
      <c r="E43" s="87">
        <v>103.5</v>
      </c>
      <c r="F43" s="87">
        <v>1</v>
      </c>
      <c r="G43" s="87">
        <v>0.22800000000000001</v>
      </c>
      <c r="H43" s="87">
        <v>0.157</v>
      </c>
      <c r="I43" s="88">
        <f t="shared" si="37"/>
        <v>0.38</v>
      </c>
      <c r="J43" s="88">
        <f t="shared" si="38"/>
        <v>0.26166666666666666</v>
      </c>
      <c r="K43" s="108"/>
      <c r="L43" s="125"/>
      <c r="M43" s="108"/>
      <c r="N43" s="125"/>
      <c r="O43" s="87"/>
      <c r="P43" s="87"/>
      <c r="Q43" s="87"/>
      <c r="R43" s="87"/>
      <c r="S43" s="87"/>
      <c r="T43" s="87"/>
      <c r="U43" s="87"/>
      <c r="V43" s="87"/>
      <c r="W43" s="87"/>
      <c r="X43" s="87"/>
    </row>
    <row r="44" spans="1:24" x14ac:dyDescent="0.35">
      <c r="A44" s="87" t="s">
        <v>52</v>
      </c>
      <c r="B44" s="87" t="s">
        <v>4</v>
      </c>
      <c r="C44" s="87">
        <v>2</v>
      </c>
      <c r="D44" s="87" t="s">
        <v>79</v>
      </c>
      <c r="E44" s="87">
        <v>102.3</v>
      </c>
      <c r="F44" s="87">
        <v>1</v>
      </c>
      <c r="G44" s="87">
        <v>0.129</v>
      </c>
      <c r="H44" s="87">
        <v>0.16900000000000001</v>
      </c>
      <c r="I44" s="88">
        <f t="shared" si="37"/>
        <v>0.21500000000000002</v>
      </c>
      <c r="J44" s="88">
        <f t="shared" si="38"/>
        <v>0.28166666666666668</v>
      </c>
      <c r="K44" s="108"/>
      <c r="L44" s="125"/>
      <c r="M44" s="108"/>
      <c r="N44" s="125"/>
      <c r="O44" s="87"/>
      <c r="P44" s="87"/>
      <c r="Q44" s="87"/>
      <c r="R44" s="87"/>
      <c r="S44" s="87"/>
      <c r="T44" s="87"/>
      <c r="U44" s="87"/>
      <c r="V44" s="87"/>
      <c r="W44" s="87"/>
      <c r="X44" s="87"/>
    </row>
    <row r="45" spans="1:24" x14ac:dyDescent="0.35">
      <c r="A45" s="87" t="s">
        <v>52</v>
      </c>
      <c r="B45" s="87" t="s">
        <v>4</v>
      </c>
      <c r="C45" s="87">
        <v>2</v>
      </c>
      <c r="D45" s="87" t="s">
        <v>80</v>
      </c>
      <c r="E45" s="87">
        <v>103.5</v>
      </c>
      <c r="F45" s="87">
        <v>1</v>
      </c>
      <c r="G45" s="87">
        <v>0.154</v>
      </c>
      <c r="H45" s="87">
        <v>0.221</v>
      </c>
      <c r="I45" s="88">
        <f t="shared" si="37"/>
        <v>0.25666666666666665</v>
      </c>
      <c r="J45" s="88">
        <f t="shared" si="38"/>
        <v>0.36833333333333335</v>
      </c>
      <c r="K45" s="108"/>
      <c r="L45" s="125"/>
      <c r="M45" s="108"/>
      <c r="N45" s="125"/>
      <c r="O45" s="87"/>
      <c r="P45" s="87"/>
      <c r="Q45" s="87"/>
      <c r="R45" s="87"/>
      <c r="S45" s="87"/>
      <c r="T45" s="87"/>
      <c r="U45" s="87"/>
      <c r="V45" s="87"/>
      <c r="W45" s="87"/>
      <c r="X45" s="87"/>
    </row>
    <row r="46" spans="1:24" x14ac:dyDescent="0.35">
      <c r="A46" s="87" t="s">
        <v>58</v>
      </c>
      <c r="B46" s="92" t="s">
        <v>4</v>
      </c>
      <c r="C46" s="92">
        <v>1</v>
      </c>
      <c r="D46" s="92" t="s">
        <v>79</v>
      </c>
      <c r="E46" s="87">
        <v>102.2</v>
      </c>
      <c r="F46" s="87">
        <v>1</v>
      </c>
      <c r="G46" s="96">
        <v>0.38800000000000001</v>
      </c>
      <c r="H46" s="87">
        <v>0.222</v>
      </c>
      <c r="I46" s="95">
        <f t="shared" si="37"/>
        <v>0.64666666666666672</v>
      </c>
      <c r="J46" s="88">
        <f t="shared" si="38"/>
        <v>0.37</v>
      </c>
      <c r="K46" s="108">
        <f t="shared" ref="K46" si="51">AVERAGE(I46:I49)</f>
        <v>0.36583333333333334</v>
      </c>
      <c r="L46" s="125">
        <f t="shared" ref="L46" si="52">(_xlfn.STDEV.S(I46:I49)/SQRT(4))/K46</f>
        <v>0.27231200596299648</v>
      </c>
      <c r="M46" s="108">
        <f t="shared" ref="M46" si="53">AVERAGE(J46:J49)</f>
        <v>0.36375000000000002</v>
      </c>
      <c r="N46" s="125">
        <f t="shared" ref="N46" si="54">(_xlfn.STDEV.S(J46:J49)/SQRT(4))/M46</f>
        <v>0.26794249918381163</v>
      </c>
      <c r="O46" s="87"/>
      <c r="P46" s="87"/>
      <c r="Q46" s="87"/>
      <c r="R46" s="87"/>
      <c r="S46" s="87"/>
      <c r="T46" s="87"/>
      <c r="U46" s="87"/>
      <c r="V46" s="87"/>
      <c r="W46" s="87"/>
      <c r="X46" s="87"/>
    </row>
    <row r="47" spans="1:24" x14ac:dyDescent="0.35">
      <c r="A47" s="87" t="s">
        <v>58</v>
      </c>
      <c r="B47" s="87" t="s">
        <v>4</v>
      </c>
      <c r="C47" s="87">
        <v>1</v>
      </c>
      <c r="D47" s="87" t="s">
        <v>80</v>
      </c>
      <c r="E47" s="87">
        <v>99.5</v>
      </c>
      <c r="F47" s="87">
        <v>1</v>
      </c>
      <c r="G47" s="87">
        <v>0.14499999999999999</v>
      </c>
      <c r="H47" s="87">
        <v>0.125</v>
      </c>
      <c r="I47" s="88">
        <f t="shared" si="37"/>
        <v>0.24166666666666667</v>
      </c>
      <c r="J47" s="88">
        <f t="shared" si="38"/>
        <v>0.20833333333333334</v>
      </c>
      <c r="K47" s="108"/>
      <c r="L47" s="125"/>
      <c r="M47" s="108"/>
      <c r="N47" s="125"/>
      <c r="O47" s="87"/>
      <c r="P47" s="87"/>
      <c r="Q47" s="87"/>
      <c r="R47" s="87"/>
      <c r="S47" s="87"/>
      <c r="T47" s="87"/>
      <c r="U47" s="87"/>
      <c r="V47" s="87"/>
      <c r="W47" s="87"/>
      <c r="X47" s="87"/>
    </row>
    <row r="48" spans="1:24" x14ac:dyDescent="0.35">
      <c r="A48" s="87" t="s">
        <v>58</v>
      </c>
      <c r="B48" s="92" t="s">
        <v>4</v>
      </c>
      <c r="C48" s="92">
        <v>2</v>
      </c>
      <c r="D48" s="92" t="s">
        <v>79</v>
      </c>
      <c r="E48" s="87">
        <v>102.2</v>
      </c>
      <c r="F48" s="87">
        <v>1</v>
      </c>
      <c r="G48" s="87">
        <v>0.22</v>
      </c>
      <c r="H48" s="96">
        <v>0.38200000000000001</v>
      </c>
      <c r="I48" s="88">
        <f t="shared" si="37"/>
        <v>0.3666666666666667</v>
      </c>
      <c r="J48" s="95">
        <f t="shared" si="38"/>
        <v>0.63666666666666671</v>
      </c>
      <c r="K48" s="108"/>
      <c r="L48" s="125"/>
      <c r="M48" s="108"/>
      <c r="N48" s="125"/>
      <c r="O48" s="87"/>
      <c r="P48" s="87"/>
      <c r="Q48" s="87"/>
      <c r="R48" s="87"/>
      <c r="S48" s="87"/>
      <c r="T48" s="87"/>
      <c r="U48" s="87"/>
      <c r="V48" s="87"/>
      <c r="W48" s="87"/>
      <c r="X48" s="87"/>
    </row>
    <row r="49" spans="1:24" x14ac:dyDescent="0.35">
      <c r="A49" s="87" t="s">
        <v>58</v>
      </c>
      <c r="B49" s="87" t="s">
        <v>4</v>
      </c>
      <c r="C49" s="87">
        <v>2</v>
      </c>
      <c r="D49" s="87" t="s">
        <v>80</v>
      </c>
      <c r="E49" s="87">
        <v>99.5</v>
      </c>
      <c r="F49" s="87">
        <v>1</v>
      </c>
      <c r="G49" s="87">
        <v>0.125</v>
      </c>
      <c r="H49" s="87">
        <v>0.14399999999999999</v>
      </c>
      <c r="I49" s="88">
        <f t="shared" si="37"/>
        <v>0.20833333333333334</v>
      </c>
      <c r="J49" s="88">
        <f t="shared" si="38"/>
        <v>0.24</v>
      </c>
      <c r="K49" s="108"/>
      <c r="L49" s="125"/>
      <c r="M49" s="108"/>
      <c r="N49" s="125"/>
      <c r="O49" s="87"/>
      <c r="P49" s="87"/>
      <c r="Q49" s="87"/>
      <c r="R49" s="87"/>
      <c r="S49" s="87"/>
      <c r="T49" s="87"/>
      <c r="U49" s="87"/>
      <c r="V49" s="87"/>
      <c r="W49" s="87"/>
      <c r="X49" s="87"/>
    </row>
    <row r="50" spans="1:24" x14ac:dyDescent="0.35">
      <c r="A50" s="87" t="s">
        <v>54</v>
      </c>
      <c r="B50" s="87" t="s">
        <v>4</v>
      </c>
      <c r="C50" s="87">
        <v>1</v>
      </c>
      <c r="D50" s="87" t="s">
        <v>79</v>
      </c>
      <c r="E50" s="87">
        <v>106.6</v>
      </c>
      <c r="F50" s="87">
        <v>1</v>
      </c>
      <c r="G50" s="87">
        <v>0.28299999999999997</v>
      </c>
      <c r="H50" s="87">
        <v>0.182</v>
      </c>
      <c r="I50" s="88">
        <f t="shared" si="37"/>
        <v>0.47166666666666662</v>
      </c>
      <c r="J50" s="88">
        <f t="shared" si="38"/>
        <v>0.30333333333333334</v>
      </c>
      <c r="K50" s="108">
        <f t="shared" ref="K50" si="55">AVERAGE(I50:I53)</f>
        <v>0.33333333333333337</v>
      </c>
      <c r="L50" s="125">
        <f t="shared" ref="L50" si="56">(_xlfn.STDEV.S(I50:I53)/SQRT(4))/K50</f>
        <v>0.15479825580412701</v>
      </c>
      <c r="M50" s="108">
        <f t="shared" ref="M50" si="57">AVERAGE(J50:J53)</f>
        <v>0.33208333333333334</v>
      </c>
      <c r="N50" s="125">
        <f t="shared" ref="N50" si="58">(_xlfn.STDEV.S(J50:J53)/SQRT(4))/M50</f>
        <v>0.15699866315059363</v>
      </c>
      <c r="O50" s="87"/>
      <c r="P50" s="87"/>
      <c r="Q50" s="87"/>
      <c r="R50" s="87"/>
      <c r="S50" s="87"/>
      <c r="T50" s="87"/>
      <c r="U50" s="87"/>
      <c r="V50" s="87"/>
      <c r="W50" s="87"/>
      <c r="X50" s="87"/>
    </row>
    <row r="51" spans="1:24" x14ac:dyDescent="0.35">
      <c r="A51" s="87" t="s">
        <v>54</v>
      </c>
      <c r="B51" s="87" t="s">
        <v>4</v>
      </c>
      <c r="C51" s="87">
        <v>1</v>
      </c>
      <c r="D51" s="87" t="s">
        <v>80</v>
      </c>
      <c r="E51" s="87">
        <v>99.9</v>
      </c>
      <c r="F51" s="87">
        <v>1</v>
      </c>
      <c r="G51" s="87">
        <v>0.19900000000000001</v>
      </c>
      <c r="H51" s="87">
        <v>0.13400000000000001</v>
      </c>
      <c r="I51" s="88">
        <f t="shared" si="37"/>
        <v>0.33166666666666672</v>
      </c>
      <c r="J51" s="88">
        <f t="shared" si="38"/>
        <v>0.22333333333333336</v>
      </c>
      <c r="K51" s="108"/>
      <c r="L51" s="125"/>
      <c r="M51" s="108"/>
      <c r="N51" s="125"/>
      <c r="O51" s="87"/>
      <c r="P51" s="87"/>
      <c r="Q51" s="87"/>
      <c r="R51" s="87"/>
      <c r="S51" s="87"/>
      <c r="T51" s="87"/>
      <c r="U51" s="87"/>
      <c r="V51" s="87"/>
      <c r="W51" s="87"/>
      <c r="X51" s="87"/>
    </row>
    <row r="52" spans="1:24" x14ac:dyDescent="0.35">
      <c r="A52" s="87" t="s">
        <v>54</v>
      </c>
      <c r="B52" s="87" t="s">
        <v>4</v>
      </c>
      <c r="C52" s="87">
        <v>2</v>
      </c>
      <c r="D52" s="87" t="s">
        <v>79</v>
      </c>
      <c r="E52" s="87">
        <v>106.6</v>
      </c>
      <c r="F52" s="87">
        <v>1</v>
      </c>
      <c r="G52" s="87">
        <v>0.184</v>
      </c>
      <c r="H52" s="87">
        <v>0.28399999999999997</v>
      </c>
      <c r="I52" s="88">
        <f t="shared" si="37"/>
        <v>0.3066666666666667</v>
      </c>
      <c r="J52" s="88">
        <f t="shared" si="38"/>
        <v>0.47333333333333333</v>
      </c>
      <c r="K52" s="108"/>
      <c r="L52" s="125"/>
      <c r="M52" s="108"/>
      <c r="N52" s="125"/>
      <c r="O52" s="87"/>
      <c r="P52" s="87"/>
      <c r="Q52" s="87"/>
      <c r="R52" s="87"/>
      <c r="S52" s="87"/>
      <c r="T52" s="87"/>
      <c r="U52" s="87"/>
      <c r="V52" s="87"/>
      <c r="W52" s="87"/>
      <c r="X52" s="87"/>
    </row>
    <row r="53" spans="1:24" x14ac:dyDescent="0.35">
      <c r="A53" s="87" t="s">
        <v>54</v>
      </c>
      <c r="B53" s="87" t="s">
        <v>4</v>
      </c>
      <c r="C53" s="87">
        <v>2</v>
      </c>
      <c r="D53" s="87" t="s">
        <v>80</v>
      </c>
      <c r="E53" s="87">
        <v>99.9</v>
      </c>
      <c r="F53" s="87">
        <v>1</v>
      </c>
      <c r="G53" s="87">
        <v>0.13400000000000001</v>
      </c>
      <c r="H53" s="87">
        <v>0.19700000000000001</v>
      </c>
      <c r="I53" s="88">
        <f t="shared" si="37"/>
        <v>0.22333333333333336</v>
      </c>
      <c r="J53" s="88">
        <f t="shared" si="38"/>
        <v>0.32833333333333337</v>
      </c>
      <c r="K53" s="108"/>
      <c r="L53" s="125"/>
      <c r="M53" s="108"/>
      <c r="N53" s="125"/>
      <c r="O53" s="87"/>
      <c r="P53" s="87"/>
      <c r="Q53" s="87"/>
      <c r="R53" s="87"/>
      <c r="S53" s="87"/>
      <c r="T53" s="87"/>
      <c r="U53" s="87"/>
      <c r="V53" s="87"/>
      <c r="W53" s="87"/>
      <c r="X53" s="87"/>
    </row>
    <row r="54" spans="1:24" x14ac:dyDescent="0.35">
      <c r="A54" s="87" t="s">
        <v>55</v>
      </c>
      <c r="B54" s="87" t="s">
        <v>4</v>
      </c>
      <c r="C54" s="87">
        <v>1</v>
      </c>
      <c r="D54" s="87" t="s">
        <v>79</v>
      </c>
      <c r="E54" s="87">
        <v>107</v>
      </c>
      <c r="F54" s="87">
        <v>1</v>
      </c>
      <c r="G54" s="87">
        <v>0.36599999999999999</v>
      </c>
      <c r="H54" s="87">
        <v>0.224</v>
      </c>
      <c r="I54" s="88">
        <f t="shared" si="37"/>
        <v>0.61</v>
      </c>
      <c r="J54" s="88">
        <f t="shared" si="38"/>
        <v>0.37333333333333335</v>
      </c>
      <c r="K54" s="108">
        <f t="shared" ref="K54" si="59">AVERAGE(I54:I57)</f>
        <v>0.40083333333333332</v>
      </c>
      <c r="L54" s="125">
        <f t="shared" ref="L54" si="60">(_xlfn.STDEV.S(I54:I57)/SQRT(4))/K54</f>
        <v>0.18682121367579443</v>
      </c>
      <c r="M54" s="108">
        <f t="shared" ref="M54" si="61">AVERAGE(J54:J57)</f>
        <v>0.39416666666666672</v>
      </c>
      <c r="N54" s="125">
        <f t="shared" ref="N54" si="62">(_xlfn.STDEV.S(J54:J57)/SQRT(4))/M54</f>
        <v>0.15591876589845499</v>
      </c>
      <c r="O54" s="87"/>
      <c r="P54" s="87"/>
      <c r="Q54" s="87"/>
      <c r="R54" s="87"/>
      <c r="S54" s="87"/>
      <c r="T54" s="87"/>
      <c r="U54" s="87"/>
      <c r="V54" s="87"/>
      <c r="W54" s="87"/>
      <c r="X54" s="87"/>
    </row>
    <row r="55" spans="1:24" x14ac:dyDescent="0.35">
      <c r="A55" s="87" t="s">
        <v>55</v>
      </c>
      <c r="B55" s="87" t="s">
        <v>4</v>
      </c>
      <c r="C55" s="87">
        <v>1</v>
      </c>
      <c r="D55" s="87" t="s">
        <v>80</v>
      </c>
      <c r="E55" s="87">
        <v>106.6</v>
      </c>
      <c r="F55" s="87">
        <v>1</v>
      </c>
      <c r="G55" s="87">
        <v>0.23400000000000001</v>
      </c>
      <c r="H55" s="87">
        <v>0.155</v>
      </c>
      <c r="I55" s="88">
        <f t="shared" si="37"/>
        <v>0.39</v>
      </c>
      <c r="J55" s="88">
        <f t="shared" si="38"/>
        <v>0.25833333333333336</v>
      </c>
      <c r="K55" s="108"/>
      <c r="L55" s="125"/>
      <c r="M55" s="108"/>
      <c r="N55" s="125"/>
      <c r="O55" s="87"/>
      <c r="P55" s="87"/>
      <c r="Q55" s="87"/>
      <c r="R55" s="87"/>
      <c r="S55" s="87"/>
      <c r="T55" s="87"/>
      <c r="U55" s="87"/>
      <c r="V55" s="87"/>
      <c r="W55" s="87"/>
      <c r="X55" s="87"/>
    </row>
    <row r="56" spans="1:24" x14ac:dyDescent="0.35">
      <c r="A56" s="87" t="s">
        <v>55</v>
      </c>
      <c r="B56" s="87" t="s">
        <v>4</v>
      </c>
      <c r="C56" s="87">
        <v>2</v>
      </c>
      <c r="D56" s="87" t="s">
        <v>79</v>
      </c>
      <c r="E56" s="87">
        <v>107</v>
      </c>
      <c r="F56" s="87">
        <v>1</v>
      </c>
      <c r="G56" s="87">
        <v>0.20699999999999999</v>
      </c>
      <c r="H56" s="87">
        <v>0.33400000000000002</v>
      </c>
      <c r="I56" s="88">
        <f t="shared" si="37"/>
        <v>0.34499999999999997</v>
      </c>
      <c r="J56" s="88">
        <f t="shared" si="38"/>
        <v>0.55666666666666675</v>
      </c>
      <c r="K56" s="108"/>
      <c r="L56" s="125"/>
      <c r="M56" s="108"/>
      <c r="N56" s="125"/>
      <c r="O56" s="87"/>
      <c r="P56" s="87"/>
      <c r="Q56" s="87"/>
      <c r="R56" s="87"/>
      <c r="S56" s="87"/>
      <c r="T56" s="87"/>
      <c r="U56" s="87"/>
      <c r="V56" s="87"/>
      <c r="W56" s="87"/>
      <c r="X56" s="87"/>
    </row>
    <row r="57" spans="1:24" x14ac:dyDescent="0.35">
      <c r="A57" s="87" t="s">
        <v>55</v>
      </c>
      <c r="B57" s="87" t="s">
        <v>4</v>
      </c>
      <c r="C57" s="87">
        <v>2</v>
      </c>
      <c r="D57" s="87" t="s">
        <v>80</v>
      </c>
      <c r="E57" s="87">
        <v>106.6</v>
      </c>
      <c r="F57" s="87">
        <v>1</v>
      </c>
      <c r="G57" s="87">
        <v>0.155</v>
      </c>
      <c r="H57" s="87">
        <v>0.23300000000000001</v>
      </c>
      <c r="I57" s="88">
        <f t="shared" si="37"/>
        <v>0.25833333333333336</v>
      </c>
      <c r="J57" s="88">
        <f t="shared" si="38"/>
        <v>0.38833333333333336</v>
      </c>
      <c r="K57" s="108"/>
      <c r="L57" s="125"/>
      <c r="M57" s="108"/>
      <c r="N57" s="125"/>
      <c r="O57" s="87"/>
      <c r="P57" s="87"/>
      <c r="Q57" s="87"/>
      <c r="R57" s="87"/>
      <c r="S57" s="87"/>
      <c r="T57" s="87"/>
      <c r="U57" s="87"/>
      <c r="V57" s="87"/>
      <c r="W57" s="87"/>
      <c r="X57" s="87"/>
    </row>
    <row r="58" spans="1:24" x14ac:dyDescent="0.35">
      <c r="A58" s="87" t="s">
        <v>56</v>
      </c>
      <c r="B58" s="87" t="s">
        <v>4</v>
      </c>
      <c r="C58" s="87">
        <v>1</v>
      </c>
      <c r="D58" s="87" t="s">
        <v>79</v>
      </c>
      <c r="E58" s="87">
        <v>96.2</v>
      </c>
      <c r="F58" s="87">
        <v>1</v>
      </c>
      <c r="G58" s="87">
        <v>0.17100000000000001</v>
      </c>
      <c r="H58" s="87">
        <v>0.17299999999999999</v>
      </c>
      <c r="I58" s="88">
        <f t="shared" si="37"/>
        <v>0.28500000000000003</v>
      </c>
      <c r="J58" s="88">
        <f t="shared" si="38"/>
        <v>0.28833333333333333</v>
      </c>
      <c r="K58" s="108">
        <f t="shared" ref="K58" si="63">AVERAGE(I58:I61)</f>
        <v>0.27250000000000002</v>
      </c>
      <c r="L58" s="125">
        <f t="shared" ref="L58" si="64">(_xlfn.STDEV.S(I58:I61)/SQRT(4))/K58</f>
        <v>4.4701349539817942E-2</v>
      </c>
      <c r="M58" s="108">
        <f t="shared" ref="M58" si="65">AVERAGE(J58:J61)</f>
        <v>0.27166666666666667</v>
      </c>
      <c r="N58" s="125">
        <f t="shared" ref="N58" si="66">(_xlfn.STDEV.S(J58:J61)/SQRT(4))/M58</f>
        <v>3.7401515660883206E-2</v>
      </c>
      <c r="O58" s="87"/>
      <c r="P58" s="87"/>
      <c r="Q58" s="87"/>
      <c r="R58" s="87"/>
      <c r="S58" s="87"/>
      <c r="T58" s="87"/>
      <c r="U58" s="87"/>
      <c r="V58" s="87"/>
      <c r="W58" s="87"/>
      <c r="X58" s="87"/>
    </row>
    <row r="59" spans="1:24" x14ac:dyDescent="0.35">
      <c r="A59" s="87" t="s">
        <v>56</v>
      </c>
      <c r="B59" s="87" t="s">
        <v>4</v>
      </c>
      <c r="C59" s="87">
        <v>1</v>
      </c>
      <c r="D59" s="87" t="s">
        <v>80</v>
      </c>
      <c r="E59" s="87">
        <v>101.7</v>
      </c>
      <c r="F59" s="87">
        <v>1</v>
      </c>
      <c r="G59" s="87">
        <v>0.16700000000000001</v>
      </c>
      <c r="H59" s="87">
        <v>0.14699999999999999</v>
      </c>
      <c r="I59" s="88">
        <f t="shared" si="37"/>
        <v>0.27833333333333338</v>
      </c>
      <c r="J59" s="88">
        <f t="shared" si="38"/>
        <v>0.245</v>
      </c>
      <c r="K59" s="108"/>
      <c r="L59" s="125"/>
      <c r="M59" s="108"/>
      <c r="N59" s="125"/>
      <c r="O59" s="87"/>
      <c r="P59" s="87"/>
      <c r="Q59" s="87"/>
      <c r="R59" s="87"/>
      <c r="S59" s="87"/>
      <c r="T59" s="87"/>
      <c r="U59" s="87"/>
      <c r="V59" s="87"/>
      <c r="W59" s="87"/>
      <c r="X59" s="87"/>
    </row>
    <row r="60" spans="1:24" x14ac:dyDescent="0.35">
      <c r="A60" s="87" t="s">
        <v>56</v>
      </c>
      <c r="B60" s="87" t="s">
        <v>4</v>
      </c>
      <c r="C60" s="87">
        <v>2</v>
      </c>
      <c r="D60" s="87" t="s">
        <v>79</v>
      </c>
      <c r="E60" s="87">
        <v>96.2</v>
      </c>
      <c r="F60" s="87">
        <v>1</v>
      </c>
      <c r="G60" s="87">
        <v>0.17399999999999999</v>
      </c>
      <c r="H60" s="87">
        <v>0.17199999999999999</v>
      </c>
      <c r="I60" s="88">
        <f t="shared" si="37"/>
        <v>0.28999999999999998</v>
      </c>
      <c r="J60" s="88">
        <f t="shared" si="38"/>
        <v>0.28666666666666668</v>
      </c>
      <c r="K60" s="108"/>
      <c r="L60" s="125"/>
      <c r="M60" s="108"/>
      <c r="N60" s="125"/>
      <c r="O60" s="87"/>
      <c r="P60" s="87"/>
      <c r="Q60" s="87"/>
      <c r="R60" s="87"/>
      <c r="S60" s="87"/>
      <c r="T60" s="87"/>
      <c r="U60" s="87"/>
      <c r="V60" s="87"/>
      <c r="W60" s="87"/>
      <c r="X60" s="87"/>
    </row>
    <row r="61" spans="1:24" x14ac:dyDescent="0.35">
      <c r="A61" s="87" t="s">
        <v>56</v>
      </c>
      <c r="B61" s="87" t="s">
        <v>4</v>
      </c>
      <c r="C61" s="87">
        <v>2</v>
      </c>
      <c r="D61" s="87" t="s">
        <v>80</v>
      </c>
      <c r="E61" s="87">
        <v>101.7</v>
      </c>
      <c r="F61" s="87">
        <v>1</v>
      </c>
      <c r="G61" s="87">
        <v>0.14199999999999999</v>
      </c>
      <c r="H61" s="87">
        <v>0.16</v>
      </c>
      <c r="I61" s="88">
        <f t="shared" si="37"/>
        <v>0.23666666666666666</v>
      </c>
      <c r="J61" s="88">
        <f t="shared" si="38"/>
        <v>0.26666666666666666</v>
      </c>
      <c r="K61" s="108"/>
      <c r="L61" s="125"/>
      <c r="M61" s="108"/>
      <c r="N61" s="125"/>
      <c r="O61" s="87"/>
      <c r="P61" s="87"/>
      <c r="Q61" s="87"/>
      <c r="R61" s="87"/>
      <c r="S61" s="87"/>
      <c r="T61" s="87"/>
      <c r="U61" s="87"/>
      <c r="V61" s="87"/>
      <c r="W61" s="87"/>
      <c r="X61" s="87"/>
    </row>
    <row r="62" spans="1:24" x14ac:dyDescent="0.35">
      <c r="A62" s="13" t="s">
        <v>62</v>
      </c>
      <c r="B62" s="13" t="s">
        <v>3</v>
      </c>
      <c r="C62" s="13">
        <v>1</v>
      </c>
      <c r="D62" s="13" t="s">
        <v>79</v>
      </c>
      <c r="E62" s="13">
        <v>103.1</v>
      </c>
      <c r="F62" s="13">
        <v>1</v>
      </c>
      <c r="G62" s="13">
        <v>0.23100000000000001</v>
      </c>
      <c r="H62" s="13">
        <v>0.21099999999999999</v>
      </c>
      <c r="I62" s="89">
        <f t="shared" si="37"/>
        <v>0.38500000000000001</v>
      </c>
      <c r="J62" s="89">
        <f t="shared" si="38"/>
        <v>0.35166666666666668</v>
      </c>
      <c r="K62" s="106">
        <f t="shared" ref="K62" si="67">AVERAGE(I62:I65)</f>
        <v>0.29708333333333331</v>
      </c>
      <c r="L62" s="130">
        <f t="shared" ref="L62" si="68">(_xlfn.STDEV.S(I62:I65)/SQRT(4))/K62</f>
        <v>0.1405023486709521</v>
      </c>
      <c r="M62" s="106">
        <f t="shared" ref="M62" si="69">AVERAGE(J62:J65)</f>
        <v>0.29666666666666663</v>
      </c>
      <c r="N62" s="130">
        <f t="shared" ref="N62" si="70">(_xlfn.STDEV.S(J62:J65)/SQRT(4))/M62</f>
        <v>0.14013072452318556</v>
      </c>
      <c r="O62" s="13"/>
      <c r="P62" s="13"/>
      <c r="Q62" s="13"/>
      <c r="R62" s="13"/>
      <c r="S62" s="13"/>
      <c r="T62" s="13"/>
      <c r="U62" s="13"/>
      <c r="V62" s="13"/>
      <c r="W62" s="13"/>
      <c r="X62" s="13"/>
    </row>
    <row r="63" spans="1:24" x14ac:dyDescent="0.35">
      <c r="A63" s="13" t="s">
        <v>62</v>
      </c>
      <c r="B63" s="13" t="s">
        <v>3</v>
      </c>
      <c r="C63" s="13">
        <v>1</v>
      </c>
      <c r="D63" s="13" t="s">
        <v>80</v>
      </c>
      <c r="E63" s="13">
        <v>108.8</v>
      </c>
      <c r="F63" s="13">
        <v>1</v>
      </c>
      <c r="G63" s="13">
        <v>0.124</v>
      </c>
      <c r="H63" s="13">
        <v>0.14099999999999999</v>
      </c>
      <c r="I63" s="89">
        <f t="shared" si="37"/>
        <v>0.20666666666666667</v>
      </c>
      <c r="J63" s="89">
        <f t="shared" si="38"/>
        <v>0.23499999999999999</v>
      </c>
      <c r="K63" s="106"/>
      <c r="L63" s="130"/>
      <c r="M63" s="106"/>
      <c r="N63" s="130"/>
      <c r="O63" s="13"/>
      <c r="P63" s="13"/>
      <c r="Q63" s="13"/>
      <c r="R63" s="13"/>
      <c r="S63" s="13"/>
      <c r="T63" s="13"/>
      <c r="U63" s="13"/>
      <c r="V63" s="13"/>
      <c r="W63" s="13"/>
      <c r="X63" s="13"/>
    </row>
    <row r="64" spans="1:24" x14ac:dyDescent="0.35">
      <c r="A64" s="13" t="s">
        <v>62</v>
      </c>
      <c r="B64" s="13" t="s">
        <v>3</v>
      </c>
      <c r="C64" s="13">
        <v>2</v>
      </c>
      <c r="D64" s="13" t="s">
        <v>79</v>
      </c>
      <c r="E64" s="13">
        <v>103.1</v>
      </c>
      <c r="F64" s="13">
        <v>1</v>
      </c>
      <c r="G64" s="13">
        <v>0.20899999999999999</v>
      </c>
      <c r="H64" s="13">
        <v>0.23</v>
      </c>
      <c r="I64" s="89">
        <f t="shared" si="37"/>
        <v>0.34833333333333333</v>
      </c>
      <c r="J64" s="89">
        <f t="shared" si="38"/>
        <v>0.38333333333333336</v>
      </c>
      <c r="K64" s="106"/>
      <c r="L64" s="130"/>
      <c r="M64" s="106"/>
      <c r="N64" s="130"/>
      <c r="O64" s="13"/>
      <c r="P64" s="13"/>
      <c r="Q64" s="13"/>
      <c r="R64" s="13"/>
      <c r="S64" s="13"/>
      <c r="T64" s="13"/>
      <c r="U64" s="13"/>
      <c r="V64" s="13"/>
      <c r="W64" s="13"/>
      <c r="X64" s="13"/>
    </row>
    <row r="65" spans="1:24" x14ac:dyDescent="0.35">
      <c r="A65" s="13" t="s">
        <v>62</v>
      </c>
      <c r="B65" s="13" t="s">
        <v>3</v>
      </c>
      <c r="C65" s="13">
        <v>2</v>
      </c>
      <c r="D65" s="13" t="s">
        <v>80</v>
      </c>
      <c r="E65" s="13">
        <v>108.8</v>
      </c>
      <c r="F65" s="13">
        <v>1</v>
      </c>
      <c r="G65" s="13">
        <v>0.14899999999999999</v>
      </c>
      <c r="H65" s="13">
        <v>0.13</v>
      </c>
      <c r="I65" s="89">
        <f t="shared" si="37"/>
        <v>0.24833333333333332</v>
      </c>
      <c r="J65" s="89">
        <f t="shared" si="38"/>
        <v>0.21666666666666667</v>
      </c>
      <c r="K65" s="106"/>
      <c r="L65" s="130"/>
      <c r="M65" s="106"/>
      <c r="N65" s="130"/>
      <c r="O65" s="13"/>
      <c r="P65" s="13"/>
      <c r="Q65" s="13"/>
      <c r="R65" s="13"/>
      <c r="S65" s="13"/>
      <c r="T65" s="13"/>
      <c r="U65" s="13"/>
      <c r="V65" s="13"/>
      <c r="W65" s="13"/>
      <c r="X65" s="13"/>
    </row>
    <row r="66" spans="1:24" x14ac:dyDescent="0.35">
      <c r="A66" s="13" t="s">
        <v>63</v>
      </c>
      <c r="B66" s="13" t="s">
        <v>3</v>
      </c>
      <c r="C66" s="13">
        <v>1</v>
      </c>
      <c r="D66" s="13" t="s">
        <v>79</v>
      </c>
      <c r="E66" s="13">
        <v>108.3</v>
      </c>
      <c r="F66" s="13">
        <v>1</v>
      </c>
      <c r="G66" s="13">
        <v>0.108</v>
      </c>
      <c r="H66" s="13">
        <v>0.125</v>
      </c>
      <c r="I66" s="89">
        <f t="shared" ref="I66:I81" si="71">G66/0.6</f>
        <v>0.18</v>
      </c>
      <c r="J66" s="89">
        <f t="shared" ref="J66:J81" si="72">H66/0.6</f>
        <v>0.20833333333333334</v>
      </c>
      <c r="K66" s="106">
        <f t="shared" ref="K66" si="73">AVERAGE(I66:I69)</f>
        <v>0.19333333333333333</v>
      </c>
      <c r="L66" s="130">
        <f t="shared" ref="L66" si="74">(_xlfn.STDEV.S(I66:I69)/SQRT(4))/K66</f>
        <v>2.6100434087047351E-2</v>
      </c>
      <c r="M66" s="106">
        <f t="shared" ref="M66" si="75">AVERAGE(J66:J69)</f>
        <v>0.19375000000000001</v>
      </c>
      <c r="N66" s="130">
        <f t="shared" ref="N66" si="76">(_xlfn.STDEV.S(J66:J69)/SQRT(4))/M66</f>
        <v>3.5705833420537E-2</v>
      </c>
      <c r="O66" s="13"/>
      <c r="P66" s="13"/>
      <c r="Q66" s="13"/>
      <c r="R66" s="13"/>
      <c r="S66" s="13"/>
      <c r="T66" s="13"/>
      <c r="U66" s="13"/>
      <c r="V66" s="13"/>
      <c r="W66" s="13"/>
      <c r="X66" s="13"/>
    </row>
    <row r="67" spans="1:24" x14ac:dyDescent="0.35">
      <c r="A67" s="13" t="s">
        <v>63</v>
      </c>
      <c r="B67" s="13" t="s">
        <v>3</v>
      </c>
      <c r="C67" s="13">
        <v>1</v>
      </c>
      <c r="D67" s="13" t="s">
        <v>80</v>
      </c>
      <c r="E67" s="13">
        <v>104.6</v>
      </c>
      <c r="F67" s="13">
        <v>1</v>
      </c>
      <c r="G67" s="13">
        <v>0.11899999999999999</v>
      </c>
      <c r="H67" s="13">
        <v>0.11700000000000001</v>
      </c>
      <c r="I67" s="89">
        <f t="shared" si="71"/>
        <v>0.19833333333333333</v>
      </c>
      <c r="J67" s="89">
        <f t="shared" si="72"/>
        <v>0.19500000000000001</v>
      </c>
      <c r="K67" s="106"/>
      <c r="L67" s="130"/>
      <c r="M67" s="106"/>
      <c r="N67" s="130"/>
      <c r="O67" s="13"/>
      <c r="P67" s="13"/>
      <c r="Q67" s="13"/>
      <c r="R67" s="13"/>
      <c r="S67" s="13"/>
      <c r="T67" s="13"/>
      <c r="U67" s="13"/>
      <c r="V67" s="13"/>
      <c r="W67" s="13"/>
      <c r="X67" s="13"/>
    </row>
    <row r="68" spans="1:24" x14ac:dyDescent="0.35">
      <c r="A68" s="13" t="s">
        <v>63</v>
      </c>
      <c r="B68" s="13" t="s">
        <v>3</v>
      </c>
      <c r="C68" s="13">
        <v>2</v>
      </c>
      <c r="D68" s="13" t="s">
        <v>79</v>
      </c>
      <c r="E68" s="13">
        <v>108.3</v>
      </c>
      <c r="F68" s="13">
        <v>1</v>
      </c>
      <c r="G68" s="13">
        <v>0.122</v>
      </c>
      <c r="H68" s="13">
        <v>0.105</v>
      </c>
      <c r="I68" s="89">
        <f t="shared" si="71"/>
        <v>0.20333333333333334</v>
      </c>
      <c r="J68" s="89">
        <f t="shared" si="72"/>
        <v>0.17499999999999999</v>
      </c>
      <c r="K68" s="106"/>
      <c r="L68" s="130"/>
      <c r="M68" s="106"/>
      <c r="N68" s="130"/>
      <c r="O68" s="13"/>
      <c r="P68" s="13"/>
      <c r="Q68" s="13"/>
      <c r="R68" s="13"/>
      <c r="S68" s="13"/>
      <c r="T68" s="13"/>
      <c r="U68" s="13"/>
      <c r="V68" s="13"/>
      <c r="W68" s="13"/>
      <c r="X68" s="13"/>
    </row>
    <row r="69" spans="1:24" x14ac:dyDescent="0.35">
      <c r="A69" s="13" t="s">
        <v>63</v>
      </c>
      <c r="B69" s="13" t="s">
        <v>3</v>
      </c>
      <c r="C69" s="13">
        <v>2</v>
      </c>
      <c r="D69" s="13" t="s">
        <v>80</v>
      </c>
      <c r="E69" s="13">
        <v>104.6</v>
      </c>
      <c r="F69" s="13">
        <v>1</v>
      </c>
      <c r="G69" s="13">
        <v>0.115</v>
      </c>
      <c r="H69" s="13">
        <v>0.11799999999999999</v>
      </c>
      <c r="I69" s="89">
        <f t="shared" si="71"/>
        <v>0.19166666666666668</v>
      </c>
      <c r="J69" s="89">
        <f t="shared" si="72"/>
        <v>0.19666666666666666</v>
      </c>
      <c r="K69" s="106"/>
      <c r="L69" s="130"/>
      <c r="M69" s="106"/>
      <c r="N69" s="130"/>
      <c r="O69" s="13"/>
      <c r="P69" s="13"/>
      <c r="Q69" s="13"/>
      <c r="R69" s="13"/>
      <c r="S69" s="13"/>
      <c r="T69" s="13"/>
      <c r="U69" s="13"/>
      <c r="V69" s="13"/>
      <c r="W69" s="13"/>
      <c r="X69" s="13"/>
    </row>
    <row r="70" spans="1:24" x14ac:dyDescent="0.35">
      <c r="A70" s="13" t="s">
        <v>64</v>
      </c>
      <c r="B70" s="13" t="s">
        <v>3</v>
      </c>
      <c r="C70" s="13">
        <v>1</v>
      </c>
      <c r="D70" s="13" t="s">
        <v>79</v>
      </c>
      <c r="E70" s="13">
        <v>102.7</v>
      </c>
      <c r="F70" s="13">
        <v>1</v>
      </c>
      <c r="G70" s="13">
        <v>0.20300000000000001</v>
      </c>
      <c r="H70" s="13">
        <v>0.17</v>
      </c>
      <c r="I70" s="89">
        <f t="shared" si="71"/>
        <v>0.33833333333333337</v>
      </c>
      <c r="J70" s="89">
        <f t="shared" si="72"/>
        <v>0.28333333333333338</v>
      </c>
      <c r="K70" s="106">
        <f t="shared" ref="K70" si="77">AVERAGE(I70:I73)</f>
        <v>0.31708333333333338</v>
      </c>
      <c r="L70" s="130">
        <f t="shared" ref="L70" si="78">(_xlfn.STDEV.S(I70:I73)/SQRT(4))/K70</f>
        <v>6.2538785988387816E-2</v>
      </c>
      <c r="M70" s="106">
        <f t="shared" ref="M70" si="79">AVERAGE(J70:J73)</f>
        <v>0.315</v>
      </c>
      <c r="N70" s="130">
        <f t="shared" ref="N70" si="80">(_xlfn.STDEV.S(J70:J73)/SQRT(4))/M70</f>
        <v>3.709997172480179E-2</v>
      </c>
      <c r="O70" s="13"/>
      <c r="P70" s="13"/>
      <c r="Q70" s="13"/>
      <c r="R70" s="13"/>
      <c r="S70" s="13"/>
      <c r="T70" s="13"/>
      <c r="U70" s="13"/>
      <c r="V70" s="13"/>
      <c r="W70" s="13"/>
      <c r="X70" s="13"/>
    </row>
    <row r="71" spans="1:24" x14ac:dyDescent="0.35">
      <c r="A71" s="13" t="s">
        <v>64</v>
      </c>
      <c r="B71" s="13" t="s">
        <v>3</v>
      </c>
      <c r="C71" s="13">
        <v>1</v>
      </c>
      <c r="D71" s="13" t="s">
        <v>80</v>
      </c>
      <c r="E71" s="13">
        <v>108.4</v>
      </c>
      <c r="F71" s="13">
        <v>1</v>
      </c>
      <c r="G71" s="13">
        <v>0.217</v>
      </c>
      <c r="H71" s="13">
        <v>0.187</v>
      </c>
      <c r="I71" s="89">
        <f t="shared" si="71"/>
        <v>0.36166666666666669</v>
      </c>
      <c r="J71" s="89">
        <f t="shared" si="72"/>
        <v>0.3116666666666667</v>
      </c>
      <c r="K71" s="106"/>
      <c r="L71" s="130"/>
      <c r="M71" s="106"/>
      <c r="N71" s="130"/>
      <c r="O71" s="13"/>
      <c r="P71" s="13"/>
      <c r="Q71" s="13"/>
      <c r="R71" s="13"/>
      <c r="S71" s="13"/>
      <c r="T71" s="13"/>
      <c r="U71" s="13"/>
      <c r="V71" s="13"/>
      <c r="W71" s="13"/>
      <c r="X71" s="13"/>
    </row>
    <row r="72" spans="1:24" x14ac:dyDescent="0.35">
      <c r="A72" s="13" t="s">
        <v>64</v>
      </c>
      <c r="B72" s="13" t="s">
        <v>3</v>
      </c>
      <c r="C72" s="13">
        <v>2</v>
      </c>
      <c r="D72" s="13" t="s">
        <v>79</v>
      </c>
      <c r="E72" s="13">
        <v>102.7</v>
      </c>
      <c r="F72" s="13">
        <v>1</v>
      </c>
      <c r="G72" s="13">
        <v>0.16600000000000001</v>
      </c>
      <c r="H72" s="13">
        <v>0.19800000000000001</v>
      </c>
      <c r="I72" s="89">
        <f t="shared" si="71"/>
        <v>0.27666666666666667</v>
      </c>
      <c r="J72" s="89">
        <f t="shared" si="72"/>
        <v>0.33</v>
      </c>
      <c r="K72" s="106"/>
      <c r="L72" s="130"/>
      <c r="M72" s="106"/>
      <c r="N72" s="130"/>
      <c r="O72" s="13"/>
      <c r="P72" s="13"/>
      <c r="Q72" s="13"/>
      <c r="R72" s="13"/>
      <c r="S72" s="13"/>
      <c r="T72" s="13"/>
      <c r="U72" s="13"/>
      <c r="V72" s="13"/>
      <c r="W72" s="13"/>
      <c r="X72" s="13"/>
    </row>
    <row r="73" spans="1:24" x14ac:dyDescent="0.35">
      <c r="A73" s="13" t="s">
        <v>64</v>
      </c>
      <c r="B73" s="13" t="s">
        <v>3</v>
      </c>
      <c r="C73" s="13">
        <v>2</v>
      </c>
      <c r="D73" s="13" t="s">
        <v>80</v>
      </c>
      <c r="E73" s="13">
        <v>108.4</v>
      </c>
      <c r="F73" s="13">
        <v>1</v>
      </c>
      <c r="G73" s="13">
        <v>0.17499999999999999</v>
      </c>
      <c r="H73" s="13">
        <v>0.20100000000000001</v>
      </c>
      <c r="I73" s="89">
        <f t="shared" si="71"/>
        <v>0.29166666666666669</v>
      </c>
      <c r="J73" s="89">
        <f t="shared" si="72"/>
        <v>0.33500000000000002</v>
      </c>
      <c r="K73" s="106"/>
      <c r="L73" s="130"/>
      <c r="M73" s="106"/>
      <c r="N73" s="130"/>
      <c r="O73" s="13"/>
      <c r="P73" s="13"/>
      <c r="Q73" s="13"/>
      <c r="R73" s="13"/>
      <c r="S73" s="13"/>
      <c r="T73" s="13"/>
      <c r="U73" s="13"/>
      <c r="V73" s="13"/>
      <c r="W73" s="13"/>
      <c r="X73" s="13"/>
    </row>
    <row r="74" spans="1:24" x14ac:dyDescent="0.35">
      <c r="A74" s="13" t="s">
        <v>65</v>
      </c>
      <c r="B74" s="13" t="s">
        <v>3</v>
      </c>
      <c r="C74" s="13">
        <v>1</v>
      </c>
      <c r="D74" s="13" t="s">
        <v>79</v>
      </c>
      <c r="E74" s="13">
        <v>109.4</v>
      </c>
      <c r="F74" s="13">
        <v>1</v>
      </c>
      <c r="G74" s="13">
        <v>0.27600000000000002</v>
      </c>
      <c r="H74" s="13">
        <v>0.19900000000000001</v>
      </c>
      <c r="I74" s="89">
        <f t="shared" si="71"/>
        <v>0.46000000000000008</v>
      </c>
      <c r="J74" s="89">
        <f t="shared" si="72"/>
        <v>0.33166666666666672</v>
      </c>
      <c r="K74" s="106">
        <f t="shared" ref="K74" si="81">AVERAGE(I74:I77)</f>
        <v>0.37541666666666668</v>
      </c>
      <c r="L74" s="130">
        <f t="shared" ref="L74" si="82">(_xlfn.STDEV.S(I74:I77)/SQRT(4))/K74</f>
        <v>9.9755326334298414E-2</v>
      </c>
      <c r="M74" s="106">
        <f t="shared" ref="M74" si="83">AVERAGE(J74:J77)</f>
        <v>0.375</v>
      </c>
      <c r="N74" s="130">
        <f t="shared" ref="N74" si="84">(_xlfn.STDEV.S(J74:J77)/SQRT(4))/M74</f>
        <v>0.10671295292038224</v>
      </c>
      <c r="O74" s="13"/>
      <c r="P74" s="13"/>
      <c r="Q74" s="13"/>
      <c r="R74" s="13"/>
      <c r="S74" s="13"/>
      <c r="T74" s="13"/>
      <c r="U74" s="13"/>
      <c r="V74" s="13"/>
      <c r="W74" s="13"/>
      <c r="X74" s="13"/>
    </row>
    <row r="75" spans="1:24" x14ac:dyDescent="0.35">
      <c r="A75" s="13" t="s">
        <v>65</v>
      </c>
      <c r="B75" s="13" t="s">
        <v>3</v>
      </c>
      <c r="C75" s="13">
        <v>1</v>
      </c>
      <c r="D75" s="13" t="s">
        <v>80</v>
      </c>
      <c r="E75" s="13">
        <v>103.6</v>
      </c>
      <c r="F75" s="13">
        <v>1</v>
      </c>
      <c r="G75" s="13">
        <v>0.248</v>
      </c>
      <c r="H75" s="13">
        <v>0.17199999999999999</v>
      </c>
      <c r="I75" s="89">
        <f t="shared" si="71"/>
        <v>0.41333333333333333</v>
      </c>
      <c r="J75" s="89">
        <f t="shared" si="72"/>
        <v>0.28666666666666668</v>
      </c>
      <c r="K75" s="106"/>
      <c r="L75" s="130"/>
      <c r="M75" s="106"/>
      <c r="N75" s="130"/>
      <c r="O75" s="13"/>
      <c r="P75" s="13"/>
      <c r="Q75" s="13"/>
      <c r="R75" s="13"/>
      <c r="S75" s="13"/>
      <c r="T75" s="13"/>
      <c r="U75" s="13"/>
      <c r="V75" s="13"/>
      <c r="W75" s="13"/>
      <c r="X75" s="13"/>
    </row>
    <row r="76" spans="1:24" x14ac:dyDescent="0.35">
      <c r="A76" s="13" t="s">
        <v>65</v>
      </c>
      <c r="B76" s="13" t="s">
        <v>3</v>
      </c>
      <c r="C76" s="13">
        <v>2</v>
      </c>
      <c r="D76" s="13" t="s">
        <v>79</v>
      </c>
      <c r="E76" s="13">
        <v>109.4</v>
      </c>
      <c r="F76" s="13">
        <v>1</v>
      </c>
      <c r="G76" s="13">
        <v>0.2</v>
      </c>
      <c r="H76" s="13">
        <v>0.27700000000000002</v>
      </c>
      <c r="I76" s="89">
        <f t="shared" si="71"/>
        <v>0.33333333333333337</v>
      </c>
      <c r="J76" s="89">
        <f t="shared" si="72"/>
        <v>0.46166666666666673</v>
      </c>
      <c r="K76" s="106"/>
      <c r="L76" s="130"/>
      <c r="M76" s="106"/>
      <c r="N76" s="130"/>
      <c r="O76" s="13"/>
      <c r="P76" s="13"/>
      <c r="Q76" s="13"/>
      <c r="R76" s="13"/>
      <c r="S76" s="13"/>
      <c r="T76" s="13"/>
      <c r="U76" s="13"/>
      <c r="V76" s="13"/>
      <c r="W76" s="13"/>
      <c r="X76" s="13"/>
    </row>
    <row r="77" spans="1:24" x14ac:dyDescent="0.35">
      <c r="A77" s="13" t="s">
        <v>65</v>
      </c>
      <c r="B77" s="13" t="s">
        <v>3</v>
      </c>
      <c r="C77" s="13">
        <v>2</v>
      </c>
      <c r="D77" s="13" t="s">
        <v>80</v>
      </c>
      <c r="E77" s="13">
        <v>103.6</v>
      </c>
      <c r="F77" s="13">
        <v>1</v>
      </c>
      <c r="G77" s="13">
        <v>0.17699999999999999</v>
      </c>
      <c r="H77" s="13">
        <v>0.252</v>
      </c>
      <c r="I77" s="89">
        <f t="shared" si="71"/>
        <v>0.29499999999999998</v>
      </c>
      <c r="J77" s="89">
        <f t="shared" si="72"/>
        <v>0.42000000000000004</v>
      </c>
      <c r="K77" s="106"/>
      <c r="L77" s="130"/>
      <c r="M77" s="106"/>
      <c r="N77" s="130"/>
      <c r="O77" s="13"/>
      <c r="P77" s="13"/>
      <c r="Q77" s="13"/>
      <c r="R77" s="13"/>
      <c r="S77" s="13"/>
      <c r="T77" s="13"/>
      <c r="U77" s="13"/>
      <c r="V77" s="13"/>
      <c r="W77" s="13"/>
      <c r="X77" s="13"/>
    </row>
    <row r="78" spans="1:24" x14ac:dyDescent="0.35">
      <c r="A78" s="13" t="s">
        <v>66</v>
      </c>
      <c r="B78" s="13" t="s">
        <v>3</v>
      </c>
      <c r="C78" s="13">
        <v>1</v>
      </c>
      <c r="D78" s="13" t="s">
        <v>79</v>
      </c>
      <c r="E78" s="13">
        <v>102.6</v>
      </c>
      <c r="F78" s="13">
        <v>1</v>
      </c>
      <c r="G78" s="13">
        <v>6.6000000000000003E-2</v>
      </c>
      <c r="H78" s="13">
        <v>8.5000000000000006E-2</v>
      </c>
      <c r="I78" s="89">
        <f t="shared" si="71"/>
        <v>0.11000000000000001</v>
      </c>
      <c r="J78" s="89">
        <f t="shared" si="72"/>
        <v>0.14166666666666669</v>
      </c>
      <c r="K78" s="106">
        <f t="shared" ref="K78" si="85">AVERAGE(I78:I81)</f>
        <v>0.18083333333333335</v>
      </c>
      <c r="L78" s="130">
        <f t="shared" ref="L78" si="86">(_xlfn.STDEV.S(I78:I81)/SQRT(4))/K78</f>
        <v>0.17999900110073364</v>
      </c>
      <c r="M78" s="106">
        <f t="shared" ref="M78" si="87">AVERAGE(J78:J81)</f>
        <v>0.18041666666666667</v>
      </c>
      <c r="N78" s="130">
        <f t="shared" ref="N78" si="88">(_xlfn.STDEV.S(J78:J81)/SQRT(4))/M78</f>
        <v>0.17930265378998916</v>
      </c>
      <c r="O78" s="13"/>
      <c r="P78" s="13"/>
      <c r="Q78" s="13"/>
      <c r="R78" s="13"/>
      <c r="S78" s="13"/>
      <c r="T78" s="13"/>
      <c r="U78" s="13"/>
      <c r="V78" s="13"/>
      <c r="W78" s="13"/>
      <c r="X78" s="13"/>
    </row>
    <row r="79" spans="1:24" x14ac:dyDescent="0.35">
      <c r="A79" s="13" t="s">
        <v>66</v>
      </c>
      <c r="B79" s="13" t="s">
        <v>3</v>
      </c>
      <c r="C79" s="13">
        <v>1</v>
      </c>
      <c r="D79" s="13" t="s">
        <v>80</v>
      </c>
      <c r="E79" s="13">
        <v>104.2</v>
      </c>
      <c r="F79" s="13">
        <v>1</v>
      </c>
      <c r="G79" s="13">
        <v>0.14599999999999999</v>
      </c>
      <c r="H79" s="13">
        <v>0.13600000000000001</v>
      </c>
      <c r="I79" s="89">
        <f t="shared" si="71"/>
        <v>0.24333333333333332</v>
      </c>
      <c r="J79" s="89">
        <f t="shared" si="72"/>
        <v>0.22666666666666668</v>
      </c>
      <c r="K79" s="106"/>
      <c r="L79" s="130"/>
      <c r="M79" s="106"/>
      <c r="N79" s="130"/>
      <c r="O79" s="13"/>
      <c r="P79" s="13"/>
      <c r="Q79" s="13"/>
      <c r="R79" s="13"/>
      <c r="S79" s="13"/>
      <c r="T79" s="13"/>
      <c r="U79" s="13"/>
      <c r="V79" s="13"/>
      <c r="W79" s="13"/>
      <c r="X79" s="13"/>
    </row>
    <row r="80" spans="1:24" x14ac:dyDescent="0.35">
      <c r="A80" s="13" t="s">
        <v>66</v>
      </c>
      <c r="B80" s="13" t="s">
        <v>3</v>
      </c>
      <c r="C80" s="13">
        <v>2</v>
      </c>
      <c r="D80" s="13" t="s">
        <v>79</v>
      </c>
      <c r="E80" s="13">
        <v>102.6</v>
      </c>
      <c r="F80" s="13">
        <v>1</v>
      </c>
      <c r="G80" s="13">
        <v>8.5000000000000006E-2</v>
      </c>
      <c r="H80" s="13">
        <v>6.6000000000000003E-2</v>
      </c>
      <c r="I80" s="89">
        <f t="shared" si="71"/>
        <v>0.14166666666666669</v>
      </c>
      <c r="J80" s="89">
        <f t="shared" si="72"/>
        <v>0.11000000000000001</v>
      </c>
      <c r="K80" s="106"/>
      <c r="L80" s="130"/>
      <c r="M80" s="106"/>
      <c r="N80" s="130"/>
      <c r="O80" s="13"/>
      <c r="P80" s="13"/>
      <c r="Q80" s="13"/>
      <c r="R80" s="13"/>
      <c r="S80" s="13"/>
      <c r="T80" s="13"/>
      <c r="U80" s="13"/>
      <c r="V80" s="13"/>
      <c r="W80" s="13"/>
      <c r="X80" s="13"/>
    </row>
    <row r="81" spans="1:24" x14ac:dyDescent="0.35">
      <c r="A81" s="13" t="s">
        <v>66</v>
      </c>
      <c r="B81" s="13" t="s">
        <v>3</v>
      </c>
      <c r="C81" s="13">
        <v>2</v>
      </c>
      <c r="D81" s="13" t="s">
        <v>80</v>
      </c>
      <c r="E81" s="13">
        <v>104.2</v>
      </c>
      <c r="F81" s="13">
        <v>1</v>
      </c>
      <c r="G81" s="13">
        <v>0.13700000000000001</v>
      </c>
      <c r="H81" s="13">
        <v>0.14599999999999999</v>
      </c>
      <c r="I81" s="89">
        <f t="shared" si="71"/>
        <v>0.22833333333333336</v>
      </c>
      <c r="J81" s="89">
        <f t="shared" si="72"/>
        <v>0.24333333333333332</v>
      </c>
      <c r="K81" s="106"/>
      <c r="L81" s="130"/>
      <c r="M81" s="106"/>
      <c r="N81" s="130"/>
      <c r="O81" s="13"/>
      <c r="P81" s="13"/>
      <c r="Q81" s="13"/>
      <c r="R81" s="13"/>
      <c r="S81" s="13"/>
      <c r="T81" s="13"/>
      <c r="U81" s="13"/>
      <c r="V81" s="13"/>
      <c r="W81" s="13"/>
      <c r="X81" s="13"/>
    </row>
  </sheetData>
  <sortState xmlns:xlrd2="http://schemas.microsoft.com/office/spreadsheetml/2017/richdata2" ref="A2:J81">
    <sortCondition ref="A2:A81" customList="C1,C2,C3,C4,C5,O1,O2,O3,O4,O5,S1,S2,S7,S3,S4,S5,I1,I2,I3,I4,I5"/>
    <sortCondition ref="C2:C81"/>
  </sortState>
  <mergeCells count="90">
    <mergeCell ref="P2:P5"/>
    <mergeCell ref="P6:P9"/>
    <mergeCell ref="P10:P13"/>
    <mergeCell ref="P14:P17"/>
    <mergeCell ref="P18:P21"/>
    <mergeCell ref="O2:O5"/>
    <mergeCell ref="O6:O9"/>
    <mergeCell ref="O10:O13"/>
    <mergeCell ref="O14:O17"/>
    <mergeCell ref="O18:O21"/>
    <mergeCell ref="K6:K9"/>
    <mergeCell ref="L6:L9"/>
    <mergeCell ref="M6:M9"/>
    <mergeCell ref="N6:N9"/>
    <mergeCell ref="K2:K5"/>
    <mergeCell ref="L2:L5"/>
    <mergeCell ref="M2:M5"/>
    <mergeCell ref="N2:N5"/>
    <mergeCell ref="K14:K17"/>
    <mergeCell ref="L14:L17"/>
    <mergeCell ref="M14:M17"/>
    <mergeCell ref="N14:N17"/>
    <mergeCell ref="K10:K13"/>
    <mergeCell ref="L10:L13"/>
    <mergeCell ref="M10:M13"/>
    <mergeCell ref="N10:N13"/>
    <mergeCell ref="K22:K25"/>
    <mergeCell ref="L22:L25"/>
    <mergeCell ref="M22:M25"/>
    <mergeCell ref="N22:N25"/>
    <mergeCell ref="K18:K21"/>
    <mergeCell ref="L18:L21"/>
    <mergeCell ref="M18:M21"/>
    <mergeCell ref="N18:N21"/>
    <mergeCell ref="K30:K33"/>
    <mergeCell ref="L30:L33"/>
    <mergeCell ref="M30:M33"/>
    <mergeCell ref="N30:N33"/>
    <mergeCell ref="K26:K29"/>
    <mergeCell ref="L26:L29"/>
    <mergeCell ref="M26:M29"/>
    <mergeCell ref="N26:N29"/>
    <mergeCell ref="K38:K41"/>
    <mergeCell ref="L38:L41"/>
    <mergeCell ref="M38:M41"/>
    <mergeCell ref="N38:N41"/>
    <mergeCell ref="K34:K37"/>
    <mergeCell ref="L34:L37"/>
    <mergeCell ref="M34:M37"/>
    <mergeCell ref="N34:N37"/>
    <mergeCell ref="K46:K49"/>
    <mergeCell ref="L46:L49"/>
    <mergeCell ref="M46:M49"/>
    <mergeCell ref="N46:N49"/>
    <mergeCell ref="K42:K45"/>
    <mergeCell ref="L42:L45"/>
    <mergeCell ref="M42:M45"/>
    <mergeCell ref="N42:N45"/>
    <mergeCell ref="K54:K57"/>
    <mergeCell ref="L54:L57"/>
    <mergeCell ref="M54:M57"/>
    <mergeCell ref="N54:N57"/>
    <mergeCell ref="K50:K53"/>
    <mergeCell ref="L50:L53"/>
    <mergeCell ref="M50:M53"/>
    <mergeCell ref="N50:N53"/>
    <mergeCell ref="K62:K65"/>
    <mergeCell ref="L62:L65"/>
    <mergeCell ref="M62:M65"/>
    <mergeCell ref="N62:N65"/>
    <mergeCell ref="K58:K61"/>
    <mergeCell ref="L58:L61"/>
    <mergeCell ref="M58:M61"/>
    <mergeCell ref="N58:N61"/>
    <mergeCell ref="K70:K73"/>
    <mergeCell ref="L70:L73"/>
    <mergeCell ref="M70:M73"/>
    <mergeCell ref="N70:N73"/>
    <mergeCell ref="K66:K69"/>
    <mergeCell ref="L66:L69"/>
    <mergeCell ref="M66:M69"/>
    <mergeCell ref="N66:N69"/>
    <mergeCell ref="K78:K81"/>
    <mergeCell ref="L78:L81"/>
    <mergeCell ref="M78:M81"/>
    <mergeCell ref="N78:N81"/>
    <mergeCell ref="K74:K77"/>
    <mergeCell ref="L74:L77"/>
    <mergeCell ref="M74:M77"/>
    <mergeCell ref="N74:N7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80DB6-3E30-40EF-BF18-C12BE3EB45CB}">
  <dimension ref="A1:Y50"/>
  <sheetViews>
    <sheetView zoomScale="70" zoomScaleNormal="70" workbookViewId="0">
      <selection activeCell="B14" sqref="B14"/>
    </sheetView>
  </sheetViews>
  <sheetFormatPr baseColWidth="10" defaultRowHeight="14.5" x14ac:dyDescent="0.35"/>
  <cols>
    <col min="1" max="1" width="10.90625" style="23"/>
    <col min="2" max="2" width="13.81640625" style="23" bestFit="1" customWidth="1"/>
    <col min="3" max="3" width="11.54296875" style="23" bestFit="1" customWidth="1"/>
    <col min="4" max="7" width="10.90625" style="23"/>
    <col min="8" max="8" width="13.90625" style="23" bestFit="1" customWidth="1"/>
    <col min="9" max="9" width="15.1796875" style="23" bestFit="1" customWidth="1"/>
    <col min="10" max="10" width="15.08984375" style="23" bestFit="1" customWidth="1"/>
    <col min="11" max="12" width="12.6328125" style="23" customWidth="1"/>
    <col min="13" max="15" width="10.90625" style="23"/>
    <col min="16" max="16" width="11" style="23" bestFit="1" customWidth="1"/>
    <col min="17" max="17" width="13.26953125" style="23" customWidth="1"/>
    <col min="18" max="18" width="13.90625" style="23" bestFit="1" customWidth="1"/>
    <col min="19" max="20" width="15.1796875" style="23" bestFit="1" customWidth="1"/>
    <col min="21" max="21" width="11.81640625" style="23" customWidth="1"/>
    <col min="22" max="22" width="10.90625" style="23"/>
    <col min="23" max="23" width="12.7265625" style="23" bestFit="1" customWidth="1"/>
    <col min="24" max="16384" width="10.90625" style="23"/>
  </cols>
  <sheetData>
    <row r="1" spans="1:25" x14ac:dyDescent="0.35">
      <c r="B1" s="77"/>
      <c r="C1" s="136" t="s">
        <v>104</v>
      </c>
      <c r="D1" s="136"/>
      <c r="E1" s="136"/>
      <c r="F1" s="136"/>
      <c r="G1" s="136"/>
      <c r="H1" s="136"/>
      <c r="I1" s="136"/>
      <c r="J1" s="136"/>
      <c r="K1" s="136"/>
      <c r="L1" s="137" t="s">
        <v>105</v>
      </c>
      <c r="M1" s="137"/>
      <c r="N1" s="137"/>
      <c r="O1" s="137"/>
      <c r="P1" s="137"/>
      <c r="Q1" s="137"/>
      <c r="R1" s="137"/>
      <c r="S1" s="137"/>
      <c r="T1" s="137"/>
      <c r="U1" s="137"/>
    </row>
    <row r="2" spans="1:25" x14ac:dyDescent="0.35">
      <c r="A2" s="24" t="s">
        <v>0</v>
      </c>
      <c r="B2" s="7" t="s">
        <v>123</v>
      </c>
      <c r="C2" s="44" t="s">
        <v>106</v>
      </c>
      <c r="D2" s="44" t="s">
        <v>107</v>
      </c>
      <c r="E2" s="44" t="s">
        <v>112</v>
      </c>
      <c r="F2" s="44" t="s">
        <v>109</v>
      </c>
      <c r="G2" s="44" t="s">
        <v>110</v>
      </c>
      <c r="H2" s="7" t="s">
        <v>124</v>
      </c>
      <c r="I2" s="74" t="s">
        <v>125</v>
      </c>
      <c r="J2" s="78" t="s">
        <v>111</v>
      </c>
      <c r="K2" s="78" t="s">
        <v>112</v>
      </c>
      <c r="L2" s="7" t="s">
        <v>123</v>
      </c>
      <c r="M2" s="44" t="s">
        <v>106</v>
      </c>
      <c r="N2" s="44" t="s">
        <v>107</v>
      </c>
      <c r="O2" s="44" t="s">
        <v>112</v>
      </c>
      <c r="P2" s="44" t="s">
        <v>109</v>
      </c>
      <c r="Q2" s="44" t="s">
        <v>110</v>
      </c>
      <c r="R2" s="7" t="s">
        <v>124</v>
      </c>
      <c r="S2" s="74" t="s">
        <v>125</v>
      </c>
      <c r="T2" s="78" t="s">
        <v>111</v>
      </c>
      <c r="U2" s="78" t="s">
        <v>112</v>
      </c>
    </row>
    <row r="3" spans="1:25" x14ac:dyDescent="0.35">
      <c r="A3" s="23">
        <v>1</v>
      </c>
      <c r="C3" s="23">
        <v>-10.896000000000001</v>
      </c>
      <c r="D3" s="98">
        <f>AVERAGE(C3:C6)</f>
        <v>-11.659500000000001</v>
      </c>
      <c r="E3" s="134">
        <f>(_xlfn.STDEV.S(C3:C6)/SQRT(4))/-D3</f>
        <v>3.527962788613908E-2</v>
      </c>
      <c r="F3" s="133">
        <f>D3/1000</f>
        <v>-1.1659500000000001E-2</v>
      </c>
      <c r="G3" s="133">
        <f>-(F3*$X$7*$X$8)/($X$9*$X$10*$X$11*10^-3)</f>
        <v>157.10965133906018</v>
      </c>
      <c r="H3" s="133"/>
      <c r="I3" s="133"/>
      <c r="J3" s="133">
        <f>AVERAGE(G3:G20)</f>
        <v>204.87552636011455</v>
      </c>
      <c r="K3" s="134">
        <f>(_xlfn.STDEV.S(G3:G20)/SQRT(5))/J3</f>
        <v>8.2816982769647968E-2</v>
      </c>
      <c r="L3" s="76"/>
      <c r="M3" s="23">
        <v>-35.277000000000001</v>
      </c>
      <c r="N3" s="98">
        <f>AVERAGE(M3:M4)</f>
        <v>-31.945999999999998</v>
      </c>
      <c r="O3" s="134">
        <f>(_xlfn.STDEV.S(M3:M4)/SQRT(2))/-N3</f>
        <v>0.10426970512740237</v>
      </c>
      <c r="P3" s="133">
        <f>N3/1000</f>
        <v>-3.1945999999999995E-2</v>
      </c>
      <c r="Q3" s="133">
        <f>-(P3*$X$7*$X$8)/($X$9*$X$10*$X$11*10^-3)</f>
        <v>430.46656560552469</v>
      </c>
      <c r="R3" s="133"/>
      <c r="S3" s="133"/>
      <c r="T3" s="133">
        <f>AVERAGE(Q3:Q20)</f>
        <v>345.5832912245242</v>
      </c>
      <c r="U3" s="134">
        <f>(_xlfn.STDEV.S(Q3:Q20)/SQRT(5))/T3</f>
        <v>6.9574139493301865E-2</v>
      </c>
    </row>
    <row r="4" spans="1:25" x14ac:dyDescent="0.35">
      <c r="A4" s="23">
        <v>1</v>
      </c>
      <c r="C4" s="23">
        <v>-12.378</v>
      </c>
      <c r="D4" s="98"/>
      <c r="E4" s="134"/>
      <c r="F4" s="133"/>
      <c r="G4" s="133"/>
      <c r="H4" s="133"/>
      <c r="I4" s="133"/>
      <c r="J4" s="133"/>
      <c r="K4" s="134"/>
      <c r="L4" s="76"/>
      <c r="M4" s="23">
        <v>-28.614999999999998</v>
      </c>
      <c r="N4" s="98"/>
      <c r="O4" s="134"/>
      <c r="P4" s="133"/>
      <c r="Q4" s="133"/>
      <c r="R4" s="133"/>
      <c r="S4" s="133"/>
      <c r="T4" s="133"/>
      <c r="U4" s="134"/>
    </row>
    <row r="5" spans="1:25" x14ac:dyDescent="0.35">
      <c r="A5" s="23">
        <v>1</v>
      </c>
      <c r="C5" s="23">
        <v>-11</v>
      </c>
      <c r="D5" s="98"/>
      <c r="E5" s="134"/>
      <c r="F5" s="133"/>
      <c r="G5" s="133"/>
      <c r="H5" s="133"/>
      <c r="I5" s="133"/>
      <c r="J5" s="133"/>
      <c r="K5" s="134"/>
      <c r="L5" s="76"/>
      <c r="M5" s="79"/>
      <c r="N5" s="79"/>
      <c r="O5" s="135"/>
      <c r="P5" s="133"/>
      <c r="Q5" s="133"/>
      <c r="R5" s="133"/>
      <c r="S5" s="133"/>
      <c r="T5" s="133"/>
      <c r="U5" s="134"/>
    </row>
    <row r="6" spans="1:25" x14ac:dyDescent="0.35">
      <c r="A6" s="23">
        <v>1</v>
      </c>
      <c r="C6" s="23">
        <v>-12.364000000000001</v>
      </c>
      <c r="D6" s="98"/>
      <c r="E6" s="134"/>
      <c r="F6" s="133"/>
      <c r="G6" s="133"/>
      <c r="H6" s="133"/>
      <c r="I6" s="133"/>
      <c r="J6" s="133"/>
      <c r="K6" s="134"/>
      <c r="L6" s="76"/>
      <c r="M6" s="79"/>
      <c r="N6" s="79"/>
      <c r="O6" s="135"/>
      <c r="P6" s="133"/>
      <c r="Q6" s="133"/>
      <c r="R6" s="133"/>
      <c r="S6" s="133"/>
      <c r="T6" s="133"/>
      <c r="U6" s="134"/>
    </row>
    <row r="7" spans="1:25" x14ac:dyDescent="0.35">
      <c r="A7" s="23">
        <v>2</v>
      </c>
      <c r="C7" s="23">
        <v>-12.462</v>
      </c>
      <c r="D7" s="98">
        <f t="shared" ref="D7" si="0">AVERAGE(C7:C10)</f>
        <v>-14.028</v>
      </c>
      <c r="E7" s="134">
        <f t="shared" ref="E7" si="1">(_xlfn.STDEV.S(C7:C10)/SQRT(4))/-D7</f>
        <v>6.6368190674743033E-2</v>
      </c>
      <c r="F7" s="133">
        <f t="shared" ref="F7" si="2">D7/1000</f>
        <v>-1.4028000000000001E-2</v>
      </c>
      <c r="G7" s="133">
        <f t="shared" ref="G7" si="3">-(F7*$X$7*$X$8)/($X$9*$X$10*$X$11*10^-3)</f>
        <v>189.0247599797878</v>
      </c>
      <c r="H7" s="133"/>
      <c r="I7" s="133"/>
      <c r="J7" s="133"/>
      <c r="K7" s="134"/>
      <c r="L7" s="76"/>
      <c r="M7" s="23">
        <v>-26.978000000000002</v>
      </c>
      <c r="N7" s="98">
        <f>AVERAGE(M7:M8)</f>
        <v>-25.549500000000002</v>
      </c>
      <c r="O7" s="134">
        <f>(_xlfn.STDEV.S(M7:M8)/SQRT(2))/-N7</f>
        <v>5.5911074580715918E-2</v>
      </c>
      <c r="P7" s="133">
        <f t="shared" ref="P7" si="4">N7/1000</f>
        <v>-2.5549500000000003E-2</v>
      </c>
      <c r="Q7" s="133">
        <f t="shared" ref="Q7" si="5">-(P7*$X$7*$X$8)/($X$9*$X$10*$X$11*10^-3)</f>
        <v>344.27488630621531</v>
      </c>
      <c r="R7" s="133"/>
      <c r="S7" s="133"/>
      <c r="T7" s="133"/>
      <c r="U7" s="134"/>
      <c r="W7" s="80" t="s">
        <v>114</v>
      </c>
      <c r="X7" s="23">
        <v>0.2</v>
      </c>
      <c r="Y7" s="23" t="s">
        <v>115</v>
      </c>
    </row>
    <row r="8" spans="1:25" x14ac:dyDescent="0.35">
      <c r="A8" s="23">
        <v>2</v>
      </c>
      <c r="C8" s="23">
        <v>-16.224</v>
      </c>
      <c r="D8" s="98"/>
      <c r="E8" s="134"/>
      <c r="F8" s="133"/>
      <c r="G8" s="133"/>
      <c r="H8" s="133"/>
      <c r="I8" s="133"/>
      <c r="J8" s="133"/>
      <c r="K8" s="134"/>
      <c r="L8" s="76"/>
      <c r="M8" s="23">
        <v>-24.120999999999999</v>
      </c>
      <c r="N8" s="98"/>
      <c r="O8" s="134"/>
      <c r="P8" s="133"/>
      <c r="Q8" s="133"/>
      <c r="R8" s="133"/>
      <c r="S8" s="133"/>
      <c r="T8" s="133"/>
      <c r="U8" s="134"/>
      <c r="W8" s="23" t="s">
        <v>116</v>
      </c>
      <c r="X8" s="23">
        <v>16</v>
      </c>
    </row>
    <row r="9" spans="1:25" ht="16.5" x14ac:dyDescent="0.35">
      <c r="A9" s="23">
        <v>2</v>
      </c>
      <c r="C9" s="23">
        <v>-12.503</v>
      </c>
      <c r="D9" s="98"/>
      <c r="E9" s="134"/>
      <c r="F9" s="133"/>
      <c r="G9" s="133"/>
      <c r="H9" s="133"/>
      <c r="I9" s="133"/>
      <c r="J9" s="133"/>
      <c r="K9" s="134"/>
      <c r="L9" s="76"/>
      <c r="M9" s="79"/>
      <c r="N9" s="79"/>
      <c r="O9" s="135"/>
      <c r="P9" s="133"/>
      <c r="Q9" s="133"/>
      <c r="R9" s="133"/>
      <c r="S9" s="133"/>
      <c r="T9" s="133"/>
      <c r="U9" s="134"/>
      <c r="W9" s="80" t="s">
        <v>119</v>
      </c>
      <c r="X9" s="23">
        <v>39.58</v>
      </c>
      <c r="Y9" s="23" t="s">
        <v>121</v>
      </c>
    </row>
    <row r="10" spans="1:25" x14ac:dyDescent="0.35">
      <c r="A10" s="23">
        <v>2</v>
      </c>
      <c r="C10" s="23">
        <v>-14.923</v>
      </c>
      <c r="D10" s="98"/>
      <c r="E10" s="134"/>
      <c r="F10" s="133"/>
      <c r="G10" s="133"/>
      <c r="H10" s="133"/>
      <c r="I10" s="133"/>
      <c r="J10" s="133"/>
      <c r="K10" s="134"/>
      <c r="L10" s="76"/>
      <c r="M10" s="79"/>
      <c r="N10" s="79"/>
      <c r="O10" s="135"/>
      <c r="P10" s="133"/>
      <c r="Q10" s="133"/>
      <c r="R10" s="133"/>
      <c r="S10" s="133"/>
      <c r="T10" s="133"/>
      <c r="U10" s="134"/>
      <c r="W10" s="80" t="s">
        <v>117</v>
      </c>
      <c r="X10" s="23">
        <v>0.01</v>
      </c>
      <c r="Y10" s="23" t="s">
        <v>115</v>
      </c>
    </row>
    <row r="11" spans="1:25" x14ac:dyDescent="0.35">
      <c r="A11" s="23">
        <v>3</v>
      </c>
      <c r="C11" s="23">
        <v>-20.603999999999999</v>
      </c>
      <c r="D11" s="98">
        <f t="shared" ref="D11" si="6">AVERAGE(C11:C14)</f>
        <v>-18.505749999999999</v>
      </c>
      <c r="E11" s="134">
        <f t="shared" ref="E11" si="7">(_xlfn.STDEV.S(C11:C14)/SQRT(4))/-D11</f>
        <v>6.7046151651744143E-2</v>
      </c>
      <c r="F11" s="133">
        <f t="shared" ref="F11" si="8">D11/1000</f>
        <v>-1.8505749999999998E-2</v>
      </c>
      <c r="G11" s="133">
        <f t="shared" ref="G11" si="9">-(F11*$X$7*$X$8)/($X$9*$X$10*$X$11*10^-3)</f>
        <v>249.36163045309078</v>
      </c>
      <c r="H11" s="133"/>
      <c r="I11" s="133"/>
      <c r="J11" s="133"/>
      <c r="K11" s="134"/>
      <c r="L11" s="76"/>
      <c r="M11" s="23">
        <v>-21.189</v>
      </c>
      <c r="N11" s="98">
        <f>AVERAGE(M11:M12)</f>
        <v>-20.853000000000002</v>
      </c>
      <c r="O11" s="134">
        <f>(_xlfn.STDEV.S(M11:M12)/SQRT(2))/-N11</f>
        <v>1.6112789526686822E-2</v>
      </c>
      <c r="P11" s="133">
        <f t="shared" ref="P11" si="10">N11/1000</f>
        <v>-2.0853E-2</v>
      </c>
      <c r="Q11" s="133">
        <f t="shared" ref="Q11" si="11">-(P11*$X$7*$X$8)/($X$9*$X$10*$X$11*10^-3)</f>
        <v>280.9903991915109</v>
      </c>
      <c r="R11" s="133"/>
      <c r="S11" s="133"/>
      <c r="T11" s="133"/>
      <c r="U11" s="134"/>
      <c r="W11" s="80" t="s">
        <v>118</v>
      </c>
      <c r="X11" s="23">
        <v>0.6</v>
      </c>
      <c r="Y11" s="23" t="s">
        <v>122</v>
      </c>
    </row>
    <row r="12" spans="1:25" x14ac:dyDescent="0.35">
      <c r="A12" s="23">
        <v>3</v>
      </c>
      <c r="C12" s="23">
        <v>-20.440000000000001</v>
      </c>
      <c r="D12" s="98"/>
      <c r="E12" s="134"/>
      <c r="F12" s="133"/>
      <c r="G12" s="133"/>
      <c r="H12" s="133"/>
      <c r="I12" s="133"/>
      <c r="J12" s="133"/>
      <c r="K12" s="134"/>
      <c r="L12" s="76"/>
      <c r="M12" s="23">
        <v>-20.516999999999999</v>
      </c>
      <c r="N12" s="98"/>
      <c r="O12" s="134"/>
      <c r="P12" s="133"/>
      <c r="Q12" s="133"/>
      <c r="R12" s="133"/>
      <c r="S12" s="133"/>
      <c r="T12" s="133"/>
      <c r="U12" s="134"/>
      <c r="W12" s="80" t="s">
        <v>120</v>
      </c>
    </row>
    <row r="13" spans="1:25" x14ac:dyDescent="0.35">
      <c r="A13" s="23">
        <v>3</v>
      </c>
      <c r="C13" s="23">
        <v>-15.441000000000001</v>
      </c>
      <c r="D13" s="98"/>
      <c r="E13" s="134"/>
      <c r="F13" s="133"/>
      <c r="G13" s="133"/>
      <c r="H13" s="133"/>
      <c r="I13" s="133"/>
      <c r="J13" s="133"/>
      <c r="K13" s="134"/>
      <c r="L13" s="76"/>
      <c r="M13" s="79"/>
      <c r="N13" s="79"/>
      <c r="O13" s="135"/>
      <c r="P13" s="133"/>
      <c r="Q13" s="133"/>
      <c r="R13" s="133"/>
      <c r="S13" s="133"/>
      <c r="T13" s="133"/>
      <c r="U13" s="134"/>
    </row>
    <row r="14" spans="1:25" x14ac:dyDescent="0.35">
      <c r="A14" s="23">
        <v>3</v>
      </c>
      <c r="C14" s="23">
        <v>-17.538</v>
      </c>
      <c r="D14" s="98"/>
      <c r="E14" s="134"/>
      <c r="F14" s="133"/>
      <c r="G14" s="133"/>
      <c r="H14" s="133"/>
      <c r="I14" s="133"/>
      <c r="J14" s="133"/>
      <c r="K14" s="134"/>
      <c r="L14" s="76"/>
      <c r="M14" s="79"/>
      <c r="N14" s="79"/>
      <c r="O14" s="135"/>
      <c r="P14" s="133"/>
      <c r="Q14" s="133"/>
      <c r="R14" s="133"/>
      <c r="S14" s="133"/>
      <c r="T14" s="133"/>
      <c r="U14" s="134"/>
    </row>
    <row r="15" spans="1:25" x14ac:dyDescent="0.35">
      <c r="A15" s="23">
        <v>4</v>
      </c>
      <c r="C15" s="23">
        <v>-13.615</v>
      </c>
      <c r="D15" s="98">
        <f t="shared" ref="D15" si="12">AVERAGE(C15:C18)</f>
        <v>-14.203374999999999</v>
      </c>
      <c r="E15" s="134">
        <f t="shared" ref="E15" si="13">(_xlfn.STDEV.S(C15:C18)/SQRT(4))/-D15</f>
        <v>0.15696127176000338</v>
      </c>
      <c r="F15" s="133">
        <f t="shared" ref="F15" si="14">D15/1000</f>
        <v>-1.4203374999999999E-2</v>
      </c>
      <c r="G15" s="133">
        <f t="shared" ref="G15" si="15">-(F15*$X$7*$X$8)/($X$9*$X$10*$X$11*10^-3)</f>
        <v>191.38790635000842</v>
      </c>
      <c r="H15" s="133"/>
      <c r="I15" s="133"/>
      <c r="J15" s="133"/>
      <c r="K15" s="134"/>
      <c r="L15" s="76"/>
      <c r="M15" s="23">
        <v>-24.538</v>
      </c>
      <c r="N15" s="98">
        <f>AVERAGE(M15:M16)</f>
        <v>-24.8565</v>
      </c>
      <c r="O15" s="134">
        <f>(_xlfn.STDEV.S(M15:M16)/SQRT(2))/-N15</f>
        <v>1.2813549775712599E-2</v>
      </c>
      <c r="P15" s="133">
        <f t="shared" ref="P15" si="16">N15/1000</f>
        <v>-2.48565E-2</v>
      </c>
      <c r="Q15" s="133">
        <f t="shared" ref="Q15" si="17">-(P15*$X$7*$X$8)/($X$9*$X$10*$X$11*10^-3)</f>
        <v>334.93683678625575</v>
      </c>
      <c r="R15" s="133"/>
      <c r="S15" s="133"/>
      <c r="T15" s="133"/>
      <c r="U15" s="134"/>
    </row>
    <row r="16" spans="1:25" x14ac:dyDescent="0.35">
      <c r="A16" s="23">
        <v>4</v>
      </c>
      <c r="C16" s="23">
        <v>-20.274999999999999</v>
      </c>
      <c r="D16" s="98"/>
      <c r="E16" s="134"/>
      <c r="F16" s="133"/>
      <c r="G16" s="133"/>
      <c r="H16" s="133"/>
      <c r="I16" s="133"/>
      <c r="J16" s="133"/>
      <c r="K16" s="134"/>
      <c r="L16" s="76"/>
      <c r="M16" s="23">
        <v>-25.175000000000001</v>
      </c>
      <c r="N16" s="98"/>
      <c r="O16" s="134"/>
      <c r="P16" s="133"/>
      <c r="Q16" s="133"/>
      <c r="R16" s="133"/>
      <c r="S16" s="133"/>
      <c r="T16" s="133"/>
      <c r="U16" s="134"/>
    </row>
    <row r="17" spans="1:21" x14ac:dyDescent="0.35">
      <c r="A17" s="23">
        <v>4</v>
      </c>
      <c r="C17" s="23">
        <v>-9.5385000000000009</v>
      </c>
      <c r="D17" s="98"/>
      <c r="E17" s="134"/>
      <c r="F17" s="133"/>
      <c r="G17" s="133"/>
      <c r="H17" s="133"/>
      <c r="I17" s="133"/>
      <c r="J17" s="133"/>
      <c r="K17" s="134"/>
      <c r="L17" s="76"/>
      <c r="M17" s="79"/>
      <c r="N17" s="79"/>
      <c r="O17" s="135"/>
      <c r="P17" s="133"/>
      <c r="Q17" s="133"/>
      <c r="R17" s="133"/>
      <c r="S17" s="133"/>
      <c r="T17" s="133"/>
      <c r="U17" s="134"/>
    </row>
    <row r="18" spans="1:21" x14ac:dyDescent="0.35">
      <c r="A18" s="23">
        <v>4</v>
      </c>
      <c r="C18" s="81">
        <v>-13.385</v>
      </c>
      <c r="D18" s="98"/>
      <c r="E18" s="134"/>
      <c r="F18" s="133"/>
      <c r="G18" s="133"/>
      <c r="H18" s="133"/>
      <c r="I18" s="133"/>
      <c r="J18" s="133"/>
      <c r="K18" s="134"/>
      <c r="L18" s="76"/>
      <c r="M18" s="79"/>
      <c r="N18" s="79"/>
      <c r="O18" s="135"/>
      <c r="P18" s="133"/>
      <c r="Q18" s="133"/>
      <c r="R18" s="133"/>
      <c r="S18" s="133"/>
      <c r="T18" s="133"/>
      <c r="U18" s="134"/>
    </row>
    <row r="19" spans="1:21" x14ac:dyDescent="0.35">
      <c r="A19" s="23">
        <v>5</v>
      </c>
      <c r="C19" s="23">
        <v>-17.966999999999999</v>
      </c>
      <c r="D19" s="98">
        <f>AVERAGE(C19:C20)</f>
        <v>-17.625</v>
      </c>
      <c r="E19" s="134">
        <f>(_xlfn.STDEV.S(C19:C20)/SQRT(2))/-D19</f>
        <v>1.9404255319148866E-2</v>
      </c>
      <c r="F19" s="133">
        <f>D19/1000</f>
        <v>-1.7624999999999998E-2</v>
      </c>
      <c r="G19" s="133">
        <f>-(F19*$X$7*$X$8)/($X$9*$X$10*$X$11*10^-3)</f>
        <v>237.49368367862559</v>
      </c>
      <c r="H19" s="133"/>
      <c r="I19" s="133"/>
      <c r="J19" s="133"/>
      <c r="K19" s="134"/>
      <c r="L19" s="76"/>
      <c r="M19" s="23">
        <v>-28.614999999999998</v>
      </c>
      <c r="N19" s="98">
        <f>AVERAGE(M19:M20)</f>
        <v>-25.027999999999999</v>
      </c>
      <c r="O19" s="134">
        <f>(_xlfn.STDEV.S(M19:M20)/SQRT(2))/-N19</f>
        <v>0.14331948217995857</v>
      </c>
      <c r="P19" s="133">
        <f>N19/1000</f>
        <v>-2.5027999999999998E-2</v>
      </c>
      <c r="Q19" s="133">
        <f>-(P19*$X$7*$X$8)/($X$9*$X$10*$X$11*10^-3)</f>
        <v>337.24776823311436</v>
      </c>
      <c r="R19" s="133"/>
      <c r="S19" s="133"/>
      <c r="T19" s="133"/>
      <c r="U19" s="134"/>
    </row>
    <row r="20" spans="1:21" x14ac:dyDescent="0.35">
      <c r="A20" s="23">
        <v>5</v>
      </c>
      <c r="C20" s="23">
        <v>-17.283000000000001</v>
      </c>
      <c r="D20" s="98"/>
      <c r="E20" s="134"/>
      <c r="F20" s="133"/>
      <c r="G20" s="133"/>
      <c r="H20" s="133"/>
      <c r="I20" s="133"/>
      <c r="J20" s="133"/>
      <c r="K20" s="134"/>
      <c r="L20" s="76"/>
      <c r="M20" s="23">
        <v>-21.440999999999999</v>
      </c>
      <c r="N20" s="98"/>
      <c r="O20" s="134"/>
      <c r="P20" s="133"/>
      <c r="Q20" s="133"/>
      <c r="R20" s="133"/>
      <c r="S20" s="133"/>
      <c r="T20" s="133"/>
      <c r="U20" s="134"/>
    </row>
    <row r="21" spans="1:21" x14ac:dyDescent="0.35">
      <c r="A21" s="23">
        <v>6</v>
      </c>
      <c r="C21" s="23">
        <v>-17.79</v>
      </c>
      <c r="D21" s="98">
        <f t="shared" ref="D21" si="18">AVERAGE(C21:C22)</f>
        <v>-19.734000000000002</v>
      </c>
      <c r="E21" s="134">
        <f t="shared" ref="E21" si="19">(_xlfn.STDEV.S(C21:C22)/SQRT(2))/-D21</f>
        <v>9.8510185466707229E-2</v>
      </c>
      <c r="F21" s="133">
        <f t="shared" ref="F21" si="20">D21/1000</f>
        <v>-1.9734000000000002E-2</v>
      </c>
      <c r="G21" s="133">
        <f t="shared" ref="G21" si="21">-(F21*$X$7*$X$8)/($X$9*$X$10*$X$11*10^-3)</f>
        <v>265.91207680646795</v>
      </c>
      <c r="H21" s="133"/>
      <c r="I21" s="133"/>
      <c r="J21" s="133">
        <f>AVERAGE(G21:G30)</f>
        <v>221.10021896580764</v>
      </c>
      <c r="K21" s="134">
        <f>(_xlfn.STDEV.S(G21:G30)/SQRT(5))/J21</f>
        <v>0.10320804588352513</v>
      </c>
      <c r="L21" s="76"/>
      <c r="M21" s="23">
        <v>-19.748000000000001</v>
      </c>
      <c r="N21" s="98">
        <f t="shared" ref="N21" si="22">AVERAGE(M21:M22)</f>
        <v>-20.148499999999999</v>
      </c>
      <c r="O21" s="134">
        <f t="shared" ref="O21" si="23">(_xlfn.STDEV.S(M21:M22)/SQRT(2))/-N21</f>
        <v>1.9877410229049271E-2</v>
      </c>
      <c r="P21" s="133">
        <f t="shared" ref="P21" si="24">N21/1000</f>
        <v>-2.01485E-2</v>
      </c>
      <c r="Q21" s="133">
        <f t="shared" ref="Q21" si="25">-(P21*$X$7*$X$8)/($X$9*$X$10*$X$11*10^-3)</f>
        <v>271.4973892538319</v>
      </c>
      <c r="R21" s="133"/>
      <c r="S21" s="133"/>
      <c r="T21" s="133">
        <f>AVERAGE(Q21:Q30)</f>
        <v>293.94778507663807</v>
      </c>
      <c r="U21" s="134">
        <f>(_xlfn.STDEV.S(Q21:Q30)/SQRT(5))/T21</f>
        <v>6.0780672664469855E-2</v>
      </c>
    </row>
    <row r="22" spans="1:21" x14ac:dyDescent="0.35">
      <c r="A22" s="23">
        <v>6</v>
      </c>
      <c r="C22" s="23">
        <v>-21.678000000000001</v>
      </c>
      <c r="D22" s="98"/>
      <c r="E22" s="134"/>
      <c r="F22" s="133"/>
      <c r="G22" s="133"/>
      <c r="H22" s="133"/>
      <c r="I22" s="133"/>
      <c r="J22" s="133"/>
      <c r="K22" s="134"/>
      <c r="L22" s="76"/>
      <c r="M22" s="23">
        <v>-20.548999999999999</v>
      </c>
      <c r="N22" s="98"/>
      <c r="O22" s="134"/>
      <c r="P22" s="133"/>
      <c r="Q22" s="133"/>
      <c r="R22" s="133"/>
      <c r="S22" s="133"/>
      <c r="T22" s="133"/>
      <c r="U22" s="134"/>
    </row>
    <row r="23" spans="1:21" x14ac:dyDescent="0.35">
      <c r="A23" s="23">
        <v>7</v>
      </c>
      <c r="C23" s="23">
        <v>-10.803000000000001</v>
      </c>
      <c r="D23" s="98">
        <f t="shared" ref="D23" si="26">AVERAGE(C23:C24)</f>
        <v>-11.129000000000001</v>
      </c>
      <c r="E23" s="134">
        <f t="shared" ref="E23" si="27">(_xlfn.STDEV.S(C23:C24)/SQRT(2))/-D23</f>
        <v>2.9292838529966714E-2</v>
      </c>
      <c r="F23" s="133">
        <f t="shared" ref="F23" si="28">D23/1000</f>
        <v>-1.1129000000000002E-2</v>
      </c>
      <c r="G23" s="133">
        <f t="shared" ref="G23" si="29">-(F23*$X$7*$X$8)/($X$9*$X$10*$X$11*10^-3)</f>
        <v>149.96125989557018</v>
      </c>
      <c r="H23" s="133"/>
      <c r="I23" s="133"/>
      <c r="J23" s="133"/>
      <c r="K23" s="134"/>
      <c r="L23" s="76"/>
      <c r="M23" s="23">
        <v>-21.712</v>
      </c>
      <c r="N23" s="98">
        <f t="shared" ref="N23" si="30">AVERAGE(M23:M24)</f>
        <v>-21.817499999999999</v>
      </c>
      <c r="O23" s="134">
        <f t="shared" ref="O23" si="31">(_xlfn.STDEV.S(M23:M24)/SQRT(2))/-N23</f>
        <v>4.8355677781596997E-3</v>
      </c>
      <c r="P23" s="133">
        <f t="shared" ref="P23" si="32">N23/1000</f>
        <v>-2.18175E-2</v>
      </c>
      <c r="Q23" s="133">
        <f t="shared" ref="Q23" si="33">-(P23*$X$7*$X$8)/($X$9*$X$10*$X$11*10^-3)</f>
        <v>293.98686205154121</v>
      </c>
      <c r="R23" s="133"/>
      <c r="S23" s="133"/>
      <c r="T23" s="133"/>
      <c r="U23" s="134"/>
    </row>
    <row r="24" spans="1:21" x14ac:dyDescent="0.35">
      <c r="A24" s="23">
        <v>7</v>
      </c>
      <c r="C24" s="23">
        <v>-11.455</v>
      </c>
      <c r="D24" s="98"/>
      <c r="E24" s="134"/>
      <c r="F24" s="133"/>
      <c r="G24" s="133"/>
      <c r="H24" s="133"/>
      <c r="I24" s="133"/>
      <c r="J24" s="133"/>
      <c r="K24" s="134"/>
      <c r="L24" s="76"/>
      <c r="M24" s="23">
        <v>-21.922999999999998</v>
      </c>
      <c r="N24" s="98"/>
      <c r="O24" s="134"/>
      <c r="P24" s="133"/>
      <c r="Q24" s="133"/>
      <c r="R24" s="133"/>
      <c r="S24" s="133"/>
      <c r="T24" s="133"/>
      <c r="U24" s="134"/>
    </row>
    <row r="25" spans="1:21" x14ac:dyDescent="0.35">
      <c r="A25" s="23">
        <v>8</v>
      </c>
      <c r="C25" s="23">
        <v>-13.516</v>
      </c>
      <c r="D25" s="98">
        <f t="shared" ref="D25" si="34">AVERAGE(C25:C26)</f>
        <v>-13.709</v>
      </c>
      <c r="E25" s="134">
        <f t="shared" ref="E25" si="35">(_xlfn.STDEV.S(C25:C26)/SQRT(2))/-D25</f>
        <v>1.4078342694580175E-2</v>
      </c>
      <c r="F25" s="133">
        <f t="shared" ref="F25" si="36">D25/1000</f>
        <v>-1.3708999999999999E-2</v>
      </c>
      <c r="G25" s="133">
        <f t="shared" ref="G25" si="37">-(F25*$X$7*$X$8)/($X$9*$X$10*$X$11*10^-3)</f>
        <v>184.72629274044132</v>
      </c>
      <c r="H25" s="133"/>
      <c r="I25" s="133"/>
      <c r="J25" s="133"/>
      <c r="K25" s="134"/>
      <c r="L25" s="76"/>
      <c r="M25" s="23">
        <v>-28.385000000000002</v>
      </c>
      <c r="N25" s="98">
        <f t="shared" ref="N25" si="38">AVERAGE(M25:M26)</f>
        <v>-26.92</v>
      </c>
      <c r="O25" s="134">
        <f t="shared" ref="O25" si="39">(_xlfn.STDEV.S(M25:M26)/SQRT(2))/-N25</f>
        <v>5.442050520059441E-2</v>
      </c>
      <c r="P25" s="133">
        <f t="shared" ref="P25" si="40">N25/1000</f>
        <v>-2.6920000000000003E-2</v>
      </c>
      <c r="Q25" s="133">
        <f t="shared" ref="Q25" si="41">-(P25*$X$7*$X$8)/($X$9*$X$10*$X$11*10^-3)</f>
        <v>362.74212565268664</v>
      </c>
      <c r="R25" s="133"/>
      <c r="S25" s="133"/>
      <c r="T25" s="133"/>
      <c r="U25" s="134"/>
    </row>
    <row r="26" spans="1:21" x14ac:dyDescent="0.35">
      <c r="A26" s="23">
        <v>8</v>
      </c>
      <c r="C26" s="23">
        <v>-13.901999999999999</v>
      </c>
      <c r="D26" s="98"/>
      <c r="E26" s="134"/>
      <c r="F26" s="133"/>
      <c r="G26" s="133"/>
      <c r="H26" s="133"/>
      <c r="I26" s="133"/>
      <c r="J26" s="133"/>
      <c r="K26" s="134"/>
      <c r="L26" s="76"/>
      <c r="M26" s="23">
        <v>-25.454999999999998</v>
      </c>
      <c r="N26" s="98"/>
      <c r="O26" s="134"/>
      <c r="P26" s="133"/>
      <c r="Q26" s="133"/>
      <c r="R26" s="133"/>
      <c r="S26" s="133"/>
      <c r="T26" s="133"/>
      <c r="U26" s="134"/>
    </row>
    <row r="27" spans="1:21" x14ac:dyDescent="0.35">
      <c r="A27" s="23">
        <v>9</v>
      </c>
      <c r="C27" s="23">
        <v>-16.231000000000002</v>
      </c>
      <c r="D27" s="98">
        <f t="shared" ref="D27" si="42">AVERAGE(C27:C28)</f>
        <v>-18.339500000000001</v>
      </c>
      <c r="E27" s="134">
        <f t="shared" ref="E27" si="43">(_xlfn.STDEV.S(C27:C28)/SQRT(2))/-D27</f>
        <v>0.11497041904086738</v>
      </c>
      <c r="F27" s="133">
        <f t="shared" ref="F27" si="44">D27/1000</f>
        <v>-1.8339500000000002E-2</v>
      </c>
      <c r="G27" s="133">
        <f t="shared" ref="G27" si="45">-(F27*$X$7*$X$8)/($X$9*$X$10*$X$11*10^-3)</f>
        <v>247.12144180562578</v>
      </c>
      <c r="H27" s="133"/>
      <c r="I27" s="133"/>
      <c r="J27" s="133"/>
      <c r="K27" s="134"/>
      <c r="L27" s="76"/>
      <c r="M27" s="23">
        <v>-18.808</v>
      </c>
      <c r="N27" s="98">
        <f t="shared" ref="N27" si="46">AVERAGE(M27:M28)</f>
        <v>-19.649000000000001</v>
      </c>
      <c r="O27" s="134">
        <f t="shared" ref="O27" si="47">(_xlfn.STDEV.S(M27:M28)/SQRT(2))/-N27</f>
        <v>4.2801160364395088E-2</v>
      </c>
      <c r="P27" s="133">
        <f t="shared" ref="P27" si="48">N27/1000</f>
        <v>-1.9649E-2</v>
      </c>
      <c r="Q27" s="133">
        <f t="shared" ref="Q27" si="49">-(P27*$X$7*$X$8)/($X$9*$X$10*$X$11*10^-3)</f>
        <v>264.76671719723765</v>
      </c>
      <c r="R27" s="133"/>
      <c r="S27" s="133"/>
      <c r="T27" s="133"/>
      <c r="U27" s="134"/>
    </row>
    <row r="28" spans="1:21" x14ac:dyDescent="0.35">
      <c r="A28" s="23">
        <v>9</v>
      </c>
      <c r="C28" s="23">
        <v>-20.448</v>
      </c>
      <c r="D28" s="98"/>
      <c r="E28" s="134"/>
      <c r="F28" s="133"/>
      <c r="G28" s="133"/>
      <c r="H28" s="133"/>
      <c r="I28" s="133"/>
      <c r="J28" s="133"/>
      <c r="K28" s="134"/>
      <c r="L28" s="76"/>
      <c r="M28" s="23">
        <v>-20.49</v>
      </c>
      <c r="N28" s="98"/>
      <c r="O28" s="134"/>
      <c r="P28" s="133"/>
      <c r="Q28" s="133"/>
      <c r="R28" s="133"/>
      <c r="S28" s="133"/>
      <c r="T28" s="133"/>
      <c r="U28" s="134"/>
    </row>
    <row r="29" spans="1:21" x14ac:dyDescent="0.35">
      <c r="A29" s="23">
        <v>10</v>
      </c>
      <c r="C29" s="23">
        <v>-17.187000000000001</v>
      </c>
      <c r="D29" s="98">
        <f t="shared" ref="D29:D45" si="50">AVERAGE(C29:C30)</f>
        <v>-19.130500000000001</v>
      </c>
      <c r="E29" s="134">
        <f t="shared" ref="E29" si="51">(_xlfn.STDEV.S(C29:C30)/SQRT(2))/-D29</f>
        <v>0.10159169911920733</v>
      </c>
      <c r="F29" s="133">
        <f t="shared" ref="F29" si="52">D29/1000</f>
        <v>-1.9130500000000002E-2</v>
      </c>
      <c r="G29" s="133">
        <f t="shared" ref="G29" si="53">-(F29*$X$7*$X$8)/($X$9*$X$10*$X$11*10^-3)</f>
        <v>257.78002358093318</v>
      </c>
      <c r="H29" s="133"/>
      <c r="I29" s="133"/>
      <c r="J29" s="133"/>
      <c r="K29" s="134"/>
      <c r="L29" s="76"/>
      <c r="M29" s="23">
        <v>-20.516999999999999</v>
      </c>
      <c r="N29" s="98">
        <f t="shared" ref="N29" si="54">AVERAGE(M29:M30)</f>
        <v>-20.538</v>
      </c>
      <c r="O29" s="134">
        <f t="shared" ref="O29" si="55">(_xlfn.STDEV.S(M29:M30)/SQRT(2))/-N29</f>
        <v>1.0224948875256011E-3</v>
      </c>
      <c r="P29" s="133">
        <f t="shared" ref="P29" si="56">N29/1000</f>
        <v>-2.0538000000000001E-2</v>
      </c>
      <c r="Q29" s="133">
        <f t="shared" ref="Q29" si="57">-(P29*$X$7*$X$8)/($X$9*$X$10*$X$11*10^-3)</f>
        <v>276.74583122789289</v>
      </c>
      <c r="R29" s="133"/>
      <c r="S29" s="133"/>
      <c r="T29" s="133"/>
      <c r="U29" s="134"/>
    </row>
    <row r="30" spans="1:21" x14ac:dyDescent="0.35">
      <c r="A30" s="23">
        <v>10</v>
      </c>
      <c r="C30" s="23">
        <v>-21.074000000000002</v>
      </c>
      <c r="D30" s="98"/>
      <c r="E30" s="134"/>
      <c r="F30" s="133"/>
      <c r="G30" s="133"/>
      <c r="H30" s="133"/>
      <c r="I30" s="133"/>
      <c r="J30" s="133"/>
      <c r="K30" s="134"/>
      <c r="L30" s="76"/>
      <c r="M30" s="23">
        <v>-20.559000000000001</v>
      </c>
      <c r="N30" s="98"/>
      <c r="O30" s="134"/>
      <c r="P30" s="133"/>
      <c r="Q30" s="133"/>
      <c r="R30" s="133"/>
      <c r="S30" s="133"/>
      <c r="T30" s="133"/>
      <c r="U30" s="134"/>
    </row>
    <row r="31" spans="1:21" x14ac:dyDescent="0.35">
      <c r="A31" s="23">
        <v>11</v>
      </c>
      <c r="C31" s="23">
        <v>-11.218999999999999</v>
      </c>
      <c r="D31" s="98">
        <f t="shared" ref="D31:D47" si="58">AVERAGE(C31:C32)</f>
        <v>-12.867999999999999</v>
      </c>
      <c r="E31" s="134">
        <f t="shared" ref="E31" si="59">(_xlfn.STDEV.S(C31:C32)/SQRT(2))/-D31</f>
        <v>0.12814734224432764</v>
      </c>
      <c r="F31" s="133">
        <f t="shared" ref="F31" si="60">D31/1000</f>
        <v>-1.2867999999999999E-2</v>
      </c>
      <c r="G31" s="133">
        <f t="shared" ref="G31" si="61">-(F31*$X$7*$X$8)/($X$9*$X$10*$X$11*10^-3)</f>
        <v>173.39397001852791</v>
      </c>
      <c r="H31" s="133"/>
      <c r="I31" s="133"/>
      <c r="J31" s="133">
        <f>AVERAGE(G31:G40)</f>
        <v>193.03351861209367</v>
      </c>
      <c r="K31" s="134">
        <f t="shared" ref="K31" si="62">(_xlfn.STDEV.S(G31:G40)/SQRT(5))/J31</f>
        <v>7.7117286005997723E-2</v>
      </c>
      <c r="L31" s="76"/>
      <c r="M31" s="23">
        <v>-23.561</v>
      </c>
      <c r="N31" s="98">
        <f t="shared" ref="N31" si="63">AVERAGE(M31:M32)</f>
        <v>-24.2255</v>
      </c>
      <c r="O31" s="134">
        <f t="shared" ref="O31" si="64">(_xlfn.STDEV.S(M31:M32)/SQRT(2))/-N31</f>
        <v>2.7429774411260873E-2</v>
      </c>
      <c r="P31" s="133">
        <f t="shared" ref="P31" si="65">N31/1000</f>
        <v>-2.4225500000000001E-2</v>
      </c>
      <c r="Q31" s="133">
        <f t="shared" ref="Q31" si="66">-(P31*$X$7*$X$8)/($X$9*$X$10*$X$11*10^-3)</f>
        <v>326.43422604008765</v>
      </c>
      <c r="R31" s="133"/>
      <c r="S31" s="133"/>
      <c r="T31" s="133">
        <f>AVERAGE(Q31:Q40)</f>
        <v>390.59053393970026</v>
      </c>
      <c r="U31" s="134">
        <f t="shared" ref="U31" si="67">(_xlfn.STDEV.S(Q31:Q40)/SQRT(5))/T31</f>
        <v>8.2313465062410066E-2</v>
      </c>
    </row>
    <row r="32" spans="1:21" x14ac:dyDescent="0.35">
      <c r="A32" s="23">
        <v>11</v>
      </c>
      <c r="C32" s="23">
        <v>-14.516999999999999</v>
      </c>
      <c r="D32" s="98"/>
      <c r="E32" s="134"/>
      <c r="F32" s="133"/>
      <c r="G32" s="133"/>
      <c r="H32" s="133"/>
      <c r="I32" s="133"/>
      <c r="J32" s="133"/>
      <c r="K32" s="134"/>
      <c r="L32" s="76"/>
      <c r="M32" s="23">
        <v>-24.89</v>
      </c>
      <c r="N32" s="98"/>
      <c r="O32" s="134"/>
      <c r="P32" s="133"/>
      <c r="Q32" s="133"/>
      <c r="R32" s="133"/>
      <c r="S32" s="133"/>
      <c r="T32" s="133"/>
      <c r="U32" s="134"/>
    </row>
    <row r="33" spans="1:21" x14ac:dyDescent="0.35">
      <c r="A33" s="23">
        <v>12</v>
      </c>
      <c r="C33" s="23">
        <v>-12.811</v>
      </c>
      <c r="D33" s="98">
        <f t="shared" ref="D33:D49" si="68">AVERAGE(C33:C34)</f>
        <v>-12.07</v>
      </c>
      <c r="E33" s="134">
        <f t="shared" ref="E33" si="69">(_xlfn.STDEV.S(C33:C34)/SQRT(2))/-D33</f>
        <v>6.1391880695940308E-2</v>
      </c>
      <c r="F33" s="133">
        <f t="shared" ref="F33" si="70">D33/1000</f>
        <v>-1.2070000000000001E-2</v>
      </c>
      <c r="G33" s="133">
        <f t="shared" ref="G33" si="71">-(F33*$X$7*$X$8)/($X$9*$X$10*$X$11*10^-3)</f>
        <v>162.64106451069568</v>
      </c>
      <c r="H33" s="133"/>
      <c r="I33" s="133"/>
      <c r="J33" s="133"/>
      <c r="K33" s="134"/>
      <c r="L33" s="76"/>
      <c r="M33" s="23">
        <v>-24.89</v>
      </c>
      <c r="N33" s="98">
        <f t="shared" ref="N33" si="72">AVERAGE(M33:M34)</f>
        <v>-26.060500000000001</v>
      </c>
      <c r="O33" s="134">
        <f t="shared" ref="O33" si="73">(_xlfn.STDEV.S(M33:M34)/SQRT(2))/-N33</f>
        <v>4.4914717676176601E-2</v>
      </c>
      <c r="P33" s="133">
        <f t="shared" ref="P33" si="74">N33/1000</f>
        <v>-2.60605E-2</v>
      </c>
      <c r="Q33" s="133">
        <f t="shared" ref="Q33" si="75">-(P33*$X$7*$X$8)/($X$9*$X$10*$X$11*10^-3)</f>
        <v>351.16051878052895</v>
      </c>
      <c r="R33" s="133"/>
      <c r="S33" s="133"/>
      <c r="T33" s="133"/>
      <c r="U33" s="134"/>
    </row>
    <row r="34" spans="1:21" x14ac:dyDescent="0.35">
      <c r="A34" s="23">
        <v>12</v>
      </c>
      <c r="C34" s="23">
        <v>-11.329000000000001</v>
      </c>
      <c r="D34" s="98"/>
      <c r="E34" s="134"/>
      <c r="F34" s="133"/>
      <c r="G34" s="133"/>
      <c r="H34" s="133"/>
      <c r="I34" s="133"/>
      <c r="J34" s="133"/>
      <c r="K34" s="134"/>
      <c r="L34" s="76"/>
      <c r="M34" s="23">
        <v>-27.231000000000002</v>
      </c>
      <c r="N34" s="98"/>
      <c r="O34" s="134"/>
      <c r="P34" s="133"/>
      <c r="Q34" s="133"/>
      <c r="R34" s="133"/>
      <c r="S34" s="133"/>
      <c r="T34" s="133"/>
      <c r="U34" s="134"/>
    </row>
    <row r="35" spans="1:21" x14ac:dyDescent="0.35">
      <c r="A35" s="23">
        <v>13</v>
      </c>
      <c r="C35" s="23">
        <v>-12.755000000000001</v>
      </c>
      <c r="D35" s="98">
        <f t="shared" ref="D35" si="76">AVERAGE(C35:C36)</f>
        <v>-14.629000000000001</v>
      </c>
      <c r="E35" s="134">
        <f t="shared" ref="E35" si="77">(_xlfn.STDEV.S(C35:C36)/SQRT(2))/-D35</f>
        <v>0.12810171577004525</v>
      </c>
      <c r="F35" s="133">
        <f t="shared" ref="F35" si="78">D35/1000</f>
        <v>-1.4629000000000001E-2</v>
      </c>
      <c r="G35" s="133">
        <f t="shared" ref="G35" si="79">-(F35*$X$7*$X$8)/($X$9*$X$10*$X$11*10^-3)</f>
        <v>197.12312615799229</v>
      </c>
      <c r="H35" s="133"/>
      <c r="I35" s="133"/>
      <c r="J35" s="133"/>
      <c r="K35" s="134"/>
      <c r="L35" s="76"/>
      <c r="M35" s="23">
        <v>-28.28</v>
      </c>
      <c r="N35" s="98">
        <f t="shared" ref="N35" si="80">AVERAGE(M35:M36)</f>
        <v>-29.963999999999999</v>
      </c>
      <c r="O35" s="134">
        <f t="shared" ref="O35" si="81">(_xlfn.STDEV.S(M35:M36)/SQRT(2))/-N35</f>
        <v>5.620077426244826E-2</v>
      </c>
      <c r="P35" s="133">
        <f t="shared" ref="P35" si="82">N35/1000</f>
        <v>-2.9963999999999998E-2</v>
      </c>
      <c r="Q35" s="133">
        <f t="shared" ref="Q35" si="83">-(P35*$X$7*$X$8)/($X$9*$X$10*$X$11*10^-3)</f>
        <v>403.75947448206165</v>
      </c>
      <c r="R35" s="133"/>
      <c r="S35" s="133"/>
      <c r="T35" s="133"/>
      <c r="U35" s="134"/>
    </row>
    <row r="36" spans="1:21" x14ac:dyDescent="0.35">
      <c r="A36" s="23">
        <v>13</v>
      </c>
      <c r="C36" s="23">
        <v>-16.503</v>
      </c>
      <c r="D36" s="98"/>
      <c r="E36" s="134"/>
      <c r="F36" s="133"/>
      <c r="G36" s="133"/>
      <c r="H36" s="133"/>
      <c r="I36" s="133"/>
      <c r="J36" s="133"/>
      <c r="K36" s="134"/>
      <c r="L36" s="76"/>
      <c r="M36" s="23">
        <v>-31.648</v>
      </c>
      <c r="N36" s="98"/>
      <c r="O36" s="134"/>
      <c r="P36" s="133"/>
      <c r="Q36" s="133"/>
      <c r="R36" s="133"/>
      <c r="S36" s="133"/>
      <c r="T36" s="133"/>
      <c r="U36" s="134"/>
    </row>
    <row r="37" spans="1:21" x14ac:dyDescent="0.35">
      <c r="A37" s="23">
        <v>14</v>
      </c>
      <c r="C37" s="23">
        <v>-19.670000000000002</v>
      </c>
      <c r="D37" s="98">
        <f t="shared" si="50"/>
        <v>-18.406500000000001</v>
      </c>
      <c r="E37" s="134">
        <f t="shared" ref="E37" si="84">(_xlfn.STDEV.S(C37:C38)/SQRT(2))/-D37</f>
        <v>6.8644228940863306E-2</v>
      </c>
      <c r="F37" s="133">
        <f t="shared" ref="F37" si="85">D37/1000</f>
        <v>-1.8406500000000003E-2</v>
      </c>
      <c r="G37" s="133">
        <f t="shared" ref="G37" si="86">-(F37*$X$7*$X$8)/($X$9*$X$10*$X$11*10^-3)</f>
        <v>248.02425467407787</v>
      </c>
      <c r="H37" s="133"/>
      <c r="I37" s="133"/>
      <c r="J37" s="133"/>
      <c r="K37" s="134"/>
      <c r="L37" s="76"/>
      <c r="M37" s="23">
        <v>-23.916</v>
      </c>
      <c r="N37" s="98">
        <f t="shared" ref="N37" si="87">AVERAGE(M37:M38)</f>
        <v>-26.902999999999999</v>
      </c>
      <c r="O37" s="134">
        <f t="shared" ref="O37" si="88">(_xlfn.STDEV.S(M37:M38)/SQRT(2))/-N37</f>
        <v>0.11102850983161763</v>
      </c>
      <c r="P37" s="133">
        <f t="shared" ref="P37" si="89">N37/1000</f>
        <v>-2.6903E-2</v>
      </c>
      <c r="Q37" s="133">
        <f t="shared" ref="Q37" si="90">-(P37*$X$7*$X$8)/($X$9*$X$10*$X$11*10^-3)</f>
        <v>362.51305373084051</v>
      </c>
      <c r="R37" s="133"/>
      <c r="S37" s="133"/>
      <c r="T37" s="133"/>
      <c r="U37" s="134"/>
    </row>
    <row r="38" spans="1:21" x14ac:dyDescent="0.35">
      <c r="A38" s="23">
        <v>14</v>
      </c>
      <c r="C38" s="23">
        <v>-17.143000000000001</v>
      </c>
      <c r="D38" s="98"/>
      <c r="E38" s="134"/>
      <c r="F38" s="133"/>
      <c r="G38" s="133"/>
      <c r="H38" s="133"/>
      <c r="I38" s="133"/>
      <c r="J38" s="133"/>
      <c r="K38" s="134"/>
      <c r="L38" s="76"/>
      <c r="M38" s="23">
        <v>-29.89</v>
      </c>
      <c r="N38" s="98"/>
      <c r="O38" s="134"/>
      <c r="P38" s="133"/>
      <c r="Q38" s="133"/>
      <c r="R38" s="133"/>
      <c r="S38" s="133"/>
      <c r="T38" s="133"/>
      <c r="U38" s="134"/>
    </row>
    <row r="39" spans="1:21" x14ac:dyDescent="0.35">
      <c r="A39" s="23">
        <v>15</v>
      </c>
      <c r="C39" s="23">
        <v>-13.462</v>
      </c>
      <c r="D39" s="98">
        <f t="shared" si="58"/>
        <v>-13.654</v>
      </c>
      <c r="E39" s="134">
        <f t="shared" ref="E39" si="91">(_xlfn.STDEV.S(C39:C40)/SQRT(2))/-D39</f>
        <v>1.4061813388018176E-2</v>
      </c>
      <c r="F39" s="133">
        <f t="shared" ref="F39" si="92">D39/1000</f>
        <v>-1.3653999999999999E-2</v>
      </c>
      <c r="G39" s="133">
        <f t="shared" ref="G39" si="93">-(F39*$X$7*$X$8)/($X$9*$X$10*$X$11*10^-3)</f>
        <v>183.9851776991747</v>
      </c>
      <c r="H39" s="133"/>
      <c r="I39" s="133"/>
      <c r="J39" s="133"/>
      <c r="K39" s="134"/>
      <c r="L39" s="76"/>
      <c r="M39" s="23">
        <v>-31.812999999999999</v>
      </c>
      <c r="N39" s="98">
        <f t="shared" ref="N39" si="94">AVERAGE(M39:M40)</f>
        <v>-37.780499999999996</v>
      </c>
      <c r="O39" s="134">
        <f t="shared" ref="O39" si="95">(_xlfn.STDEV.S(M39:M40)/SQRT(2))/-N39</f>
        <v>0.15795185346938248</v>
      </c>
      <c r="P39" s="133">
        <f t="shared" ref="P39" si="96">N39/1000</f>
        <v>-3.7780499999999995E-2</v>
      </c>
      <c r="Q39" s="133">
        <f t="shared" ref="Q39" si="97">-(P39*$X$7*$X$8)/($X$9*$X$10*$X$11*10^-3)</f>
        <v>509.08539666498234</v>
      </c>
      <c r="R39" s="133"/>
      <c r="S39" s="133"/>
      <c r="T39" s="133"/>
      <c r="U39" s="134"/>
    </row>
    <row r="40" spans="1:21" x14ac:dyDescent="0.35">
      <c r="A40" s="23">
        <v>15</v>
      </c>
      <c r="C40" s="23">
        <v>-13.846</v>
      </c>
      <c r="D40" s="98"/>
      <c r="E40" s="134"/>
      <c r="F40" s="133"/>
      <c r="G40" s="133"/>
      <c r="H40" s="133"/>
      <c r="I40" s="133"/>
      <c r="J40" s="133"/>
      <c r="K40" s="134"/>
      <c r="L40" s="76"/>
      <c r="M40" s="23">
        <v>-43.747999999999998</v>
      </c>
      <c r="N40" s="98"/>
      <c r="O40" s="134"/>
      <c r="P40" s="133"/>
      <c r="Q40" s="133"/>
      <c r="R40" s="133"/>
      <c r="S40" s="133"/>
      <c r="T40" s="133"/>
      <c r="U40" s="134"/>
    </row>
    <row r="41" spans="1:21" x14ac:dyDescent="0.35">
      <c r="A41" s="23">
        <v>16</v>
      </c>
      <c r="C41" s="23">
        <v>-14.67</v>
      </c>
      <c r="D41" s="98">
        <f t="shared" si="68"/>
        <v>-14.3</v>
      </c>
      <c r="E41" s="134">
        <f t="shared" ref="E41" si="98">(_xlfn.STDEV.S(C41:C42)/SQRT(2))/-D41</f>
        <v>2.5874125874125877E-2</v>
      </c>
      <c r="F41" s="133">
        <f t="shared" ref="F41" si="99">D41/1000</f>
        <v>-1.43E-2</v>
      </c>
      <c r="G41" s="133">
        <f t="shared" ref="G41" si="100">-(F41*$X$7*$X$8)/($X$9*$X$10*$X$11*10^-3)</f>
        <v>192.68991072932459</v>
      </c>
      <c r="H41" s="133"/>
      <c r="I41" s="133"/>
      <c r="J41" s="133">
        <f>AVERAGE(G41:G50)</f>
        <v>231.41923530402559</v>
      </c>
      <c r="K41" s="134">
        <f t="shared" ref="K41" si="101">(_xlfn.STDEV.S(G41:G50)/SQRT(5))/J41</f>
        <v>0.11127524240916338</v>
      </c>
      <c r="L41" s="76"/>
      <c r="M41" s="23">
        <v>-33.462000000000003</v>
      </c>
      <c r="N41" s="98">
        <f t="shared" ref="N41" si="102">AVERAGE(M41:M42)</f>
        <v>-37.038499999999999</v>
      </c>
      <c r="O41" s="134">
        <f t="shared" ref="O41" si="103">(_xlfn.STDEV.S(M41:M42)/SQRT(2))/-N41</f>
        <v>9.6561685813410347E-2</v>
      </c>
      <c r="P41" s="133">
        <f t="shared" ref="P41" si="104">N41/1000</f>
        <v>-3.7038500000000002E-2</v>
      </c>
      <c r="Q41" s="133">
        <f t="shared" ref="Q41" si="105">-(P41*$X$7*$X$8)/($X$9*$X$10*$X$11*10^-3)</f>
        <v>499.08708101734891</v>
      </c>
      <c r="R41" s="133"/>
      <c r="S41" s="133"/>
      <c r="T41" s="133">
        <f>AVERAGE(Q41:Q50)</f>
        <v>473.02543372073444</v>
      </c>
      <c r="U41" s="134">
        <f t="shared" ref="U41" si="106">(_xlfn.STDEV.S(Q41:Q50)/SQRT(5))/T41</f>
        <v>3.874882870692558E-2</v>
      </c>
    </row>
    <row r="42" spans="1:21" x14ac:dyDescent="0.35">
      <c r="A42" s="23">
        <v>16</v>
      </c>
      <c r="C42" s="23">
        <v>-13.93</v>
      </c>
      <c r="D42" s="98"/>
      <c r="E42" s="134"/>
      <c r="F42" s="133"/>
      <c r="G42" s="133"/>
      <c r="H42" s="133"/>
      <c r="I42" s="133"/>
      <c r="J42" s="133"/>
      <c r="K42" s="134"/>
      <c r="L42" s="76"/>
      <c r="M42" s="23">
        <v>-40.615000000000002</v>
      </c>
      <c r="N42" s="98"/>
      <c r="O42" s="134"/>
      <c r="P42" s="133"/>
      <c r="Q42" s="133"/>
      <c r="R42" s="133"/>
      <c r="S42" s="133"/>
      <c r="T42" s="133"/>
      <c r="U42" s="134"/>
    </row>
    <row r="43" spans="1:21" x14ac:dyDescent="0.35">
      <c r="A43" s="23">
        <v>17</v>
      </c>
      <c r="C43" s="23">
        <v>-10.692</v>
      </c>
      <c r="D43" s="98">
        <f t="shared" ref="D43" si="107">AVERAGE(C43:C44)</f>
        <v>-11.332000000000001</v>
      </c>
      <c r="E43" s="134">
        <f t="shared" ref="E43" si="108">(_xlfn.STDEV.S(C43:C44)/SQRT(2))/-D43</f>
        <v>5.6477232615601801E-2</v>
      </c>
      <c r="F43" s="133">
        <f t="shared" ref="F43" si="109">D43/1000</f>
        <v>-1.1332E-2</v>
      </c>
      <c r="G43" s="133">
        <f t="shared" ref="G43" si="110">-(F43*$X$7*$X$8)/($X$9*$X$10*$X$11*10^-3)</f>
        <v>152.69664813879064</v>
      </c>
      <c r="H43" s="133"/>
      <c r="I43" s="133"/>
      <c r="J43" s="133"/>
      <c r="K43" s="134"/>
      <c r="L43" s="76"/>
      <c r="M43" s="23">
        <v>-31.614999999999998</v>
      </c>
      <c r="N43" s="98">
        <f t="shared" ref="N43" si="111">AVERAGE(M43:M44)</f>
        <v>-32.290999999999997</v>
      </c>
      <c r="O43" s="134">
        <f t="shared" ref="O43" si="112">(_xlfn.STDEV.S(M43:M44)/SQRT(2))/-N43</f>
        <v>2.0934625747112204E-2</v>
      </c>
      <c r="P43" s="133">
        <f t="shared" ref="P43" si="113">N43/1000</f>
        <v>-3.2291E-2</v>
      </c>
      <c r="Q43" s="133">
        <f t="shared" ref="Q43" si="114">-(P43*$X$7*$X$8)/($X$9*$X$10*$X$11*10^-3)</f>
        <v>435.11537813710635</v>
      </c>
      <c r="R43" s="133"/>
      <c r="S43" s="133"/>
      <c r="T43" s="133"/>
      <c r="U43" s="134"/>
    </row>
    <row r="44" spans="1:21" x14ac:dyDescent="0.35">
      <c r="A44" s="23">
        <v>17</v>
      </c>
      <c r="C44" s="23">
        <v>-11.972</v>
      </c>
      <c r="D44" s="98"/>
      <c r="E44" s="134"/>
      <c r="F44" s="133"/>
      <c r="G44" s="133"/>
      <c r="H44" s="133"/>
      <c r="I44" s="133"/>
      <c r="J44" s="133"/>
      <c r="K44" s="134"/>
      <c r="L44" s="76"/>
      <c r="M44" s="23">
        <v>-32.966999999999999</v>
      </c>
      <c r="N44" s="98"/>
      <c r="O44" s="134"/>
      <c r="P44" s="133"/>
      <c r="Q44" s="133"/>
      <c r="R44" s="133"/>
      <c r="S44" s="133"/>
      <c r="T44" s="133"/>
      <c r="U44" s="134"/>
    </row>
    <row r="45" spans="1:21" x14ac:dyDescent="0.35">
      <c r="A45" s="23">
        <v>18</v>
      </c>
      <c r="C45" s="23">
        <v>-20.895</v>
      </c>
      <c r="D45" s="98">
        <f t="shared" si="50"/>
        <v>-21.384499999999999</v>
      </c>
      <c r="E45" s="134">
        <f t="shared" ref="E45" si="115">(_xlfn.STDEV.S(C45:C46)/SQRT(2))/-D45</f>
        <v>2.2890411279197529E-2</v>
      </c>
      <c r="F45" s="133">
        <f t="shared" ref="F45" si="116">D45/1000</f>
        <v>-2.1384500000000001E-2</v>
      </c>
      <c r="G45" s="133">
        <f t="shared" ref="G45" si="117">-(F45*$X$7*$X$8)/($X$9*$X$10*$X$11*10^-3)</f>
        <v>288.15226545393301</v>
      </c>
      <c r="H45" s="133"/>
      <c r="I45" s="133"/>
      <c r="J45" s="133"/>
      <c r="K45" s="134"/>
      <c r="L45" s="76"/>
      <c r="M45" s="23">
        <v>-28.747</v>
      </c>
      <c r="N45" s="98">
        <f t="shared" ref="N45" si="118">AVERAGE(M45:M46)</f>
        <v>-31.599</v>
      </c>
      <c r="O45" s="134">
        <f t="shared" ref="O45" si="119">(_xlfn.STDEV.S(M45:M46)/SQRT(2))/-N45</f>
        <v>9.0256020760150629E-2</v>
      </c>
      <c r="P45" s="133">
        <f t="shared" ref="P45" si="120">N45/1000</f>
        <v>-3.1599000000000002E-2</v>
      </c>
      <c r="Q45" s="133">
        <f t="shared" ref="Q45" si="121">-(P45*$X$7*$X$8)/($X$9*$X$10*$X$11*10^-3)</f>
        <v>425.79080343607887</v>
      </c>
      <c r="R45" s="133"/>
      <c r="S45" s="133"/>
      <c r="T45" s="133"/>
      <c r="U45" s="134"/>
    </row>
    <row r="46" spans="1:21" x14ac:dyDescent="0.35">
      <c r="A46" s="23">
        <v>18</v>
      </c>
      <c r="C46" s="23">
        <v>-21.873999999999999</v>
      </c>
      <c r="D46" s="98"/>
      <c r="E46" s="134"/>
      <c r="F46" s="133"/>
      <c r="G46" s="133"/>
      <c r="H46" s="133"/>
      <c r="I46" s="133"/>
      <c r="J46" s="133"/>
      <c r="K46" s="134"/>
      <c r="L46" s="76"/>
      <c r="M46" s="23">
        <v>-34.451000000000001</v>
      </c>
      <c r="N46" s="98"/>
      <c r="O46" s="134"/>
      <c r="P46" s="133"/>
      <c r="Q46" s="133"/>
      <c r="R46" s="133"/>
      <c r="S46" s="133"/>
      <c r="T46" s="133"/>
      <c r="U46" s="134"/>
    </row>
    <row r="47" spans="1:21" x14ac:dyDescent="0.35">
      <c r="A47" s="23">
        <v>19</v>
      </c>
      <c r="C47" s="23">
        <v>-15.773</v>
      </c>
      <c r="D47" s="98">
        <f t="shared" si="58"/>
        <v>-18.25</v>
      </c>
      <c r="E47" s="134">
        <f t="shared" ref="E47" si="122">(_xlfn.STDEV.S(C47:C48)/SQRT(2))/-D47</f>
        <v>0.13572602739726047</v>
      </c>
      <c r="F47" s="133">
        <f t="shared" ref="F47" si="123">D47/1000</f>
        <v>-1.8249999999999999E-2</v>
      </c>
      <c r="G47" s="133">
        <f t="shared" ref="G47" si="124">-(F47*$X$7*$X$8)/($X$9*$X$10*$X$11*10^-3)</f>
        <v>245.91544551120097</v>
      </c>
      <c r="H47" s="133"/>
      <c r="I47" s="133"/>
      <c r="J47" s="133"/>
      <c r="K47" s="134"/>
      <c r="L47" s="76"/>
      <c r="M47" s="23">
        <v>-34.121000000000002</v>
      </c>
      <c r="N47" s="98">
        <f t="shared" ref="N47" si="125">AVERAGE(M47:M48)</f>
        <v>-35.983499999999999</v>
      </c>
      <c r="O47" s="134">
        <f t="shared" ref="O47" si="126">(_xlfn.STDEV.S(M47:M48)/SQRT(2))/-N47</f>
        <v>5.1759834368529933E-2</v>
      </c>
      <c r="P47" s="133">
        <f t="shared" ref="P47" si="127">N47/1000</f>
        <v>-3.5983500000000002E-2</v>
      </c>
      <c r="Q47" s="133">
        <f t="shared" ref="Q47" si="128">-(P47*$X$7*$X$8)/($X$9*$X$10*$X$11*10^-3)</f>
        <v>484.87114704396163</v>
      </c>
      <c r="R47" s="133"/>
      <c r="S47" s="133"/>
      <c r="T47" s="133"/>
      <c r="U47" s="134"/>
    </row>
    <row r="48" spans="1:21" x14ac:dyDescent="0.35">
      <c r="A48" s="23">
        <v>19</v>
      </c>
      <c r="C48" s="23">
        <v>-20.727</v>
      </c>
      <c r="D48" s="98"/>
      <c r="E48" s="134"/>
      <c r="F48" s="133"/>
      <c r="G48" s="133"/>
      <c r="H48" s="133"/>
      <c r="I48" s="133"/>
      <c r="J48" s="133"/>
      <c r="K48" s="134"/>
      <c r="L48" s="76"/>
      <c r="M48" s="23">
        <v>-37.845999999999997</v>
      </c>
      <c r="N48" s="98"/>
      <c r="O48" s="134"/>
      <c r="P48" s="133"/>
      <c r="Q48" s="133"/>
      <c r="R48" s="133"/>
      <c r="S48" s="133"/>
      <c r="T48" s="133"/>
      <c r="U48" s="134"/>
    </row>
    <row r="49" spans="1:21" x14ac:dyDescent="0.35">
      <c r="A49" s="23">
        <v>20</v>
      </c>
      <c r="C49" s="23">
        <v>-20.824000000000002</v>
      </c>
      <c r="D49" s="98">
        <f t="shared" si="68"/>
        <v>-20.604500000000002</v>
      </c>
      <c r="E49" s="134">
        <f t="shared" ref="E49" si="129">(_xlfn.STDEV.S(C49:C50)/SQRT(2))/-D49</f>
        <v>1.0653012691402362E-2</v>
      </c>
      <c r="F49" s="133">
        <f t="shared" ref="F49" si="130">D49/1000</f>
        <v>-2.0604500000000001E-2</v>
      </c>
      <c r="G49" s="133">
        <f t="shared" ref="G49" si="131">-(F49*$X$7*$X$8)/($X$9*$X$10*$X$11*10^-3)</f>
        <v>277.64190668687894</v>
      </c>
      <c r="H49" s="133"/>
      <c r="I49" s="133"/>
      <c r="J49" s="133"/>
      <c r="K49" s="134"/>
      <c r="L49" s="76"/>
      <c r="M49" s="23">
        <v>-30.462</v>
      </c>
      <c r="N49" s="98">
        <f t="shared" ref="N49" si="132">AVERAGE(M49:M50)</f>
        <v>-38.61</v>
      </c>
      <c r="O49" s="134">
        <f t="shared" ref="O49" si="133">(_xlfn.STDEV.S(M49:M50)/SQRT(2))/-N49</f>
        <v>0.21103341103341158</v>
      </c>
      <c r="P49" s="133">
        <f t="shared" ref="P49" si="134">N49/1000</f>
        <v>-3.8609999999999998E-2</v>
      </c>
      <c r="Q49" s="133">
        <f t="shared" ref="Q49" si="135">-(P49*$X$7*$X$8)/($X$9*$X$10*$X$11*10^-3)</f>
        <v>520.26275896917639</v>
      </c>
      <c r="R49" s="133"/>
      <c r="S49" s="133"/>
      <c r="T49" s="133"/>
      <c r="U49" s="134"/>
    </row>
    <row r="50" spans="1:21" x14ac:dyDescent="0.35">
      <c r="A50" s="23">
        <v>20</v>
      </c>
      <c r="C50" s="23">
        <v>-20.385000000000002</v>
      </c>
      <c r="D50" s="98"/>
      <c r="E50" s="134"/>
      <c r="F50" s="133"/>
      <c r="G50" s="133"/>
      <c r="H50" s="133"/>
      <c r="I50" s="133"/>
      <c r="J50" s="133"/>
      <c r="K50" s="134"/>
      <c r="L50" s="76"/>
      <c r="M50" s="23">
        <v>-46.758000000000003</v>
      </c>
      <c r="N50" s="98"/>
      <c r="O50" s="134"/>
      <c r="P50" s="133"/>
      <c r="Q50" s="133"/>
      <c r="R50" s="133"/>
      <c r="S50" s="133"/>
      <c r="T50" s="133"/>
      <c r="U50" s="134"/>
    </row>
  </sheetData>
  <mergeCells count="262">
    <mergeCell ref="L1:U1"/>
    <mergeCell ref="R41:R42"/>
    <mergeCell ref="S41:S42"/>
    <mergeCell ref="R43:R44"/>
    <mergeCell ref="S43:S44"/>
    <mergeCell ref="R45:R46"/>
    <mergeCell ref="S45:S46"/>
    <mergeCell ref="R47:R48"/>
    <mergeCell ref="S47:S48"/>
    <mergeCell ref="R49:R50"/>
    <mergeCell ref="S49:S50"/>
    <mergeCell ref="R3:R6"/>
    <mergeCell ref="S3:S6"/>
    <mergeCell ref="R7:R10"/>
    <mergeCell ref="S7:S10"/>
    <mergeCell ref="R11:R14"/>
    <mergeCell ref="S11:S14"/>
    <mergeCell ref="R15:R18"/>
    <mergeCell ref="S15:S18"/>
    <mergeCell ref="R19:R20"/>
    <mergeCell ref="S19:S20"/>
    <mergeCell ref="H41:H42"/>
    <mergeCell ref="I41:I42"/>
    <mergeCell ref="H43:H44"/>
    <mergeCell ref="I43:I44"/>
    <mergeCell ref="H45:H46"/>
    <mergeCell ref="I45:I46"/>
    <mergeCell ref="H47:H48"/>
    <mergeCell ref="I47:I48"/>
    <mergeCell ref="H49:H50"/>
    <mergeCell ref="I49:I50"/>
    <mergeCell ref="H31:H32"/>
    <mergeCell ref="I31:I32"/>
    <mergeCell ref="H33:H34"/>
    <mergeCell ref="I33:I34"/>
    <mergeCell ref="H35:H36"/>
    <mergeCell ref="I35:I36"/>
    <mergeCell ref="H37:H38"/>
    <mergeCell ref="I37:I38"/>
    <mergeCell ref="H39:H40"/>
    <mergeCell ref="I39:I40"/>
    <mergeCell ref="H21:H22"/>
    <mergeCell ref="I21:I22"/>
    <mergeCell ref="H23:H24"/>
    <mergeCell ref="I23:I24"/>
    <mergeCell ref="H25:H26"/>
    <mergeCell ref="I25:I26"/>
    <mergeCell ref="H27:H28"/>
    <mergeCell ref="I27:I28"/>
    <mergeCell ref="H29:H30"/>
    <mergeCell ref="I29:I30"/>
    <mergeCell ref="H7:H10"/>
    <mergeCell ref="H11:H14"/>
    <mergeCell ref="H15:H18"/>
    <mergeCell ref="I3:I6"/>
    <mergeCell ref="I7:I10"/>
    <mergeCell ref="I11:I14"/>
    <mergeCell ref="I15:I18"/>
    <mergeCell ref="H19:H20"/>
    <mergeCell ref="I19:I20"/>
    <mergeCell ref="D33:D34"/>
    <mergeCell ref="D35:D36"/>
    <mergeCell ref="D15:D18"/>
    <mergeCell ref="D19:D20"/>
    <mergeCell ref="D21:D22"/>
    <mergeCell ref="D23:D24"/>
    <mergeCell ref="D25:D26"/>
    <mergeCell ref="C1:K1"/>
    <mergeCell ref="D3:D6"/>
    <mergeCell ref="D7:D10"/>
    <mergeCell ref="D11:D14"/>
    <mergeCell ref="K3:K20"/>
    <mergeCell ref="P3:P6"/>
    <mergeCell ref="P7:P10"/>
    <mergeCell ref="P11:P14"/>
    <mergeCell ref="P15:P18"/>
    <mergeCell ref="P19:P20"/>
    <mergeCell ref="Q3:Q6"/>
    <mergeCell ref="T3:T20"/>
    <mergeCell ref="U3:U20"/>
    <mergeCell ref="Q7:Q10"/>
    <mergeCell ref="Q11:Q14"/>
    <mergeCell ref="H3:H6"/>
    <mergeCell ref="D47:D48"/>
    <mergeCell ref="D49:D50"/>
    <mergeCell ref="E3:E6"/>
    <mergeCell ref="E7:E10"/>
    <mergeCell ref="E11:E14"/>
    <mergeCell ref="E15:E18"/>
    <mergeCell ref="E19:E20"/>
    <mergeCell ref="E21:E22"/>
    <mergeCell ref="E23:E24"/>
    <mergeCell ref="E25:E26"/>
    <mergeCell ref="E27:E28"/>
    <mergeCell ref="E29:E30"/>
    <mergeCell ref="E31:E32"/>
    <mergeCell ref="E33:E34"/>
    <mergeCell ref="E35:E36"/>
    <mergeCell ref="E37:E38"/>
    <mergeCell ref="D37:D38"/>
    <mergeCell ref="D39:D40"/>
    <mergeCell ref="D41:D42"/>
    <mergeCell ref="D43:D44"/>
    <mergeCell ref="D45:D46"/>
    <mergeCell ref="D27:D28"/>
    <mergeCell ref="D29:D30"/>
    <mergeCell ref="D31:D32"/>
    <mergeCell ref="E49:E50"/>
    <mergeCell ref="F3:F6"/>
    <mergeCell ref="G3:G6"/>
    <mergeCell ref="F7:F10"/>
    <mergeCell ref="G7:G10"/>
    <mergeCell ref="F11:F14"/>
    <mergeCell ref="G11:G14"/>
    <mergeCell ref="F15:F18"/>
    <mergeCell ref="G15:G18"/>
    <mergeCell ref="F19:F20"/>
    <mergeCell ref="G19:G20"/>
    <mergeCell ref="E39:E40"/>
    <mergeCell ref="E41:E42"/>
    <mergeCell ref="E43:E44"/>
    <mergeCell ref="E45:E46"/>
    <mergeCell ref="E47:E48"/>
    <mergeCell ref="F31:F32"/>
    <mergeCell ref="G31:G32"/>
    <mergeCell ref="F25:F26"/>
    <mergeCell ref="G25:G26"/>
    <mergeCell ref="F27:F28"/>
    <mergeCell ref="G27:G28"/>
    <mergeCell ref="F21:F22"/>
    <mergeCell ref="G21:G22"/>
    <mergeCell ref="F23:F24"/>
    <mergeCell ref="G23:G24"/>
    <mergeCell ref="F49:F50"/>
    <mergeCell ref="G49:G50"/>
    <mergeCell ref="J3:J20"/>
    <mergeCell ref="J21:J30"/>
    <mergeCell ref="J31:J40"/>
    <mergeCell ref="J41:J50"/>
    <mergeCell ref="F45:F46"/>
    <mergeCell ref="G45:G46"/>
    <mergeCell ref="F47:F48"/>
    <mergeCell ref="G47:G48"/>
    <mergeCell ref="F41:F42"/>
    <mergeCell ref="G41:G42"/>
    <mergeCell ref="F43:F44"/>
    <mergeCell ref="G43:G44"/>
    <mergeCell ref="F37:F38"/>
    <mergeCell ref="G37:G38"/>
    <mergeCell ref="F39:F40"/>
    <mergeCell ref="G39:G40"/>
    <mergeCell ref="F33:F34"/>
    <mergeCell ref="G33:G34"/>
    <mergeCell ref="F35:F36"/>
    <mergeCell ref="G35:G36"/>
    <mergeCell ref="F29:F30"/>
    <mergeCell ref="G29:G30"/>
    <mergeCell ref="N41:N42"/>
    <mergeCell ref="N43:N44"/>
    <mergeCell ref="N45:N46"/>
    <mergeCell ref="K21:K30"/>
    <mergeCell ref="K31:K40"/>
    <mergeCell ref="K41:K50"/>
    <mergeCell ref="N3:N4"/>
    <mergeCell ref="N7:N8"/>
    <mergeCell ref="N11:N12"/>
    <mergeCell ref="N15:N16"/>
    <mergeCell ref="N19:N20"/>
    <mergeCell ref="N21:N22"/>
    <mergeCell ref="N23:N24"/>
    <mergeCell ref="N25:N26"/>
    <mergeCell ref="N27:N28"/>
    <mergeCell ref="N29:N30"/>
    <mergeCell ref="N31:N32"/>
    <mergeCell ref="N33:N34"/>
    <mergeCell ref="N35:N36"/>
    <mergeCell ref="O49:O50"/>
    <mergeCell ref="O31:O32"/>
    <mergeCell ref="O33:O34"/>
    <mergeCell ref="O35:O36"/>
    <mergeCell ref="O37:O38"/>
    <mergeCell ref="O39:O40"/>
    <mergeCell ref="N47:N48"/>
    <mergeCell ref="N49:N50"/>
    <mergeCell ref="O3:O4"/>
    <mergeCell ref="O5:O6"/>
    <mergeCell ref="O7:O8"/>
    <mergeCell ref="O9:O10"/>
    <mergeCell ref="O11:O12"/>
    <mergeCell ref="O13:O14"/>
    <mergeCell ref="O15:O16"/>
    <mergeCell ref="O17:O18"/>
    <mergeCell ref="O19:O20"/>
    <mergeCell ref="O21:O22"/>
    <mergeCell ref="O23:O24"/>
    <mergeCell ref="O25:O26"/>
    <mergeCell ref="O27:O28"/>
    <mergeCell ref="O29:O30"/>
    <mergeCell ref="N37:N38"/>
    <mergeCell ref="N39:N40"/>
    <mergeCell ref="P21:P22"/>
    <mergeCell ref="P23:P24"/>
    <mergeCell ref="P25:P26"/>
    <mergeCell ref="P27:P28"/>
    <mergeCell ref="P29:P30"/>
    <mergeCell ref="O41:O42"/>
    <mergeCell ref="O43:O44"/>
    <mergeCell ref="O45:O46"/>
    <mergeCell ref="O47:O48"/>
    <mergeCell ref="P41:P42"/>
    <mergeCell ref="P43:P44"/>
    <mergeCell ref="P45:P46"/>
    <mergeCell ref="P47:P48"/>
    <mergeCell ref="P49:P50"/>
    <mergeCell ref="P31:P32"/>
    <mergeCell ref="P33:P34"/>
    <mergeCell ref="P35:P36"/>
    <mergeCell ref="P37:P38"/>
    <mergeCell ref="P39:P40"/>
    <mergeCell ref="Q15:Q18"/>
    <mergeCell ref="Q19:Q20"/>
    <mergeCell ref="Q21:Q22"/>
    <mergeCell ref="T21:T30"/>
    <mergeCell ref="U21:U30"/>
    <mergeCell ref="Q23:Q24"/>
    <mergeCell ref="Q25:Q26"/>
    <mergeCell ref="Q27:Q28"/>
    <mergeCell ref="Q29:Q30"/>
    <mergeCell ref="R21:R22"/>
    <mergeCell ref="S21:S22"/>
    <mergeCell ref="R23:R24"/>
    <mergeCell ref="S23:S24"/>
    <mergeCell ref="R25:R26"/>
    <mergeCell ref="S25:S26"/>
    <mergeCell ref="R27:R28"/>
    <mergeCell ref="S27:S28"/>
    <mergeCell ref="R29:R30"/>
    <mergeCell ref="S29:S30"/>
    <mergeCell ref="Q41:Q42"/>
    <mergeCell ref="T41:T50"/>
    <mergeCell ref="U41:U50"/>
    <mergeCell ref="Q43:Q44"/>
    <mergeCell ref="Q45:Q46"/>
    <mergeCell ref="Q47:Q48"/>
    <mergeCell ref="Q49:Q50"/>
    <mergeCell ref="Q31:Q32"/>
    <mergeCell ref="T31:T40"/>
    <mergeCell ref="U31:U40"/>
    <mergeCell ref="Q33:Q34"/>
    <mergeCell ref="Q35:Q36"/>
    <mergeCell ref="Q37:Q38"/>
    <mergeCell ref="Q39:Q40"/>
    <mergeCell ref="R31:R32"/>
    <mergeCell ref="S31:S32"/>
    <mergeCell ref="R33:R34"/>
    <mergeCell ref="S33:S34"/>
    <mergeCell ref="R35:R36"/>
    <mergeCell ref="S35:S36"/>
    <mergeCell ref="R37:R38"/>
    <mergeCell ref="S37:S38"/>
    <mergeCell ref="R39:R40"/>
    <mergeCell ref="S39:S40"/>
  </mergeCells>
  <conditionalFormatting sqref="B2">
    <cfRule type="beginsWith" dxfId="3" priority="2" operator="beginsWith" text="NA">
      <formula>LEFT(B2,LEN("NA"))="NA"</formula>
    </cfRule>
  </conditionalFormatting>
  <conditionalFormatting sqref="L2">
    <cfRule type="beginsWith" dxfId="2" priority="1" operator="beginsWith" text="NA">
      <formula>LEFT(L2,LEN("NA"))="NA"</formula>
    </cfRule>
  </conditionalFormatting>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3BB1F-A466-48F0-ADE4-9FFEFA23D264}">
  <dimension ref="A1:W52"/>
  <sheetViews>
    <sheetView topLeftCell="A13" zoomScale="70" zoomScaleNormal="70" workbookViewId="0">
      <selection activeCell="A2" sqref="A2:A42"/>
    </sheetView>
  </sheetViews>
  <sheetFormatPr baseColWidth="10" defaultRowHeight="14.5" x14ac:dyDescent="0.35"/>
  <cols>
    <col min="2" max="2" width="13.81640625" bestFit="1" customWidth="1"/>
    <col min="3" max="3" width="11.54296875" bestFit="1" customWidth="1"/>
    <col min="6" max="6" width="12.26953125" bestFit="1" customWidth="1"/>
    <col min="7" max="7" width="12.26953125" customWidth="1"/>
    <col min="8" max="8" width="15.36328125" bestFit="1" customWidth="1"/>
    <col min="9" max="9" width="15.08984375" bestFit="1" customWidth="1"/>
    <col min="10" max="10" width="12.7265625" customWidth="1"/>
    <col min="11" max="11" width="13.81640625" bestFit="1" customWidth="1"/>
    <col min="12" max="12" width="11.54296875" bestFit="1" customWidth="1"/>
    <col min="13" max="13" width="9.6328125" customWidth="1"/>
    <col min="14" max="14" width="8.26953125" bestFit="1" customWidth="1"/>
    <col min="16" max="16" width="13.90625" bestFit="1" customWidth="1"/>
    <col min="17" max="17" width="15.36328125" bestFit="1" customWidth="1"/>
    <col min="18" max="18" width="15.08984375" bestFit="1" customWidth="1"/>
  </cols>
  <sheetData>
    <row r="1" spans="1:23" x14ac:dyDescent="0.35">
      <c r="B1" s="138" t="s">
        <v>104</v>
      </c>
      <c r="C1" s="138"/>
      <c r="D1" s="138"/>
      <c r="E1" s="138"/>
      <c r="F1" s="138"/>
      <c r="G1" s="138"/>
      <c r="H1" s="138"/>
      <c r="I1" s="138"/>
      <c r="J1" s="138"/>
      <c r="K1" s="139" t="s">
        <v>105</v>
      </c>
      <c r="L1" s="139"/>
      <c r="M1" s="139"/>
      <c r="N1" s="139"/>
      <c r="O1" s="139"/>
      <c r="P1" s="139"/>
      <c r="Q1" s="139"/>
      <c r="R1" s="139"/>
      <c r="S1" s="139"/>
    </row>
    <row r="2" spans="1:23" x14ac:dyDescent="0.35">
      <c r="A2" s="73" t="s">
        <v>0</v>
      </c>
      <c r="B2" s="7" t="s">
        <v>123</v>
      </c>
      <c r="C2" s="7" t="s">
        <v>109</v>
      </c>
      <c r="D2" s="7" t="s">
        <v>107</v>
      </c>
      <c r="E2" s="7" t="s">
        <v>112</v>
      </c>
      <c r="F2" s="7" t="s">
        <v>110</v>
      </c>
      <c r="G2" s="7" t="s">
        <v>143</v>
      </c>
      <c r="H2" s="74" t="s">
        <v>125</v>
      </c>
      <c r="I2" s="74" t="s">
        <v>111</v>
      </c>
      <c r="J2" s="74" t="s">
        <v>112</v>
      </c>
      <c r="K2" s="7" t="s">
        <v>123</v>
      </c>
      <c r="L2" s="7" t="s">
        <v>106</v>
      </c>
      <c r="M2" s="7" t="s">
        <v>107</v>
      </c>
      <c r="N2" s="7" t="s">
        <v>112</v>
      </c>
      <c r="O2" s="7" t="s">
        <v>110</v>
      </c>
      <c r="P2" s="7" t="s">
        <v>124</v>
      </c>
      <c r="Q2" s="74" t="s">
        <v>125</v>
      </c>
      <c r="R2" s="74" t="s">
        <v>111</v>
      </c>
      <c r="S2" s="74" t="s">
        <v>112</v>
      </c>
    </row>
    <row r="3" spans="1:23" x14ac:dyDescent="0.35">
      <c r="A3" s="23">
        <v>1</v>
      </c>
      <c r="B3" s="23"/>
      <c r="C3" s="81">
        <v>0.06</v>
      </c>
      <c r="D3" s="98">
        <f>AVERAGE(C4:C4)</f>
        <v>3.2469999999999999E-2</v>
      </c>
      <c r="E3" s="143" t="e">
        <f>(_xlfn.STDEV.S(C4:C4)/SQRT(1))/(D3)</f>
        <v>#DIV/0!</v>
      </c>
      <c r="F3" s="133">
        <f>(D3*$W$11*$W$10)/($W$12*$W$13*$W$14*10^-3)</f>
        <v>0.90194444444444444</v>
      </c>
      <c r="G3" s="97">
        <f>F3*1000</f>
        <v>901.94444444444446</v>
      </c>
      <c r="H3" s="98"/>
      <c r="I3" s="133">
        <f>AVERAGE(G3:G12)</f>
        <v>604.88888888888891</v>
      </c>
      <c r="J3" s="134">
        <f>(_xlfn.STDEV.S(G3:G12)/SQRT(5))/(I3)</f>
        <v>0.15593113677987241</v>
      </c>
      <c r="K3" s="23"/>
      <c r="L3" s="149">
        <v>7.4399999999999994E-2</v>
      </c>
      <c r="M3" s="98">
        <f>AVERAGE(L3:L4)</f>
        <v>7.3800000000000004E-2</v>
      </c>
      <c r="N3" s="134">
        <f t="shared" ref="N3" si="0">(_xlfn.STDEV.S(L3:L4)/SQRT(2))/(M3)</f>
        <v>8.1300813008129587E-3</v>
      </c>
      <c r="O3" s="133">
        <f>(M3*$W$11*$W$10)/($W$12*$W$13*$W$14*10^-3)</f>
        <v>2.0500000000000003</v>
      </c>
      <c r="P3" s="97">
        <f>O3*1000</f>
        <v>2050.0000000000005</v>
      </c>
      <c r="Q3" s="98"/>
      <c r="R3" s="97">
        <f>AVERAGE(P3:P12)</f>
        <v>1651.5555555555554</v>
      </c>
      <c r="S3" s="134">
        <f>(_xlfn.STDEV.S(P3:P12)/SQRT(5))/(R3)</f>
        <v>0.12561331523686942</v>
      </c>
    </row>
    <row r="4" spans="1:23" x14ac:dyDescent="0.35">
      <c r="A4" s="23">
        <v>1</v>
      </c>
      <c r="B4" s="23"/>
      <c r="C4" s="141">
        <v>3.2469999999999999E-2</v>
      </c>
      <c r="D4" s="98"/>
      <c r="E4" s="143"/>
      <c r="F4" s="133"/>
      <c r="G4" s="97"/>
      <c r="H4" s="98"/>
      <c r="I4" s="98"/>
      <c r="J4" s="134"/>
      <c r="K4" s="23"/>
      <c r="L4" s="149">
        <v>7.3200000000000001E-2</v>
      </c>
      <c r="M4" s="98"/>
      <c r="N4" s="134"/>
      <c r="O4" s="133"/>
      <c r="P4" s="97"/>
      <c r="Q4" s="98"/>
      <c r="R4" s="97"/>
      <c r="S4" s="134"/>
    </row>
    <row r="5" spans="1:23" x14ac:dyDescent="0.35">
      <c r="A5" s="23">
        <v>2</v>
      </c>
      <c r="B5" s="23"/>
      <c r="C5" s="81">
        <v>1.2E-2</v>
      </c>
      <c r="D5" s="98">
        <f>AVERAGE(C6:C6)</f>
        <v>2.486E-2</v>
      </c>
      <c r="E5" s="143" t="e">
        <f>(_xlfn.STDEV.S(C6:C6)/SQRT(1))/(D5)</f>
        <v>#DIV/0!</v>
      </c>
      <c r="F5" s="133">
        <f t="shared" ref="F5:F42" si="1">(D5*$W$11*$W$10)/($W$12*$W$13*$W$14*10^-3)</f>
        <v>0.6905555555555557</v>
      </c>
      <c r="G5" s="97">
        <f t="shared" ref="G5" si="2">F5*1000</f>
        <v>690.55555555555566</v>
      </c>
      <c r="H5" s="98"/>
      <c r="I5" s="98"/>
      <c r="J5" s="134"/>
      <c r="K5" s="23"/>
      <c r="L5" s="149">
        <v>3.9539999999999999E-2</v>
      </c>
      <c r="M5" s="98">
        <f t="shared" ref="M5" si="3">AVERAGE(L5:L6)</f>
        <v>3.5574999999999996E-2</v>
      </c>
      <c r="N5" s="134">
        <f t="shared" ref="N5" si="4">(_xlfn.STDEV.S(L5:L6)/SQRT(2))/(M5)</f>
        <v>0.11145467322557974</v>
      </c>
      <c r="O5" s="133">
        <f t="shared" ref="O5:O42" si="5">(M5*$W$11*$W$10)/($W$12*$W$13*$W$14*10^-3)</f>
        <v>0.98819444444444449</v>
      </c>
      <c r="P5" s="97">
        <f t="shared" ref="P5" si="6">O5*1000</f>
        <v>988.19444444444446</v>
      </c>
      <c r="Q5" s="98"/>
      <c r="R5" s="97"/>
      <c r="S5" s="134"/>
    </row>
    <row r="6" spans="1:23" x14ac:dyDescent="0.35">
      <c r="A6" s="23">
        <v>2</v>
      </c>
      <c r="B6" s="23"/>
      <c r="C6" s="141">
        <v>2.486E-2</v>
      </c>
      <c r="D6" s="98"/>
      <c r="E6" s="143"/>
      <c r="F6" s="133"/>
      <c r="G6" s="97"/>
      <c r="H6" s="98"/>
      <c r="I6" s="98"/>
      <c r="J6" s="134"/>
      <c r="K6" s="23"/>
      <c r="L6" s="149">
        <v>3.1609999999999999E-2</v>
      </c>
      <c r="M6" s="98"/>
      <c r="N6" s="134"/>
      <c r="O6" s="133"/>
      <c r="P6" s="97"/>
      <c r="Q6" s="98"/>
      <c r="R6" s="97"/>
      <c r="S6" s="134"/>
    </row>
    <row r="7" spans="1:23" x14ac:dyDescent="0.35">
      <c r="A7" s="23">
        <v>3</v>
      </c>
      <c r="B7" s="23"/>
      <c r="C7" s="141">
        <v>1.634E-2</v>
      </c>
      <c r="D7" s="98">
        <f t="shared" ref="D7" si="7">AVERAGE(C7:C8)</f>
        <v>1.4460000000000001E-2</v>
      </c>
      <c r="E7" s="134">
        <f t="shared" ref="E7" si="8">(_xlfn.STDEV.S(C7:C8)/SQRT(2))/(D7)</f>
        <v>0.13001383125864455</v>
      </c>
      <c r="F7" s="133">
        <f t="shared" ref="F7:F42" si="9">(D7*$W$11*$W$10)/($W$12*$W$13*$W$14*10^-3)</f>
        <v>0.40166666666666673</v>
      </c>
      <c r="G7" s="97">
        <f t="shared" ref="G7" si="10">F7*1000</f>
        <v>401.66666666666674</v>
      </c>
      <c r="H7" s="98"/>
      <c r="I7" s="98"/>
      <c r="J7" s="134"/>
      <c r="K7" s="23"/>
      <c r="L7" s="149">
        <v>8.7999999999999995E-2</v>
      </c>
      <c r="M7" s="98">
        <f t="shared" ref="M7" si="11">AVERAGE(L7:L8)</f>
        <v>7.3999999999999996E-2</v>
      </c>
      <c r="N7" s="146">
        <f t="shared" ref="N7" si="12">(_xlfn.STDEV.S(L7:L8)/SQRT(2))/(M7)</f>
        <v>0.18918918918918959</v>
      </c>
      <c r="O7" s="133">
        <f t="shared" ref="O7:O42" si="13">(M7*$W$11*$W$10)/($W$12*$W$13*$W$14*10^-3)</f>
        <v>2.0555555555555558</v>
      </c>
      <c r="P7" s="97">
        <f t="shared" ref="P7" si="14">O7*1000</f>
        <v>2055.5555555555557</v>
      </c>
      <c r="Q7" s="98"/>
      <c r="R7" s="97"/>
      <c r="S7" s="134"/>
    </row>
    <row r="8" spans="1:23" x14ac:dyDescent="0.35">
      <c r="A8" s="23">
        <v>3</v>
      </c>
      <c r="B8" s="23"/>
      <c r="C8" s="141">
        <v>1.2579999999999999E-2</v>
      </c>
      <c r="D8" s="98"/>
      <c r="E8" s="134"/>
      <c r="F8" s="133"/>
      <c r="G8" s="97"/>
      <c r="H8" s="98"/>
      <c r="I8" s="98"/>
      <c r="J8" s="134"/>
      <c r="K8" s="23"/>
      <c r="L8" s="149">
        <v>0.06</v>
      </c>
      <c r="M8" s="98"/>
      <c r="N8" s="146"/>
      <c r="O8" s="133"/>
      <c r="P8" s="97"/>
      <c r="Q8" s="98"/>
      <c r="R8" s="97"/>
      <c r="S8" s="134"/>
    </row>
    <row r="9" spans="1:23" x14ac:dyDescent="0.35">
      <c r="A9" s="23">
        <v>4</v>
      </c>
      <c r="B9" s="23"/>
      <c r="C9" s="141">
        <v>1.6289999999999999E-2</v>
      </c>
      <c r="D9" s="98">
        <f t="shared" ref="D9" si="15">AVERAGE(C9:C10)</f>
        <v>1.4525E-2</v>
      </c>
      <c r="E9" s="134">
        <f t="shared" ref="E9" si="16">(_xlfn.STDEV.S(C9:C10)/SQRT(2))/(D9)</f>
        <v>0.12151462994836483</v>
      </c>
      <c r="F9" s="133">
        <f t="shared" ref="F9:F42" si="17">(D9*$W$11*$W$10)/($W$12*$W$13*$W$14*10^-3)</f>
        <v>0.40347222222222223</v>
      </c>
      <c r="G9" s="97">
        <f t="shared" ref="G9" si="18">F9*1000</f>
        <v>403.47222222222223</v>
      </c>
      <c r="H9" s="98"/>
      <c r="I9" s="98"/>
      <c r="J9" s="134"/>
      <c r="K9" s="23"/>
      <c r="L9" s="149">
        <v>6.3100000000000003E-2</v>
      </c>
      <c r="M9" s="98">
        <f t="shared" ref="M9" si="19">AVERAGE(L9:L10)</f>
        <v>6.4549999999999996E-2</v>
      </c>
      <c r="N9" s="134">
        <f t="shared" ref="N9" si="20">(_xlfn.STDEV.S(L9:L10)/SQRT(2))/(M9)</f>
        <v>2.2463206816421374E-2</v>
      </c>
      <c r="O9" s="133">
        <f t="shared" ref="O9:O42" si="21">(M9*$W$11*$W$10)/($W$12*$W$13*$W$14*10^-3)</f>
        <v>1.7930555555555556</v>
      </c>
      <c r="P9" s="97">
        <f t="shared" ref="P9" si="22">O9*1000</f>
        <v>1793.0555555555557</v>
      </c>
      <c r="Q9" s="98"/>
      <c r="R9" s="97"/>
      <c r="S9" s="134"/>
    </row>
    <row r="10" spans="1:23" x14ac:dyDescent="0.35">
      <c r="A10" s="23">
        <v>4</v>
      </c>
      <c r="B10" s="23"/>
      <c r="C10" s="141">
        <v>1.2760000000000001E-2</v>
      </c>
      <c r="D10" s="98"/>
      <c r="E10" s="134"/>
      <c r="F10" s="133"/>
      <c r="G10" s="97"/>
      <c r="H10" s="98"/>
      <c r="I10" s="98"/>
      <c r="J10" s="134"/>
      <c r="K10" s="23"/>
      <c r="L10" s="149">
        <v>6.6000000000000003E-2</v>
      </c>
      <c r="M10" s="98"/>
      <c r="N10" s="134"/>
      <c r="O10" s="133"/>
      <c r="P10" s="97"/>
      <c r="Q10" s="98"/>
      <c r="R10" s="97"/>
      <c r="S10" s="134"/>
      <c r="V10" s="144" t="s">
        <v>138</v>
      </c>
      <c r="W10">
        <v>8</v>
      </c>
    </row>
    <row r="11" spans="1:23" x14ac:dyDescent="0.35">
      <c r="A11" s="23">
        <v>5</v>
      </c>
      <c r="B11" s="23"/>
      <c r="C11" s="141">
        <v>2.24E-2</v>
      </c>
      <c r="D11" s="98">
        <f t="shared" ref="D11" si="23">AVERAGE(C11:C12)</f>
        <v>2.2565000000000002E-2</v>
      </c>
      <c r="E11" s="134">
        <f t="shared" ref="E11" si="24">(_xlfn.STDEV.S(C11:C12)/SQRT(2))/(D11)</f>
        <v>7.3122091734987892E-3</v>
      </c>
      <c r="F11" s="133">
        <f t="shared" ref="F11:F42" si="25">(D11*$W$11*$W$10)/($W$12*$W$13*$W$14*10^-3)</f>
        <v>0.62680555555555562</v>
      </c>
      <c r="G11" s="97">
        <f t="shared" ref="G11" si="26">F11*1000</f>
        <v>626.80555555555566</v>
      </c>
      <c r="H11" s="98"/>
      <c r="I11" s="98"/>
      <c r="J11" s="134"/>
      <c r="K11" s="23"/>
      <c r="L11" s="149">
        <v>5.6570000000000002E-2</v>
      </c>
      <c r="M11" s="98">
        <f t="shared" ref="M11" si="27">AVERAGE(L11:L12)</f>
        <v>4.9354999999999996E-2</v>
      </c>
      <c r="N11" s="134">
        <f t="shared" ref="N11" si="28">(_xlfn.STDEV.S(L11:L12)/SQRT(2))/(M11)</f>
        <v>0.14618579677844243</v>
      </c>
      <c r="O11" s="133">
        <f t="shared" ref="O11:O42" si="29">(M11*$W$11*$W$10)/($W$12*$W$13*$W$14*10^-3)</f>
        <v>1.3709722222222223</v>
      </c>
      <c r="P11" s="97">
        <f t="shared" ref="P11" si="30">O11*1000</f>
        <v>1370.9722222222222</v>
      </c>
      <c r="Q11" s="98"/>
      <c r="R11" s="97"/>
      <c r="S11" s="134"/>
      <c r="V11" s="144" t="s">
        <v>139</v>
      </c>
      <c r="W11">
        <v>0.2</v>
      </c>
    </row>
    <row r="12" spans="1:23" x14ac:dyDescent="0.35">
      <c r="A12" s="23">
        <v>5</v>
      </c>
      <c r="B12" s="23"/>
      <c r="C12" s="141">
        <v>2.273E-2</v>
      </c>
      <c r="D12" s="98"/>
      <c r="E12" s="134"/>
      <c r="F12" s="133"/>
      <c r="G12" s="97"/>
      <c r="H12" s="98"/>
      <c r="I12" s="98"/>
      <c r="J12" s="134"/>
      <c r="K12" s="23"/>
      <c r="L12" s="149">
        <v>4.2139999999999997E-2</v>
      </c>
      <c r="M12" s="98"/>
      <c r="N12" s="134"/>
      <c r="O12" s="133"/>
      <c r="P12" s="97"/>
      <c r="Q12" s="98"/>
      <c r="R12" s="97"/>
      <c r="S12" s="134"/>
      <c r="V12" s="144" t="s">
        <v>140</v>
      </c>
      <c r="W12">
        <v>9600</v>
      </c>
    </row>
    <row r="13" spans="1:23" x14ac:dyDescent="0.35">
      <c r="A13" s="23">
        <v>6</v>
      </c>
      <c r="B13" s="23"/>
      <c r="C13" s="141">
        <v>1.7600000000000001E-2</v>
      </c>
      <c r="D13" s="98">
        <f t="shared" ref="D13" si="31">AVERAGE(C13:C14)</f>
        <v>1.7600000000000001E-2</v>
      </c>
      <c r="E13" s="134">
        <f t="shared" ref="E13" si="32">(_xlfn.STDEV.S(C13:C14)/SQRT(2))/(D13)</f>
        <v>0</v>
      </c>
      <c r="F13" s="133">
        <f t="shared" ref="F13:F42" si="33">(D13*$W$11*$W$10)/($W$12*$W$13*$W$14*10^-3)</f>
        <v>0.48888888888888898</v>
      </c>
      <c r="G13" s="97">
        <f t="shared" ref="G13" si="34">F13*1000</f>
        <v>488.88888888888897</v>
      </c>
      <c r="H13" s="98"/>
      <c r="I13" s="133">
        <f t="shared" ref="I13" si="35">AVERAGE(G13:G22)</f>
        <v>713.38888888888891</v>
      </c>
      <c r="J13" s="146">
        <f t="shared" ref="J13" si="36">(_xlfn.STDEV.S(G13:G22)/SQRT(5))/(I13)</f>
        <v>0.3449503537399185</v>
      </c>
      <c r="K13" s="23"/>
      <c r="L13" s="150">
        <v>7.4800000000000005E-2</v>
      </c>
      <c r="M13" s="98">
        <f t="shared" ref="M13" si="37">AVERAGE(L13:L14)</f>
        <v>5.6755E-2</v>
      </c>
      <c r="N13" s="146">
        <f t="shared" ref="N13" si="38">(_xlfn.STDEV.S(L13:L14)/SQRT(2))/(M13)</f>
        <v>0.31794555545766923</v>
      </c>
      <c r="O13" s="133">
        <f t="shared" ref="O13:O42" si="39">(M13*$W$11*$W$10)/($W$12*$W$13*$W$14*10^-3)</f>
        <v>1.5765277777777778</v>
      </c>
      <c r="P13" s="97">
        <f t="shared" ref="P13" si="40">O13*1000</f>
        <v>1576.5277777777778</v>
      </c>
      <c r="Q13" s="98"/>
      <c r="R13" s="97">
        <f t="shared" ref="R13" si="41">AVERAGE(P13:P22)</f>
        <v>1409.166666666667</v>
      </c>
      <c r="S13" s="134">
        <f t="shared" ref="S13" si="42">(_xlfn.STDEV.S(P13:P22)/SQRT(5))/(R13)</f>
        <v>0.17653707789553305</v>
      </c>
      <c r="V13" s="144" t="s">
        <v>141</v>
      </c>
      <c r="W13">
        <v>0.01</v>
      </c>
    </row>
    <row r="14" spans="1:23" x14ac:dyDescent="0.35">
      <c r="A14" s="23">
        <v>6</v>
      </c>
      <c r="B14" s="23"/>
      <c r="C14" s="141">
        <v>1.7600000000000001E-2</v>
      </c>
      <c r="D14" s="98"/>
      <c r="E14" s="134"/>
      <c r="F14" s="133"/>
      <c r="G14" s="97"/>
      <c r="H14" s="98"/>
      <c r="I14" s="98"/>
      <c r="J14" s="146"/>
      <c r="K14" s="23"/>
      <c r="L14" s="150">
        <v>3.8710000000000001E-2</v>
      </c>
      <c r="M14" s="98"/>
      <c r="N14" s="146"/>
      <c r="O14" s="133"/>
      <c r="P14" s="97"/>
      <c r="Q14" s="98"/>
      <c r="R14" s="97"/>
      <c r="S14" s="134"/>
      <c r="V14" s="144" t="s">
        <v>142</v>
      </c>
      <c r="W14">
        <v>0.6</v>
      </c>
    </row>
    <row r="15" spans="1:23" x14ac:dyDescent="0.35">
      <c r="A15" s="23">
        <v>7</v>
      </c>
      <c r="B15" s="23"/>
      <c r="C15" s="141">
        <v>1.404E-2</v>
      </c>
      <c r="D15" s="98">
        <f t="shared" ref="D15" si="43">AVERAGE(C15:C16)</f>
        <v>1.5090000000000001E-2</v>
      </c>
      <c r="E15" s="134">
        <f t="shared" ref="E15" si="44">(_xlfn.STDEV.S(C15:C16)/SQRT(2))/(D15)</f>
        <v>6.9582504970178954E-2</v>
      </c>
      <c r="F15" s="133">
        <f t="shared" ref="F15:F42" si="45">(D15*$W$11*$W$10)/($W$12*$W$13*$W$14*10^-3)</f>
        <v>0.41916666666666674</v>
      </c>
      <c r="G15" s="97">
        <f t="shared" ref="G15" si="46">F15*1000</f>
        <v>419.16666666666674</v>
      </c>
      <c r="H15" s="98"/>
      <c r="I15" s="98"/>
      <c r="J15" s="146"/>
      <c r="K15" s="23"/>
      <c r="L15" s="149">
        <v>2.103E-2</v>
      </c>
      <c r="M15" s="98">
        <f t="shared" ref="M15" si="47">AVERAGE(L15:L16)</f>
        <v>2.5160000000000002E-2</v>
      </c>
      <c r="N15" s="134">
        <f t="shared" ref="N15" si="48">(_xlfn.STDEV.S(L15:L16)/SQRT(2))/(M15)</f>
        <v>0.16414944356120811</v>
      </c>
      <c r="O15" s="133">
        <f t="shared" ref="O15:O42" si="49">(M15*$W$11*$W$10)/($W$12*$W$13*$W$14*10^-3)</f>
        <v>0.698888888888889</v>
      </c>
      <c r="P15" s="97">
        <f t="shared" ref="P15" si="50">O15*1000</f>
        <v>698.88888888888903</v>
      </c>
      <c r="Q15" s="98"/>
      <c r="R15" s="97"/>
      <c r="S15" s="134"/>
    </row>
    <row r="16" spans="1:23" x14ac:dyDescent="0.35">
      <c r="A16" s="23">
        <v>7</v>
      </c>
      <c r="B16" s="23"/>
      <c r="C16" s="141">
        <v>1.6140000000000002E-2</v>
      </c>
      <c r="D16" s="98"/>
      <c r="E16" s="134"/>
      <c r="F16" s="133"/>
      <c r="G16" s="97"/>
      <c r="H16" s="98"/>
      <c r="I16" s="98"/>
      <c r="J16" s="146"/>
      <c r="K16" s="23"/>
      <c r="L16" s="149">
        <v>2.929E-2</v>
      </c>
      <c r="M16" s="98"/>
      <c r="N16" s="134"/>
      <c r="O16" s="133"/>
      <c r="P16" s="97"/>
      <c r="Q16" s="98"/>
      <c r="R16" s="97"/>
      <c r="S16" s="134"/>
    </row>
    <row r="17" spans="1:19" x14ac:dyDescent="0.35">
      <c r="A17" s="23">
        <v>8</v>
      </c>
      <c r="B17" s="23"/>
      <c r="C17" s="141">
        <v>1.451E-2</v>
      </c>
      <c r="D17" s="98">
        <f t="shared" ref="D17" si="51">AVERAGE(C17:C18)</f>
        <v>1.3934999999999999E-2</v>
      </c>
      <c r="E17" s="134">
        <f t="shared" ref="E17" si="52">(_xlfn.STDEV.S(C17:C18)/SQRT(2))/(D17)</f>
        <v>4.1263006817366346E-2</v>
      </c>
      <c r="F17" s="133">
        <f t="shared" ref="F17:F42" si="53">(D17*$W$11*$W$10)/($W$12*$W$13*$W$14*10^-3)</f>
        <v>0.38708333333333333</v>
      </c>
      <c r="G17" s="97">
        <f t="shared" ref="G17" si="54">F17*1000</f>
        <v>387.08333333333331</v>
      </c>
      <c r="H17" s="98"/>
      <c r="I17" s="98"/>
      <c r="J17" s="146"/>
      <c r="K17" s="23"/>
      <c r="L17" s="150">
        <v>8.48E-2</v>
      </c>
      <c r="M17" s="145">
        <f t="shared" ref="M17" si="55">AVERAGE(L17:L18)</f>
        <v>8.0055000000000001E-2</v>
      </c>
      <c r="N17" s="146">
        <f t="shared" ref="N17" si="56">(_xlfn.STDEV.S(L17:L18)/SQRT(2))/(M17)</f>
        <v>5.9271750671413395E-2</v>
      </c>
      <c r="O17" s="133">
        <f t="shared" ref="O17:O42" si="57">(M17*$W$11*$W$10)/($W$12*$W$13*$W$14*10^-3)</f>
        <v>2.2237500000000003</v>
      </c>
      <c r="P17" s="97">
        <f t="shared" ref="P17" si="58">O17*1000</f>
        <v>2223.7500000000005</v>
      </c>
      <c r="Q17" s="98"/>
      <c r="R17" s="97"/>
      <c r="S17" s="134"/>
    </row>
    <row r="18" spans="1:19" x14ac:dyDescent="0.35">
      <c r="A18" s="23">
        <v>8</v>
      </c>
      <c r="B18" s="23"/>
      <c r="C18" s="141">
        <v>1.336E-2</v>
      </c>
      <c r="D18" s="98"/>
      <c r="E18" s="134"/>
      <c r="F18" s="133"/>
      <c r="G18" s="97"/>
      <c r="H18" s="98"/>
      <c r="I18" s="98"/>
      <c r="J18" s="146"/>
      <c r="K18" s="23"/>
      <c r="L18" s="150">
        <v>7.5310000000000002E-2</v>
      </c>
      <c r="M18" s="145"/>
      <c r="N18" s="146"/>
      <c r="O18" s="133"/>
      <c r="P18" s="97"/>
      <c r="Q18" s="98"/>
      <c r="R18" s="97"/>
      <c r="S18" s="134"/>
    </row>
    <row r="19" spans="1:19" x14ac:dyDescent="0.35">
      <c r="A19" s="23">
        <v>9</v>
      </c>
      <c r="B19" s="23"/>
      <c r="C19" s="81">
        <v>5.0860000000000002E-2</v>
      </c>
      <c r="D19" s="145">
        <f t="shared" ref="D19" si="59">AVERAGE(C19:C20)</f>
        <v>6.0784999999999999E-2</v>
      </c>
      <c r="E19" s="146">
        <f t="shared" ref="E19" si="60">(_xlfn.STDEV.S(C19:C20)/SQRT(2))/(D19)</f>
        <v>0.16328041457596421</v>
      </c>
      <c r="F19" s="147">
        <f t="shared" ref="F19:F42" si="61">(D19*$W$11*$W$10)/($W$12*$W$13*$W$14*10^-3)</f>
        <v>1.6884722222222224</v>
      </c>
      <c r="G19" s="148">
        <f t="shared" ref="G19" si="62">F19*1000</f>
        <v>1688.4722222222224</v>
      </c>
      <c r="H19" s="98"/>
      <c r="I19" s="98"/>
      <c r="J19" s="146"/>
      <c r="K19" s="23"/>
      <c r="L19" s="149">
        <v>4.5199999999999997E-2</v>
      </c>
      <c r="M19" s="98">
        <f t="shared" ref="M19" si="63">AVERAGE(L19:L20)</f>
        <v>4.7600000000000003E-2</v>
      </c>
      <c r="N19" s="134">
        <f t="shared" ref="N19" si="64">(_xlfn.STDEV.S(L19:L20)/SQRT(2))/(M19)</f>
        <v>5.0420168067226941E-2</v>
      </c>
      <c r="O19" s="133">
        <f t="shared" ref="O19:O42" si="65">(M19*$W$11*$W$10)/($W$12*$W$13*$W$14*10^-3)</f>
        <v>1.3222222222222224</v>
      </c>
      <c r="P19" s="97">
        <f t="shared" ref="P19" si="66">O19*1000</f>
        <v>1322.2222222222224</v>
      </c>
      <c r="Q19" s="98"/>
      <c r="R19" s="97"/>
      <c r="S19" s="134"/>
    </row>
    <row r="20" spans="1:19" x14ac:dyDescent="0.35">
      <c r="A20" s="23">
        <v>9</v>
      </c>
      <c r="B20" s="23"/>
      <c r="C20" s="81">
        <v>7.0709999999999995E-2</v>
      </c>
      <c r="D20" s="145"/>
      <c r="E20" s="146"/>
      <c r="F20" s="147"/>
      <c r="G20" s="148"/>
      <c r="H20" s="98"/>
      <c r="I20" s="98"/>
      <c r="J20" s="146"/>
      <c r="K20" s="23"/>
      <c r="L20" s="149">
        <v>0.05</v>
      </c>
      <c r="M20" s="98"/>
      <c r="N20" s="134"/>
      <c r="O20" s="133"/>
      <c r="P20" s="97"/>
      <c r="Q20" s="98"/>
      <c r="R20" s="97"/>
      <c r="S20" s="134"/>
    </row>
    <row r="21" spans="1:19" x14ac:dyDescent="0.35">
      <c r="A21" s="23">
        <v>10</v>
      </c>
      <c r="B21" s="23"/>
      <c r="C21" s="141">
        <v>2.1000000000000001E-2</v>
      </c>
      <c r="D21" s="98">
        <f t="shared" ref="D21" si="67">AVERAGE(C21:C22)</f>
        <v>2.1000000000000001E-2</v>
      </c>
      <c r="E21" s="143" t="e">
        <f t="shared" ref="E21" si="68">(_xlfn.STDEV.S(C21:C22)/SQRT(2))/(D21)</f>
        <v>#DIV/0!</v>
      </c>
      <c r="F21" s="133">
        <f t="shared" ref="F21:F42" si="69">(D21*$W$11*$W$10)/($W$12*$W$13*$W$14*10^-3)</f>
        <v>0.58333333333333348</v>
      </c>
      <c r="G21" s="97">
        <f t="shared" ref="G21" si="70">F21*1000</f>
        <v>583.33333333333348</v>
      </c>
      <c r="H21" s="98"/>
      <c r="I21" s="98"/>
      <c r="J21" s="146"/>
      <c r="K21" s="23"/>
      <c r="L21" s="149">
        <v>4.2290000000000001E-2</v>
      </c>
      <c r="M21" s="98">
        <f t="shared" ref="M21" si="71">AVERAGE(L21:L22)</f>
        <v>4.4080000000000001E-2</v>
      </c>
      <c r="N21" s="134">
        <f t="shared" ref="N21" si="72">(_xlfn.STDEV.S(L21:L22)/SQRT(2))/(M21)</f>
        <v>4.0607985480943735E-2</v>
      </c>
      <c r="O21" s="133">
        <f t="shared" ref="O21:O42" si="73">(M21*$W$11*$W$10)/($W$12*$W$13*$W$14*10^-3)</f>
        <v>1.2244444444444447</v>
      </c>
      <c r="P21" s="97">
        <f t="shared" ref="P21" si="74">O21*1000</f>
        <v>1224.4444444444446</v>
      </c>
      <c r="Q21" s="98"/>
      <c r="R21" s="97"/>
      <c r="S21" s="134"/>
    </row>
    <row r="22" spans="1:19" x14ac:dyDescent="0.35">
      <c r="A22" s="23">
        <v>10</v>
      </c>
      <c r="B22" s="23"/>
      <c r="C22" s="142" t="s">
        <v>137</v>
      </c>
      <c r="D22" s="98"/>
      <c r="E22" s="143"/>
      <c r="F22" s="133"/>
      <c r="G22" s="97"/>
      <c r="H22" s="98"/>
      <c r="I22" s="98"/>
      <c r="J22" s="146"/>
      <c r="K22" s="23"/>
      <c r="L22" s="149">
        <v>4.5870000000000001E-2</v>
      </c>
      <c r="M22" s="98"/>
      <c r="N22" s="134"/>
      <c r="O22" s="133"/>
      <c r="P22" s="97"/>
      <c r="Q22" s="98"/>
      <c r="R22" s="97"/>
      <c r="S22" s="134"/>
    </row>
    <row r="23" spans="1:19" x14ac:dyDescent="0.35">
      <c r="A23" s="23">
        <v>11</v>
      </c>
      <c r="B23" s="23"/>
      <c r="C23" s="141">
        <v>1.83E-2</v>
      </c>
      <c r="D23" s="98">
        <f t="shared" ref="D23" si="75">AVERAGE(C23:C24)</f>
        <v>2.0115000000000001E-2</v>
      </c>
      <c r="E23" s="134">
        <f t="shared" ref="E23" si="76">(_xlfn.STDEV.S(C23:C24)/SQRT(2))/(D23)</f>
        <v>9.0231170768083541E-2</v>
      </c>
      <c r="F23" s="133">
        <f t="shared" ref="F23:F42" si="77">(D23*$W$11*$W$10)/($W$12*$W$13*$W$14*10^-3)</f>
        <v>0.55875000000000008</v>
      </c>
      <c r="G23" s="97">
        <f t="shared" ref="G23" si="78">F23*1000</f>
        <v>558.75000000000011</v>
      </c>
      <c r="H23" s="98"/>
      <c r="I23" s="133">
        <f t="shared" ref="I23" si="79">AVERAGE(G23:G32)</f>
        <v>554.91666666666674</v>
      </c>
      <c r="J23" s="134">
        <f t="shared" ref="J23" si="80">(_xlfn.STDEV.S(G23:G32)/SQRT(5))/(I23)</f>
        <v>6.9668758590622354E-2</v>
      </c>
      <c r="K23" s="23"/>
      <c r="L23" s="149">
        <v>6.1710000000000001E-2</v>
      </c>
      <c r="M23" s="98">
        <f t="shared" ref="M23" si="81">AVERAGE(L23:L24)</f>
        <v>6.0399999999999995E-2</v>
      </c>
      <c r="N23" s="134">
        <f t="shared" ref="N23" si="82">(_xlfn.STDEV.S(L23:L24)/SQRT(2))/(M23)</f>
        <v>2.1688741721854338E-2</v>
      </c>
      <c r="O23" s="133">
        <f t="shared" ref="O23:O42" si="83">(M23*$W$11*$W$10)/($W$12*$W$13*$W$14*10^-3)</f>
        <v>1.6777777777777778</v>
      </c>
      <c r="P23" s="97">
        <f t="shared" ref="P23" si="84">O23*1000</f>
        <v>1677.7777777777778</v>
      </c>
      <c r="Q23" s="98"/>
      <c r="R23" s="97">
        <f t="shared" ref="R23" si="85">AVERAGE(P23:P32)</f>
        <v>1455.8055555555557</v>
      </c>
      <c r="S23" s="134">
        <f t="shared" ref="S23" si="86">(_xlfn.STDEV.S(P23:P32)/SQRT(5))/(R23)</f>
        <v>0.16101865793702139</v>
      </c>
    </row>
    <row r="24" spans="1:19" x14ac:dyDescent="0.35">
      <c r="A24" s="23">
        <v>11</v>
      </c>
      <c r="B24" s="23"/>
      <c r="C24" s="141">
        <v>2.1930000000000002E-2</v>
      </c>
      <c r="D24" s="98"/>
      <c r="E24" s="134"/>
      <c r="F24" s="133"/>
      <c r="G24" s="97"/>
      <c r="H24" s="98"/>
      <c r="I24" s="98"/>
      <c r="J24" s="134"/>
      <c r="K24" s="23"/>
      <c r="L24" s="149">
        <v>5.9089999999999997E-2</v>
      </c>
      <c r="M24" s="98"/>
      <c r="N24" s="134"/>
      <c r="O24" s="133"/>
      <c r="P24" s="97"/>
      <c r="Q24" s="98"/>
      <c r="R24" s="97"/>
      <c r="S24" s="134"/>
    </row>
    <row r="25" spans="1:19" x14ac:dyDescent="0.35">
      <c r="A25" s="23">
        <v>12</v>
      </c>
      <c r="B25" s="23"/>
      <c r="C25" s="141">
        <v>1.6500000000000001E-2</v>
      </c>
      <c r="D25" s="98">
        <f t="shared" ref="D25" si="87">AVERAGE(C25:C26)</f>
        <v>1.6405000000000003E-2</v>
      </c>
      <c r="E25" s="134">
        <f t="shared" ref="E25" si="88">(_xlfn.STDEV.S(C25:C26)/SQRT(2))/(D25)</f>
        <v>5.7909174032306958E-3</v>
      </c>
      <c r="F25" s="133">
        <f t="shared" ref="F25:F42" si="89">(D25*$W$11*$W$10)/($W$12*$W$13*$W$14*10^-3)</f>
        <v>0.45569444444444457</v>
      </c>
      <c r="G25" s="97">
        <f t="shared" ref="G25" si="90">F25*1000</f>
        <v>455.69444444444457</v>
      </c>
      <c r="H25" s="98"/>
      <c r="I25" s="98"/>
      <c r="J25" s="134"/>
      <c r="K25" s="23"/>
      <c r="L25" s="149">
        <v>2.673E-2</v>
      </c>
      <c r="M25" s="98">
        <f t="shared" ref="M25" si="91">AVERAGE(L25:L26)</f>
        <v>2.4164999999999999E-2</v>
      </c>
      <c r="N25" s="134">
        <f t="shared" ref="N25" si="92">(_xlfn.STDEV.S(L25:L26)/SQRT(2))/(M25)</f>
        <v>0.10614525139664802</v>
      </c>
      <c r="O25" s="133">
        <f t="shared" ref="O25:O42" si="93">(M25*$W$11*$W$10)/($W$12*$W$13*$W$14*10^-3)</f>
        <v>0.67125000000000012</v>
      </c>
      <c r="P25" s="97">
        <f t="shared" ref="P25" si="94">O25*1000</f>
        <v>671.25000000000011</v>
      </c>
      <c r="Q25" s="98"/>
      <c r="R25" s="97"/>
      <c r="S25" s="134"/>
    </row>
    <row r="26" spans="1:19" x14ac:dyDescent="0.35">
      <c r="A26" s="23">
        <v>12</v>
      </c>
      <c r="B26" s="23"/>
      <c r="C26" s="141">
        <v>1.6310000000000002E-2</v>
      </c>
      <c r="D26" s="98"/>
      <c r="E26" s="134"/>
      <c r="F26" s="133"/>
      <c r="G26" s="97"/>
      <c r="H26" s="98"/>
      <c r="I26" s="98"/>
      <c r="J26" s="134"/>
      <c r="K26" s="23"/>
      <c r="L26" s="149">
        <v>2.1600000000000001E-2</v>
      </c>
      <c r="M26" s="98"/>
      <c r="N26" s="134"/>
      <c r="O26" s="133"/>
      <c r="P26" s="97"/>
      <c r="Q26" s="98"/>
      <c r="R26" s="97"/>
      <c r="S26" s="134"/>
    </row>
    <row r="27" spans="1:19" x14ac:dyDescent="0.35">
      <c r="A27" s="23">
        <v>13</v>
      </c>
      <c r="B27" s="23"/>
      <c r="C27" s="141">
        <v>1.8509999999999999E-2</v>
      </c>
      <c r="D27" s="98">
        <f t="shared" ref="D27" si="95">AVERAGE(C27:C28)</f>
        <v>1.729E-2</v>
      </c>
      <c r="E27" s="134">
        <f t="shared" ref="E27" si="96">(_xlfn.STDEV.S(C27:C28)/SQRT(2))/(D27)</f>
        <v>7.0561017929438918E-2</v>
      </c>
      <c r="F27" s="133">
        <f t="shared" ref="F27:F42" si="97">(D27*$W$11*$W$10)/($W$12*$W$13*$W$14*10^-3)</f>
        <v>0.4802777777777778</v>
      </c>
      <c r="G27" s="97">
        <f t="shared" ref="G27" si="98">F27*1000</f>
        <v>480.27777777777783</v>
      </c>
      <c r="H27" s="98"/>
      <c r="I27" s="98"/>
      <c r="J27" s="134"/>
      <c r="K27" s="23"/>
      <c r="L27" s="149">
        <v>5.2670000000000002E-2</v>
      </c>
      <c r="M27" s="98">
        <f t="shared" ref="M27" si="99">AVERAGE(L27:L28)</f>
        <v>4.8770000000000001E-2</v>
      </c>
      <c r="N27" s="134">
        <f t="shared" ref="N27" si="100">(_xlfn.STDEV.S(L27:L28)/SQRT(2))/(M27)</f>
        <v>7.9967192946483495E-2</v>
      </c>
      <c r="O27" s="133">
        <f t="shared" ref="O27:O42" si="101">(M27*$W$11*$W$10)/($W$12*$W$13*$W$14*10^-3)</f>
        <v>1.3547222222222224</v>
      </c>
      <c r="P27" s="97">
        <f t="shared" ref="P27" si="102">O27*1000</f>
        <v>1354.7222222222224</v>
      </c>
      <c r="Q27" s="98"/>
      <c r="R27" s="97"/>
      <c r="S27" s="134"/>
    </row>
    <row r="28" spans="1:19" x14ac:dyDescent="0.35">
      <c r="A28" s="23">
        <v>13</v>
      </c>
      <c r="B28" s="23"/>
      <c r="C28" s="141">
        <v>1.6070000000000001E-2</v>
      </c>
      <c r="D28" s="98"/>
      <c r="E28" s="134"/>
      <c r="F28" s="133"/>
      <c r="G28" s="97"/>
      <c r="H28" s="98"/>
      <c r="I28" s="98"/>
      <c r="J28" s="134"/>
      <c r="K28" s="23"/>
      <c r="L28" s="149">
        <v>4.487E-2</v>
      </c>
      <c r="M28" s="98"/>
      <c r="N28" s="134"/>
      <c r="O28" s="133"/>
      <c r="P28" s="97"/>
      <c r="Q28" s="98"/>
      <c r="R28" s="97"/>
      <c r="S28" s="134"/>
    </row>
    <row r="29" spans="1:19" x14ac:dyDescent="0.35">
      <c r="A29" s="23">
        <v>14</v>
      </c>
      <c r="B29" s="23"/>
      <c r="C29" s="141">
        <v>2.3140000000000001E-2</v>
      </c>
      <c r="D29" s="98">
        <f t="shared" ref="D29" si="103">AVERAGE(C29:C30)</f>
        <v>2.2970000000000001E-2</v>
      </c>
      <c r="E29" s="134">
        <f t="shared" ref="E29" si="104">(_xlfn.STDEV.S(C29:C30)/SQRT(2))/(D29)</f>
        <v>7.40095777100566E-3</v>
      </c>
      <c r="F29" s="133">
        <f t="shared" ref="F29:F42" si="105">(D29*$W$11*$W$10)/($W$12*$W$13*$W$14*10^-3)</f>
        <v>0.6380555555555556</v>
      </c>
      <c r="G29" s="97">
        <f t="shared" ref="G29" si="106">F29*1000</f>
        <v>638.05555555555554</v>
      </c>
      <c r="H29" s="98"/>
      <c r="I29" s="98"/>
      <c r="J29" s="134"/>
      <c r="K29" s="23"/>
      <c r="L29" s="149">
        <v>5.0999999999999997E-2</v>
      </c>
      <c r="M29" s="98">
        <f t="shared" ref="M29" si="107">AVERAGE(L29:L30)</f>
        <v>5.2864999999999995E-2</v>
      </c>
      <c r="N29" s="134">
        <f t="shared" ref="N29" si="108">(_xlfn.STDEV.S(L29:L30)/SQRT(2))/(M29)</f>
        <v>3.5278539676534611E-2</v>
      </c>
      <c r="O29" s="133">
        <f t="shared" ref="O29:O42" si="109">(M29*$W$11*$W$10)/($W$12*$W$13*$W$14*10^-3)</f>
        <v>1.4684722222222222</v>
      </c>
      <c r="P29" s="97">
        <f t="shared" ref="P29" si="110">O29*1000</f>
        <v>1468.4722222222222</v>
      </c>
      <c r="Q29" s="98"/>
      <c r="R29" s="97"/>
      <c r="S29" s="134"/>
    </row>
    <row r="30" spans="1:19" x14ac:dyDescent="0.35">
      <c r="A30" s="23">
        <v>14</v>
      </c>
      <c r="B30" s="23"/>
      <c r="C30" s="141">
        <v>2.2800000000000001E-2</v>
      </c>
      <c r="D30" s="98"/>
      <c r="E30" s="134"/>
      <c r="F30" s="133"/>
      <c r="G30" s="97"/>
      <c r="H30" s="98"/>
      <c r="I30" s="98"/>
      <c r="J30" s="134"/>
      <c r="K30" s="23"/>
      <c r="L30" s="149">
        <v>5.4730000000000001E-2</v>
      </c>
      <c r="M30" s="98"/>
      <c r="N30" s="134"/>
      <c r="O30" s="133"/>
      <c r="P30" s="97"/>
      <c r="Q30" s="98"/>
      <c r="R30" s="97"/>
      <c r="S30" s="134"/>
    </row>
    <row r="31" spans="1:19" x14ac:dyDescent="0.35">
      <c r="A31" s="23">
        <v>15</v>
      </c>
      <c r="B31" s="23"/>
      <c r="C31" s="141">
        <v>2.4E-2</v>
      </c>
      <c r="D31" s="98">
        <f t="shared" ref="D31" si="111">AVERAGE(C31:C32)</f>
        <v>2.3105000000000001E-2</v>
      </c>
      <c r="E31" s="134">
        <f t="shared" ref="E31" si="112">(_xlfn.STDEV.S(C31:C32)/SQRT(2))/(D31)</f>
        <v>3.8736204284786843E-2</v>
      </c>
      <c r="F31" s="133">
        <f t="shared" ref="F31:F42" si="113">(D31*$W$11*$W$10)/($W$12*$W$13*$W$14*10^-3)</f>
        <v>0.64180555555555563</v>
      </c>
      <c r="G31" s="97">
        <f t="shared" ref="G31" si="114">F31*1000</f>
        <v>641.80555555555566</v>
      </c>
      <c r="H31" s="98"/>
      <c r="I31" s="98"/>
      <c r="J31" s="134"/>
      <c r="K31" s="23"/>
      <c r="L31" s="149">
        <v>7.5289999999999996E-2</v>
      </c>
      <c r="M31" s="98">
        <f t="shared" ref="M31" si="115">AVERAGE(L31:L32)</f>
        <v>7.5844999999999996E-2</v>
      </c>
      <c r="N31" s="134">
        <f t="shared" ref="N31" si="116">(_xlfn.STDEV.S(L31:L32)/SQRT(2))/(M31)</f>
        <v>7.317555540905794E-3</v>
      </c>
      <c r="O31" s="133">
        <f t="shared" ref="O31:O42" si="117">(M31*$W$11*$W$10)/($W$12*$W$13*$W$14*10^-3)</f>
        <v>2.1068055555555558</v>
      </c>
      <c r="P31" s="97">
        <f t="shared" ref="P31" si="118">O31*1000</f>
        <v>2106.8055555555557</v>
      </c>
      <c r="Q31" s="98"/>
      <c r="R31" s="97"/>
      <c r="S31" s="134"/>
    </row>
    <row r="32" spans="1:19" x14ac:dyDescent="0.35">
      <c r="A32" s="23">
        <v>15</v>
      </c>
      <c r="B32" s="23"/>
      <c r="C32" s="141">
        <v>2.2210000000000001E-2</v>
      </c>
      <c r="D32" s="98"/>
      <c r="E32" s="134"/>
      <c r="F32" s="133"/>
      <c r="G32" s="97"/>
      <c r="H32" s="98"/>
      <c r="I32" s="98"/>
      <c r="J32" s="134"/>
      <c r="K32" s="23"/>
      <c r="L32" s="149">
        <v>7.6399999999999996E-2</v>
      </c>
      <c r="M32" s="98"/>
      <c r="N32" s="134"/>
      <c r="O32" s="133"/>
      <c r="P32" s="97"/>
      <c r="Q32" s="98"/>
      <c r="R32" s="97"/>
      <c r="S32" s="134"/>
    </row>
    <row r="33" spans="1:19" x14ac:dyDescent="0.35">
      <c r="A33" s="23">
        <v>16</v>
      </c>
      <c r="B33" s="23"/>
      <c r="C33" s="141">
        <v>1.84E-2</v>
      </c>
      <c r="D33" s="98">
        <f t="shared" ref="D33" si="119">AVERAGE(C33:C34)</f>
        <v>1.6715000000000001E-2</v>
      </c>
      <c r="E33" s="134">
        <f t="shared" ref="E33" si="120">(_xlfn.STDEV.S(C33:C34)/SQRT(2))/(D33)</f>
        <v>0.10080765779240201</v>
      </c>
      <c r="F33" s="133">
        <f t="shared" ref="F33:F42" si="121">(D33*$W$11*$W$10)/($W$12*$W$13*$W$14*10^-3)</f>
        <v>0.46430555555555564</v>
      </c>
      <c r="G33" s="97">
        <f t="shared" ref="G33" si="122">F33*1000</f>
        <v>464.30555555555566</v>
      </c>
      <c r="H33" s="98"/>
      <c r="I33" s="133">
        <f t="shared" ref="I33" si="123">AVERAGE(G33:G42)</f>
        <v>557.27777777777771</v>
      </c>
      <c r="J33" s="134">
        <f t="shared" ref="J33" si="124">(_xlfn.STDEV.S(G33:G42)/SQRT(5))/(I33)</f>
        <v>0.14201738454824545</v>
      </c>
      <c r="K33" s="23"/>
      <c r="L33" s="149">
        <v>5.7029999999999997E-2</v>
      </c>
      <c r="M33" s="98">
        <f t="shared" ref="M33" si="125">AVERAGE(L33:L34)</f>
        <v>5.9039999999999995E-2</v>
      </c>
      <c r="N33" s="134">
        <f t="shared" ref="N33" si="126">(_xlfn.STDEV.S(L33:L34)/SQRT(2))/(M33)</f>
        <v>3.4044715447154497E-2</v>
      </c>
      <c r="O33" s="133">
        <f t="shared" ref="O33:O42" si="127">(M33*$W$11*$W$10)/($W$12*$W$13*$W$14*10^-3)</f>
        <v>1.64</v>
      </c>
      <c r="P33" s="97">
        <f t="shared" ref="P33" si="128">O33*1000</f>
        <v>1640</v>
      </c>
      <c r="Q33" s="98"/>
      <c r="R33" s="97">
        <f t="shared" ref="R33" si="129">AVERAGE(P33:P42)</f>
        <v>1437.1388888888891</v>
      </c>
      <c r="S33" s="134">
        <f t="shared" ref="S33" si="130">(_xlfn.STDEV.S(P33:P42)/SQRT(5))/(R33)</f>
        <v>0.11354503481650791</v>
      </c>
    </row>
    <row r="34" spans="1:19" x14ac:dyDescent="0.35">
      <c r="A34" s="23">
        <v>16</v>
      </c>
      <c r="B34" s="23"/>
      <c r="C34" s="141">
        <v>1.503E-2</v>
      </c>
      <c r="D34" s="98"/>
      <c r="E34" s="134"/>
      <c r="F34" s="133"/>
      <c r="G34" s="97"/>
      <c r="H34" s="98"/>
      <c r="I34" s="98"/>
      <c r="J34" s="134"/>
      <c r="K34" s="23"/>
      <c r="L34" s="149">
        <v>6.105E-2</v>
      </c>
      <c r="M34" s="98"/>
      <c r="N34" s="134"/>
      <c r="O34" s="133"/>
      <c r="P34" s="97"/>
      <c r="Q34" s="98"/>
      <c r="R34" s="97"/>
      <c r="S34" s="134"/>
    </row>
    <row r="35" spans="1:19" x14ac:dyDescent="0.35">
      <c r="A35" s="23">
        <v>17</v>
      </c>
      <c r="B35" s="23"/>
      <c r="C35" s="141">
        <v>1.3429999999999999E-2</v>
      </c>
      <c r="D35" s="98">
        <f t="shared" ref="D35" si="131">AVERAGE(C35:C36)</f>
        <v>1.2715000000000001E-2</v>
      </c>
      <c r="E35" s="134">
        <f t="shared" ref="E35" si="132">(_xlfn.STDEV.S(C35:C36)/SQRT(2))/(D35)</f>
        <v>5.6232795910342068E-2</v>
      </c>
      <c r="F35" s="133">
        <f t="shared" ref="F35:F42" si="133">(D35*$W$11*$W$10)/($W$12*$W$13*$W$14*10^-3)</f>
        <v>0.35319444444444448</v>
      </c>
      <c r="G35" s="97">
        <f t="shared" ref="G35" si="134">F35*1000</f>
        <v>353.19444444444446</v>
      </c>
      <c r="H35" s="98"/>
      <c r="I35" s="98"/>
      <c r="J35" s="134"/>
      <c r="K35" s="23"/>
      <c r="L35" s="149">
        <v>3.771E-2</v>
      </c>
      <c r="M35" s="98">
        <f t="shared" ref="M35" si="135">AVERAGE(L35:L36)</f>
        <v>3.8339999999999999E-2</v>
      </c>
      <c r="N35" s="134">
        <f t="shared" ref="N35" si="136">(_xlfn.STDEV.S(L35:L36)/SQRT(2))/(M35)</f>
        <v>1.6431924882629071E-2</v>
      </c>
      <c r="O35" s="133">
        <f t="shared" ref="O35:O42" si="137">(M35*$W$11*$W$10)/($W$12*$W$13*$W$14*10^-3)</f>
        <v>1.0650000000000002</v>
      </c>
      <c r="P35" s="97">
        <f t="shared" ref="P35" si="138">O35*1000</f>
        <v>1065.0000000000002</v>
      </c>
      <c r="Q35" s="98"/>
      <c r="R35" s="97"/>
      <c r="S35" s="134"/>
    </row>
    <row r="36" spans="1:19" x14ac:dyDescent="0.35">
      <c r="A36" s="23">
        <v>17</v>
      </c>
      <c r="B36" s="23"/>
      <c r="C36" s="141">
        <v>1.2E-2</v>
      </c>
      <c r="D36" s="98"/>
      <c r="E36" s="134"/>
      <c r="F36" s="133"/>
      <c r="G36" s="97"/>
      <c r="H36" s="98"/>
      <c r="I36" s="98"/>
      <c r="J36" s="134"/>
      <c r="K36" s="23"/>
      <c r="L36" s="149">
        <v>3.8969999999999998E-2</v>
      </c>
      <c r="M36" s="98"/>
      <c r="N36" s="134"/>
      <c r="O36" s="133"/>
      <c r="P36" s="97"/>
      <c r="Q36" s="98"/>
      <c r="R36" s="97"/>
      <c r="S36" s="134"/>
    </row>
    <row r="37" spans="1:19" x14ac:dyDescent="0.35">
      <c r="A37" s="23">
        <v>18</v>
      </c>
      <c r="B37" s="23"/>
      <c r="C37" s="141">
        <v>2.7140000000000001E-2</v>
      </c>
      <c r="D37" s="98">
        <f t="shared" ref="D37" si="139">AVERAGE(C37:C38)</f>
        <v>2.9269999999999997E-2</v>
      </c>
      <c r="E37" s="134">
        <f t="shared" ref="E37" si="140">(_xlfn.STDEV.S(C37:C38)/SQRT(2))/(D37)</f>
        <v>7.27707550392893E-2</v>
      </c>
      <c r="F37" s="133">
        <f t="shared" ref="F37:F42" si="141">(D37*$W$11*$W$10)/($W$12*$W$13*$W$14*10^-3)</f>
        <v>0.81305555555555553</v>
      </c>
      <c r="G37" s="97">
        <f t="shared" ref="G37" si="142">F37*1000</f>
        <v>813.05555555555554</v>
      </c>
      <c r="H37" s="98"/>
      <c r="I37" s="98"/>
      <c r="J37" s="134"/>
      <c r="K37" s="23"/>
      <c r="L37" s="149">
        <v>6.046E-2</v>
      </c>
      <c r="M37" s="98">
        <f t="shared" ref="M37" si="143">AVERAGE(L37:L38)</f>
        <v>6.9429999999999992E-2</v>
      </c>
      <c r="N37" s="134">
        <f t="shared" ref="N37" si="144">(_xlfn.STDEV.S(L37:L38)/SQRT(2))/(M37)</f>
        <v>0.12919487253348833</v>
      </c>
      <c r="O37" s="133">
        <f t="shared" ref="O37:O42" si="145">(M37*$W$11*$W$10)/($W$12*$W$13*$W$14*10^-3)</f>
        <v>1.9286111111111111</v>
      </c>
      <c r="P37" s="97">
        <f t="shared" ref="P37" si="146">O37*1000</f>
        <v>1928.6111111111111</v>
      </c>
      <c r="Q37" s="98"/>
      <c r="R37" s="97"/>
      <c r="S37" s="134"/>
    </row>
    <row r="38" spans="1:19" x14ac:dyDescent="0.35">
      <c r="A38" s="23">
        <v>18</v>
      </c>
      <c r="B38" s="23"/>
      <c r="C38" s="141">
        <v>3.1399999999999997E-2</v>
      </c>
      <c r="D38" s="98"/>
      <c r="E38" s="134"/>
      <c r="F38" s="133"/>
      <c r="G38" s="97"/>
      <c r="H38" s="98"/>
      <c r="I38" s="98"/>
      <c r="J38" s="134"/>
      <c r="K38" s="23"/>
      <c r="L38" s="149">
        <v>7.8399999999999997E-2</v>
      </c>
      <c r="M38" s="98"/>
      <c r="N38" s="134"/>
      <c r="O38" s="133"/>
      <c r="P38" s="97"/>
      <c r="Q38" s="98"/>
      <c r="R38" s="97"/>
      <c r="S38" s="134"/>
    </row>
    <row r="39" spans="1:19" x14ac:dyDescent="0.35">
      <c r="A39" s="23">
        <v>19</v>
      </c>
      <c r="B39" s="23"/>
      <c r="C39" s="141">
        <v>1.8429999999999998E-2</v>
      </c>
      <c r="D39" s="98">
        <f>AVERAGE(C39:C39)</f>
        <v>1.8429999999999998E-2</v>
      </c>
      <c r="E39" s="143" t="e">
        <f>(_xlfn.STDEV.S(C40:C40)/SQRT(1))/(D39)</f>
        <v>#DIV/0!</v>
      </c>
      <c r="F39" s="133">
        <f t="shared" ref="F39:F42" si="147">(D39*$W$11*$W$10)/($W$12*$W$13*$W$14*10^-3)</f>
        <v>0.51194444444444442</v>
      </c>
      <c r="G39" s="97">
        <f t="shared" ref="G39" si="148">F39*1000</f>
        <v>511.9444444444444</v>
      </c>
      <c r="H39" s="98"/>
      <c r="I39" s="98"/>
      <c r="J39" s="134"/>
      <c r="K39" s="23"/>
      <c r="L39" s="149">
        <v>3.6600000000000001E-2</v>
      </c>
      <c r="M39" s="98">
        <f t="shared" ref="M39" si="149">AVERAGE(L39:L40)</f>
        <v>3.9730000000000001E-2</v>
      </c>
      <c r="N39" s="134">
        <f t="shared" ref="N39" si="150">(_xlfn.STDEV.S(L39:L40)/SQRT(2))/(M39)</f>
        <v>7.8781776994714323E-2</v>
      </c>
      <c r="O39" s="133">
        <f t="shared" ref="O39:O42" si="151">(M39*$W$11*$W$10)/($W$12*$W$13*$W$14*10^-3)</f>
        <v>1.1036111111111111</v>
      </c>
      <c r="P39" s="97">
        <f t="shared" ref="P39" si="152">O39*1000</f>
        <v>1103.6111111111111</v>
      </c>
      <c r="Q39" s="98"/>
      <c r="R39" s="97"/>
      <c r="S39" s="134"/>
    </row>
    <row r="40" spans="1:19" x14ac:dyDescent="0.35">
      <c r="A40" s="23">
        <v>19</v>
      </c>
      <c r="B40" s="23"/>
      <c r="C40" s="81">
        <v>4.1599999999999998E-2</v>
      </c>
      <c r="D40" s="98"/>
      <c r="E40" s="143"/>
      <c r="F40" s="133"/>
      <c r="G40" s="97"/>
      <c r="H40" s="98"/>
      <c r="I40" s="98"/>
      <c r="J40" s="134"/>
      <c r="K40" s="23"/>
      <c r="L40" s="149">
        <v>4.2860000000000002E-2</v>
      </c>
      <c r="M40" s="98"/>
      <c r="N40" s="134"/>
      <c r="O40" s="133"/>
      <c r="P40" s="97"/>
      <c r="Q40" s="98"/>
      <c r="R40" s="97"/>
      <c r="S40" s="134"/>
    </row>
    <row r="41" spans="1:19" x14ac:dyDescent="0.35">
      <c r="A41" s="23">
        <v>20</v>
      </c>
      <c r="B41" s="23"/>
      <c r="C41" s="141">
        <v>2.4E-2</v>
      </c>
      <c r="D41" s="98">
        <f t="shared" ref="D41" si="153">AVERAGE(C41:C42)</f>
        <v>2.3179999999999999E-2</v>
      </c>
      <c r="E41" s="134">
        <f t="shared" ref="E41" si="154">(_xlfn.STDEV.S(C41:C42)/SQRT(2))/(D41)</f>
        <v>3.537532355478859E-2</v>
      </c>
      <c r="F41" s="133">
        <f t="shared" ref="F41:F42" si="155">(D41*$W$11*$W$10)/($W$12*$W$13*$W$14*10^-3)</f>
        <v>0.64388888888888896</v>
      </c>
      <c r="G41" s="97">
        <f t="shared" ref="G41" si="156">F41*1000</f>
        <v>643.88888888888891</v>
      </c>
      <c r="H41" s="98"/>
      <c r="I41" s="98"/>
      <c r="J41" s="134"/>
      <c r="K41" s="23"/>
      <c r="L41" s="149">
        <v>4.929E-2</v>
      </c>
      <c r="M41" s="98">
        <f t="shared" ref="M41" si="157">AVERAGE(L41:L42)</f>
        <v>5.2144999999999997E-2</v>
      </c>
      <c r="N41" s="134">
        <f t="shared" ref="N41" si="158">(_xlfn.STDEV.S(L41:L42)/SQRT(2))/(M41)</f>
        <v>5.4751174609262626E-2</v>
      </c>
      <c r="O41" s="133">
        <f t="shared" ref="O41:O42" si="159">(M41*$W$11*$W$10)/($W$12*$W$13*$W$14*10^-3)</f>
        <v>1.4484722222222224</v>
      </c>
      <c r="P41" s="97">
        <f t="shared" ref="P41" si="160">O41*1000</f>
        <v>1448.4722222222224</v>
      </c>
      <c r="Q41" s="98"/>
      <c r="R41" s="97"/>
      <c r="S41" s="134"/>
    </row>
    <row r="42" spans="1:19" x14ac:dyDescent="0.35">
      <c r="A42" s="23">
        <v>20</v>
      </c>
      <c r="B42" s="23"/>
      <c r="C42" s="141">
        <v>2.2360000000000001E-2</v>
      </c>
      <c r="D42" s="98"/>
      <c r="E42" s="134"/>
      <c r="F42" s="133"/>
      <c r="G42" s="97"/>
      <c r="H42" s="98"/>
      <c r="I42" s="98"/>
      <c r="J42" s="134"/>
      <c r="K42" s="23"/>
      <c r="L42" s="149">
        <v>5.5E-2</v>
      </c>
      <c r="M42" s="98"/>
      <c r="N42" s="134"/>
      <c r="O42" s="133"/>
      <c r="P42" s="97"/>
      <c r="Q42" s="98"/>
      <c r="R42" s="97"/>
      <c r="S42" s="134"/>
    </row>
    <row r="43" spans="1:19" x14ac:dyDescent="0.35">
      <c r="I43" s="140"/>
      <c r="J43" s="140"/>
    </row>
    <row r="44" spans="1:19" x14ac:dyDescent="0.35">
      <c r="I44" s="140"/>
      <c r="J44" s="140"/>
    </row>
    <row r="45" spans="1:19" x14ac:dyDescent="0.35">
      <c r="I45" s="140"/>
      <c r="J45" s="140"/>
    </row>
    <row r="46" spans="1:19" x14ac:dyDescent="0.35">
      <c r="I46" s="140"/>
      <c r="J46" s="140"/>
    </row>
    <row r="47" spans="1:19" x14ac:dyDescent="0.35">
      <c r="I47" s="140"/>
      <c r="J47" s="140"/>
    </row>
    <row r="48" spans="1:19" x14ac:dyDescent="0.35">
      <c r="I48" s="140"/>
      <c r="J48" s="140"/>
    </row>
    <row r="49" spans="9:10" x14ac:dyDescent="0.35">
      <c r="I49" s="140"/>
      <c r="J49" s="140"/>
    </row>
    <row r="50" spans="9:10" x14ac:dyDescent="0.35">
      <c r="I50" s="140"/>
      <c r="J50" s="140"/>
    </row>
    <row r="51" spans="9:10" x14ac:dyDescent="0.35">
      <c r="I51" s="140"/>
      <c r="J51" s="140"/>
    </row>
    <row r="52" spans="9:10" x14ac:dyDescent="0.35">
      <c r="I52" s="140"/>
      <c r="J52" s="140"/>
    </row>
  </sheetData>
  <mergeCells count="218">
    <mergeCell ref="S33:S42"/>
    <mergeCell ref="Q35:Q36"/>
    <mergeCell ref="Q37:Q38"/>
    <mergeCell ref="Q39:Q40"/>
    <mergeCell ref="Q41:Q42"/>
    <mergeCell ref="S23:S32"/>
    <mergeCell ref="Q25:Q26"/>
    <mergeCell ref="Q27:Q28"/>
    <mergeCell ref="Q29:Q30"/>
    <mergeCell ref="Q31:Q32"/>
    <mergeCell ref="S13:S22"/>
    <mergeCell ref="Q15:Q16"/>
    <mergeCell ref="Q17:Q18"/>
    <mergeCell ref="Q19:Q20"/>
    <mergeCell ref="Q21:Q22"/>
    <mergeCell ref="S3:S12"/>
    <mergeCell ref="Q5:Q6"/>
    <mergeCell ref="Q7:Q8"/>
    <mergeCell ref="Q9:Q10"/>
    <mergeCell ref="Q11:Q12"/>
    <mergeCell ref="R33:R42"/>
    <mergeCell ref="M35:M36"/>
    <mergeCell ref="N35:N36"/>
    <mergeCell ref="O35:O36"/>
    <mergeCell ref="P35:P36"/>
    <mergeCell ref="M37:M38"/>
    <mergeCell ref="N37:N38"/>
    <mergeCell ref="O37:O38"/>
    <mergeCell ref="P37:P38"/>
    <mergeCell ref="M39:M40"/>
    <mergeCell ref="N39:N40"/>
    <mergeCell ref="O39:O40"/>
    <mergeCell ref="P39:P40"/>
    <mergeCell ref="N33:N34"/>
    <mergeCell ref="O33:O34"/>
    <mergeCell ref="P33:P34"/>
    <mergeCell ref="N41:N42"/>
    <mergeCell ref="O41:O42"/>
    <mergeCell ref="P41:P42"/>
    <mergeCell ref="Q33:Q34"/>
    <mergeCell ref="R23:R32"/>
    <mergeCell ref="M25:M26"/>
    <mergeCell ref="N25:N26"/>
    <mergeCell ref="O25:O26"/>
    <mergeCell ref="P25:P26"/>
    <mergeCell ref="M27:M28"/>
    <mergeCell ref="N27:N28"/>
    <mergeCell ref="O27:O28"/>
    <mergeCell ref="P27:P28"/>
    <mergeCell ref="M29:M30"/>
    <mergeCell ref="N29:N30"/>
    <mergeCell ref="O29:O30"/>
    <mergeCell ref="P29:P30"/>
    <mergeCell ref="N23:N24"/>
    <mergeCell ref="O23:O24"/>
    <mergeCell ref="P23:P24"/>
    <mergeCell ref="N31:N32"/>
    <mergeCell ref="O31:O32"/>
    <mergeCell ref="P31:P32"/>
    <mergeCell ref="Q23:Q24"/>
    <mergeCell ref="R13:R22"/>
    <mergeCell ref="M15:M16"/>
    <mergeCell ref="N15:N16"/>
    <mergeCell ref="O15:O16"/>
    <mergeCell ref="P15:P16"/>
    <mergeCell ref="M17:M18"/>
    <mergeCell ref="N17:N18"/>
    <mergeCell ref="O17:O18"/>
    <mergeCell ref="P17:P18"/>
    <mergeCell ref="M19:M20"/>
    <mergeCell ref="N19:N20"/>
    <mergeCell ref="O19:O20"/>
    <mergeCell ref="P19:P20"/>
    <mergeCell ref="N13:N14"/>
    <mergeCell ref="O13:O14"/>
    <mergeCell ref="P13:P14"/>
    <mergeCell ref="N21:N22"/>
    <mergeCell ref="O21:O22"/>
    <mergeCell ref="P21:P22"/>
    <mergeCell ref="Q13:Q14"/>
    <mergeCell ref="R3:R12"/>
    <mergeCell ref="M5:M6"/>
    <mergeCell ref="N5:N6"/>
    <mergeCell ref="O5:O6"/>
    <mergeCell ref="P5:P6"/>
    <mergeCell ref="M7:M8"/>
    <mergeCell ref="N7:N8"/>
    <mergeCell ref="O7:O8"/>
    <mergeCell ref="P7:P8"/>
    <mergeCell ref="M9:M10"/>
    <mergeCell ref="N9:N10"/>
    <mergeCell ref="O9:O10"/>
    <mergeCell ref="P9:P10"/>
    <mergeCell ref="N3:N4"/>
    <mergeCell ref="O3:O4"/>
    <mergeCell ref="P3:P4"/>
    <mergeCell ref="N11:N12"/>
    <mergeCell ref="O11:O12"/>
    <mergeCell ref="P11:P12"/>
    <mergeCell ref="Q3:Q4"/>
    <mergeCell ref="I33:I42"/>
    <mergeCell ref="J33:J42"/>
    <mergeCell ref="M3:M4"/>
    <mergeCell ref="M11:M12"/>
    <mergeCell ref="M13:M14"/>
    <mergeCell ref="M21:M22"/>
    <mergeCell ref="M23:M24"/>
    <mergeCell ref="M31:M32"/>
    <mergeCell ref="M33:M34"/>
    <mergeCell ref="M41:M42"/>
    <mergeCell ref="I3:I12"/>
    <mergeCell ref="J3:J12"/>
    <mergeCell ref="I13:I22"/>
    <mergeCell ref="J13:J22"/>
    <mergeCell ref="I23:I32"/>
    <mergeCell ref="J23:J32"/>
    <mergeCell ref="F39:F40"/>
    <mergeCell ref="H39:H40"/>
    <mergeCell ref="F41:F42"/>
    <mergeCell ref="H41:H42"/>
    <mergeCell ref="G39:G40"/>
    <mergeCell ref="G41:G42"/>
    <mergeCell ref="F35:F36"/>
    <mergeCell ref="H35:H36"/>
    <mergeCell ref="F37:F38"/>
    <mergeCell ref="H37:H38"/>
    <mergeCell ref="G35:G36"/>
    <mergeCell ref="G37:G38"/>
    <mergeCell ref="F31:F32"/>
    <mergeCell ref="H31:H32"/>
    <mergeCell ref="F33:F34"/>
    <mergeCell ref="H33:H34"/>
    <mergeCell ref="G31:G32"/>
    <mergeCell ref="G33:G34"/>
    <mergeCell ref="F27:F28"/>
    <mergeCell ref="H27:H28"/>
    <mergeCell ref="F29:F30"/>
    <mergeCell ref="H29:H30"/>
    <mergeCell ref="G27:G28"/>
    <mergeCell ref="G29:G30"/>
    <mergeCell ref="F23:F24"/>
    <mergeCell ref="H23:H24"/>
    <mergeCell ref="F25:F26"/>
    <mergeCell ref="H25:H26"/>
    <mergeCell ref="G23:G24"/>
    <mergeCell ref="G25:G26"/>
    <mergeCell ref="F19:F20"/>
    <mergeCell ref="H19:H20"/>
    <mergeCell ref="F21:F22"/>
    <mergeCell ref="H21:H22"/>
    <mergeCell ref="G19:G20"/>
    <mergeCell ref="G21:G22"/>
    <mergeCell ref="F15:F16"/>
    <mergeCell ref="H15:H16"/>
    <mergeCell ref="F17:F18"/>
    <mergeCell ref="H17:H18"/>
    <mergeCell ref="G15:G16"/>
    <mergeCell ref="G17:G18"/>
    <mergeCell ref="F11:F12"/>
    <mergeCell ref="H11:H12"/>
    <mergeCell ref="F13:F14"/>
    <mergeCell ref="H13:H14"/>
    <mergeCell ref="G11:G12"/>
    <mergeCell ref="G13:G14"/>
    <mergeCell ref="F7:F8"/>
    <mergeCell ref="H7:H8"/>
    <mergeCell ref="F9:F10"/>
    <mergeCell ref="H9:H10"/>
    <mergeCell ref="G7:G8"/>
    <mergeCell ref="G9:G10"/>
    <mergeCell ref="F3:F4"/>
    <mergeCell ref="H3:H4"/>
    <mergeCell ref="F5:F6"/>
    <mergeCell ref="H5:H6"/>
    <mergeCell ref="G3:G4"/>
    <mergeCell ref="G5:G6"/>
    <mergeCell ref="E33:E34"/>
    <mergeCell ref="E35:E36"/>
    <mergeCell ref="E37:E38"/>
    <mergeCell ref="E39:E40"/>
    <mergeCell ref="E41:E42"/>
    <mergeCell ref="E23:E24"/>
    <mergeCell ref="E25:E26"/>
    <mergeCell ref="E27:E28"/>
    <mergeCell ref="E29:E30"/>
    <mergeCell ref="E31:E32"/>
    <mergeCell ref="E13:E14"/>
    <mergeCell ref="E15:E16"/>
    <mergeCell ref="E17:E18"/>
    <mergeCell ref="E19:E20"/>
    <mergeCell ref="E21:E22"/>
    <mergeCell ref="E3:E4"/>
    <mergeCell ref="E5:E6"/>
    <mergeCell ref="E7:E8"/>
    <mergeCell ref="E9:E10"/>
    <mergeCell ref="E11:E12"/>
    <mergeCell ref="D33:D34"/>
    <mergeCell ref="D35:D36"/>
    <mergeCell ref="D37:D38"/>
    <mergeCell ref="D39:D40"/>
    <mergeCell ref="D41:D42"/>
    <mergeCell ref="D23:D24"/>
    <mergeCell ref="D25:D26"/>
    <mergeCell ref="D27:D28"/>
    <mergeCell ref="D29:D30"/>
    <mergeCell ref="D31:D32"/>
    <mergeCell ref="D13:D14"/>
    <mergeCell ref="D15:D16"/>
    <mergeCell ref="D17:D18"/>
    <mergeCell ref="D19:D20"/>
    <mergeCell ref="D21:D22"/>
    <mergeCell ref="D3:D4"/>
    <mergeCell ref="D5:D6"/>
    <mergeCell ref="D7:D8"/>
    <mergeCell ref="D9:D10"/>
    <mergeCell ref="D11:D12"/>
    <mergeCell ref="B1:J1"/>
    <mergeCell ref="K1:S1"/>
  </mergeCells>
  <conditionalFormatting sqref="L2">
    <cfRule type="beginsWith" dxfId="1" priority="4" operator="beginsWith" text="NA">
      <formula>LEFT(L2,LEN("NA"))="NA"</formula>
    </cfRule>
  </conditionalFormatting>
  <conditionalFormatting sqref="N2 E2">
    <cfRule type="iconSet" priority="3">
      <iconSet reverse="1">
        <cfvo type="percent" val="0"/>
        <cfvo type="num" val="1"/>
        <cfvo type="num" val="5"/>
      </iconSet>
    </cfRule>
  </conditionalFormatting>
  <conditionalFormatting sqref="B2">
    <cfRule type="beginsWith" dxfId="0" priority="2" operator="beginsWith" text="NA">
      <formula>LEFT(B2,LEN("NA"))="NA"</formula>
    </cfRule>
  </conditionalFormatting>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AD265-707A-4C54-80E1-E3BD626E64B6}">
  <dimension ref="A1:AB42"/>
  <sheetViews>
    <sheetView tabSelected="1" zoomScaleNormal="100" workbookViewId="0">
      <selection activeCell="N3" sqref="N3"/>
    </sheetView>
  </sheetViews>
  <sheetFormatPr baseColWidth="10" defaultRowHeight="14.5" x14ac:dyDescent="0.35"/>
  <cols>
    <col min="2" max="2" width="13.81640625" hidden="1" customWidth="1"/>
    <col min="3" max="3" width="11.54296875" hidden="1" customWidth="1"/>
    <col min="4" max="8" width="0" hidden="1" customWidth="1"/>
    <col min="9" max="9" width="13.90625" hidden="1" customWidth="1"/>
    <col min="10" max="10" width="15.6328125" hidden="1" customWidth="1"/>
    <col min="11" max="11" width="14.81640625" hidden="1" customWidth="1"/>
    <col min="12" max="12" width="0" hidden="1" customWidth="1"/>
    <col min="13" max="13" width="13.81640625" bestFit="1" customWidth="1"/>
    <col min="20" max="20" width="13.90625" bestFit="1" customWidth="1"/>
    <col min="21" max="21" width="15.6328125" bestFit="1" customWidth="1"/>
    <col min="22" max="22" width="14.81640625" bestFit="1" customWidth="1"/>
  </cols>
  <sheetData>
    <row r="1" spans="1:27" x14ac:dyDescent="0.35">
      <c r="B1" s="138" t="s">
        <v>104</v>
      </c>
      <c r="C1" s="138"/>
      <c r="D1" s="138"/>
      <c r="E1" s="138"/>
      <c r="F1" s="138"/>
      <c r="G1" s="138"/>
      <c r="H1" s="138"/>
      <c r="I1" s="138"/>
      <c r="J1" s="138"/>
      <c r="K1" s="71"/>
      <c r="L1" s="71"/>
      <c r="M1" s="139" t="s">
        <v>105</v>
      </c>
      <c r="N1" s="139"/>
      <c r="O1" s="139"/>
      <c r="P1" s="139"/>
      <c r="Q1" s="139"/>
      <c r="R1" s="139"/>
      <c r="S1" s="139"/>
      <c r="T1" s="139"/>
      <c r="U1" s="139"/>
      <c r="V1" s="72"/>
      <c r="W1" s="72"/>
    </row>
    <row r="2" spans="1:27" x14ac:dyDescent="0.35">
      <c r="A2" s="73" t="s">
        <v>0</v>
      </c>
      <c r="B2" s="75" t="s">
        <v>123</v>
      </c>
      <c r="C2" s="7" t="s">
        <v>106</v>
      </c>
      <c r="D2" s="151" t="s">
        <v>144</v>
      </c>
      <c r="E2" s="7" t="s">
        <v>107</v>
      </c>
      <c r="F2" s="7" t="s">
        <v>108</v>
      </c>
      <c r="G2" s="7" t="s">
        <v>109</v>
      </c>
      <c r="H2" s="7" t="s">
        <v>110</v>
      </c>
      <c r="I2" s="7" t="s">
        <v>124</v>
      </c>
      <c r="J2" s="74" t="s">
        <v>145</v>
      </c>
      <c r="K2" s="74" t="s">
        <v>111</v>
      </c>
      <c r="L2" s="74" t="s">
        <v>112</v>
      </c>
      <c r="M2" s="7" t="s">
        <v>123</v>
      </c>
      <c r="N2" s="7" t="s">
        <v>106</v>
      </c>
      <c r="O2" s="151" t="s">
        <v>144</v>
      </c>
      <c r="P2" s="7" t="s">
        <v>107</v>
      </c>
      <c r="Q2" s="7" t="s">
        <v>108</v>
      </c>
      <c r="R2" s="7" t="s">
        <v>109</v>
      </c>
      <c r="S2" s="7" t="s">
        <v>110</v>
      </c>
      <c r="T2" s="7" t="s">
        <v>124</v>
      </c>
      <c r="U2" s="74" t="s">
        <v>145</v>
      </c>
      <c r="V2" s="74" t="s">
        <v>111</v>
      </c>
      <c r="W2" s="74" t="s">
        <v>112</v>
      </c>
    </row>
    <row r="3" spans="1:27" x14ac:dyDescent="0.35">
      <c r="A3" s="23">
        <v>1</v>
      </c>
    </row>
    <row r="4" spans="1:27" x14ac:dyDescent="0.35">
      <c r="A4" s="23">
        <v>1</v>
      </c>
    </row>
    <row r="5" spans="1:27" x14ac:dyDescent="0.35">
      <c r="A5" s="23">
        <v>2</v>
      </c>
    </row>
    <row r="6" spans="1:27" x14ac:dyDescent="0.35">
      <c r="A6" s="23">
        <v>2</v>
      </c>
    </row>
    <row r="7" spans="1:27" x14ac:dyDescent="0.35">
      <c r="A7" s="23">
        <v>3</v>
      </c>
    </row>
    <row r="8" spans="1:27" x14ac:dyDescent="0.35">
      <c r="A8" s="23">
        <v>3</v>
      </c>
      <c r="Z8" s="144" t="s">
        <v>138</v>
      </c>
      <c r="AA8">
        <v>1</v>
      </c>
    </row>
    <row r="9" spans="1:27" x14ac:dyDescent="0.35">
      <c r="A9" s="23">
        <v>4</v>
      </c>
      <c r="Z9" s="144" t="s">
        <v>139</v>
      </c>
      <c r="AA9">
        <v>0.20499999999999999</v>
      </c>
    </row>
    <row r="10" spans="1:27" x14ac:dyDescent="0.35">
      <c r="A10" s="23">
        <v>4</v>
      </c>
      <c r="Z10" s="144" t="s">
        <v>140</v>
      </c>
      <c r="AA10">
        <v>21000</v>
      </c>
    </row>
    <row r="11" spans="1:27" x14ac:dyDescent="0.35">
      <c r="A11" s="23">
        <v>5</v>
      </c>
      <c r="Z11" s="144" t="s">
        <v>141</v>
      </c>
      <c r="AA11">
        <v>0.01</v>
      </c>
    </row>
    <row r="12" spans="1:27" x14ac:dyDescent="0.35">
      <c r="A12" s="23">
        <v>5</v>
      </c>
    </row>
    <row r="13" spans="1:27" x14ac:dyDescent="0.35">
      <c r="A13" s="23">
        <v>6</v>
      </c>
      <c r="AA13">
        <v>-10.986000000000001</v>
      </c>
    </row>
    <row r="14" spans="1:27" x14ac:dyDescent="0.35">
      <c r="A14" s="23">
        <v>6</v>
      </c>
      <c r="AA14">
        <v>-11.432</v>
      </c>
    </row>
    <row r="15" spans="1:27" x14ac:dyDescent="0.35">
      <c r="A15" s="23">
        <v>7</v>
      </c>
      <c r="AA15">
        <v>-11.031000000000001</v>
      </c>
    </row>
    <row r="16" spans="1:27" x14ac:dyDescent="0.35">
      <c r="A16" s="23">
        <v>7</v>
      </c>
      <c r="AA16">
        <v>-11.473000000000001</v>
      </c>
    </row>
    <row r="17" spans="1:28" x14ac:dyDescent="0.35">
      <c r="A17" s="23">
        <v>8</v>
      </c>
      <c r="Z17" s="144" t="s">
        <v>146</v>
      </c>
      <c r="AA17" s="152">
        <f>AVERAGE(AA13:AA16)</f>
        <v>-11.230499999999999</v>
      </c>
      <c r="AB17" t="s">
        <v>147</v>
      </c>
    </row>
    <row r="18" spans="1:28" x14ac:dyDescent="0.35">
      <c r="A18" s="23">
        <v>8</v>
      </c>
    </row>
    <row r="19" spans="1:28" x14ac:dyDescent="0.35">
      <c r="A19" s="23">
        <v>9</v>
      </c>
    </row>
    <row r="20" spans="1:28" x14ac:dyDescent="0.35">
      <c r="A20" s="23">
        <v>9</v>
      </c>
    </row>
    <row r="21" spans="1:28" x14ac:dyDescent="0.35">
      <c r="A21" s="23">
        <v>10</v>
      </c>
    </row>
    <row r="22" spans="1:28" x14ac:dyDescent="0.35">
      <c r="A22" s="23">
        <v>10</v>
      </c>
    </row>
    <row r="23" spans="1:28" x14ac:dyDescent="0.35">
      <c r="A23" s="23">
        <v>11</v>
      </c>
    </row>
    <row r="24" spans="1:28" x14ac:dyDescent="0.35">
      <c r="A24" s="23">
        <v>11</v>
      </c>
    </row>
    <row r="25" spans="1:28" x14ac:dyDescent="0.35">
      <c r="A25" s="23">
        <v>12</v>
      </c>
    </row>
    <row r="26" spans="1:28" x14ac:dyDescent="0.35">
      <c r="A26" s="23">
        <v>12</v>
      </c>
    </row>
    <row r="27" spans="1:28" x14ac:dyDescent="0.35">
      <c r="A27" s="23">
        <v>13</v>
      </c>
    </row>
    <row r="28" spans="1:28" x14ac:dyDescent="0.35">
      <c r="A28" s="23">
        <v>13</v>
      </c>
    </row>
    <row r="29" spans="1:28" x14ac:dyDescent="0.35">
      <c r="A29" s="23">
        <v>14</v>
      </c>
    </row>
    <row r="30" spans="1:28" x14ac:dyDescent="0.35">
      <c r="A30" s="23">
        <v>14</v>
      </c>
    </row>
    <row r="31" spans="1:28" x14ac:dyDescent="0.35">
      <c r="A31" s="23">
        <v>15</v>
      </c>
    </row>
    <row r="32" spans="1:28" x14ac:dyDescent="0.35">
      <c r="A32" s="23">
        <v>15</v>
      </c>
    </row>
    <row r="33" spans="1:1" x14ac:dyDescent="0.35">
      <c r="A33" s="23">
        <v>16</v>
      </c>
    </row>
    <row r="34" spans="1:1" x14ac:dyDescent="0.35">
      <c r="A34" s="23">
        <v>16</v>
      </c>
    </row>
    <row r="35" spans="1:1" x14ac:dyDescent="0.35">
      <c r="A35" s="23">
        <v>17</v>
      </c>
    </row>
    <row r="36" spans="1:1" x14ac:dyDescent="0.35">
      <c r="A36" s="23">
        <v>17</v>
      </c>
    </row>
    <row r="37" spans="1:1" x14ac:dyDescent="0.35">
      <c r="A37" s="23">
        <v>18</v>
      </c>
    </row>
    <row r="38" spans="1:1" x14ac:dyDescent="0.35">
      <c r="A38" s="23">
        <v>18</v>
      </c>
    </row>
    <row r="39" spans="1:1" x14ac:dyDescent="0.35">
      <c r="A39" s="23">
        <v>19</v>
      </c>
    </row>
    <row r="40" spans="1:1" x14ac:dyDescent="0.35">
      <c r="A40" s="23">
        <v>19</v>
      </c>
    </row>
    <row r="41" spans="1:1" x14ac:dyDescent="0.35">
      <c r="A41" s="23">
        <v>20</v>
      </c>
    </row>
    <row r="42" spans="1:1" x14ac:dyDescent="0.35">
      <c r="A42" s="23">
        <v>20</v>
      </c>
    </row>
  </sheetData>
  <mergeCells count="2">
    <mergeCell ref="B1:J1"/>
    <mergeCell ref="M1:U1"/>
  </mergeCells>
  <conditionalFormatting sqref="F1:F2 Q1:Q2">
    <cfRule type="iconSet" priority="1">
      <iconSet reverse="1">
        <cfvo type="percent" val="0"/>
        <cfvo type="num" val="1"/>
        <cfvo type="num" val="5"/>
      </iconSet>
    </cfRule>
  </conditionalFormatting>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Datos TFG</vt:lpstr>
      <vt:lpstr>Pesos inicial y final</vt:lpstr>
      <vt:lpstr>Calculos clorofila</vt:lpstr>
      <vt:lpstr>Calculos clorofila (2)</vt:lpstr>
      <vt:lpstr>Calcuclos clorofila</vt:lpstr>
      <vt:lpstr>Calculos CAT</vt:lpstr>
      <vt:lpstr>Calculos GST</vt:lpstr>
      <vt:lpstr>Calculos DTD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collfernandezalberto@gmail.com</dc:creator>
  <cp:lastModifiedBy>collfernandezalberto@gmail.com</cp:lastModifiedBy>
  <dcterms:created xsi:type="dcterms:W3CDTF">2023-05-07T17:01:16Z</dcterms:created>
  <dcterms:modified xsi:type="dcterms:W3CDTF">2023-06-17T09:51:30Z</dcterms:modified>
</cp:coreProperties>
</file>