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ber\OneDrive\Área de Trabalho\Git_Test\Excel\DashEnade2021\"/>
    </mc:Choice>
  </mc:AlternateContent>
  <xr:revisionPtr revIDLastSave="0" documentId="8_{9D5B76A0-EB4F-4DCC-9378-31DD0229F18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11" r:id="rId1"/>
    <sheet name="auxiliar" sheetId="12" r:id="rId2"/>
  </sheets>
  <definedNames>
    <definedName name="SegmentaçãodeDados_Sigla_UF">#N/A</definedName>
  </definedNames>
  <calcPr calcId="191029"/>
  <pivotCaches>
    <pivotCache cacheId="6" r:id="rId3"/>
  </pivotCaches>
  <fileRecoveryPr repairLoad="1"/>
  <extLst>
    <ext xmlns:x14="http://schemas.microsoft.com/office/spreadsheetml/2009/9/main" uri="{876F7934-8845-4945-9796-88D515C7AA90}">
      <x14:pivotCaches>
        <pivotCache cacheId="7" r:id="rId4"/>
      </x14:pivotCaches>
    </ex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base_enade2021_e921d643-e571-4112-a2ad-17d964c2d3e3" name="base_enade2021" connection="Consulta - base_enade202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12" l="1"/>
  <c r="M27" i="12"/>
  <c r="D13" i="12"/>
  <c r="D4" i="12"/>
  <c r="A21" i="12"/>
  <c r="M23" i="12"/>
  <c r="E1" i="12"/>
  <c r="D21" i="12"/>
  <c r="M5" i="12"/>
  <c r="M16" i="12"/>
  <c r="M15" i="12"/>
  <c r="A2" i="12"/>
  <c r="D12" i="12"/>
  <c r="A4" i="12"/>
  <c r="A32" i="12"/>
  <c r="D2" i="12"/>
  <c r="D23" i="12"/>
  <c r="M25" i="12"/>
  <c r="G3" i="12"/>
  <c r="M11" i="12"/>
  <c r="B10" i="12"/>
  <c r="D32" i="12"/>
  <c r="M20" i="12"/>
  <c r="D11" i="12"/>
  <c r="D36" i="12"/>
  <c r="B17" i="12"/>
  <c r="A23" i="12"/>
  <c r="M8" i="12"/>
  <c r="A5" i="12"/>
  <c r="M9" i="12"/>
  <c r="D5" i="12"/>
  <c r="A36" i="12"/>
  <c r="M10" i="12"/>
  <c r="I1" i="12"/>
  <c r="A34" i="12"/>
  <c r="A14" i="12"/>
  <c r="B14" i="12"/>
  <c r="D14" i="12"/>
  <c r="D34" i="12"/>
  <c r="M14" i="12"/>
  <c r="M12" i="12"/>
  <c r="A6" i="12"/>
  <c r="D22" i="12"/>
  <c r="M21" i="12"/>
  <c r="D6" i="12"/>
  <c r="D24" i="12"/>
  <c r="H1" i="12"/>
  <c r="A33" i="12"/>
  <c r="H3" i="12"/>
  <c r="A12" i="12"/>
  <c r="A35" i="12"/>
  <c r="M26" i="12"/>
  <c r="D33" i="12"/>
  <c r="M13" i="12"/>
  <c r="A20" i="12"/>
  <c r="M3" i="12"/>
  <c r="A3" i="12"/>
  <c r="A18" i="12"/>
  <c r="D3" i="12"/>
  <c r="A27" i="12"/>
  <c r="D19" i="12"/>
  <c r="M7" i="12"/>
  <c r="B31" i="12"/>
  <c r="M18" i="12"/>
  <c r="E10" i="12"/>
  <c r="E31" i="12"/>
  <c r="M19" i="12"/>
  <c r="E14" i="12"/>
  <c r="G4" i="12"/>
  <c r="B1" i="12"/>
  <c r="E17" i="12"/>
  <c r="M22" i="12"/>
  <c r="A22" i="12"/>
  <c r="M24" i="12"/>
  <c r="D18" i="12"/>
  <c r="M6" i="12"/>
  <c r="G2" i="12"/>
  <c r="A37" i="12"/>
  <c r="M17" i="12"/>
  <c r="D37" i="12"/>
  <c r="M29" i="12"/>
  <c r="A24" i="12"/>
  <c r="D27" i="12"/>
  <c r="A13" i="12"/>
  <c r="A11" i="12"/>
  <c r="M28" i="12"/>
  <c r="A19" i="12"/>
  <c r="D20" i="12"/>
  <c r="M4" i="12"/>
  <c r="H2" i="12"/>
  <c r="E37" i="12"/>
  <c r="A28" i="12"/>
  <c r="B24" i="12"/>
  <c r="B37" i="12"/>
  <c r="D28" i="12"/>
  <c r="I3" i="12"/>
  <c r="H4" i="12"/>
  <c r="I4" i="12"/>
  <c r="J3" i="12" l="1"/>
  <c r="B33" i="12"/>
  <c r="B18" i="12"/>
  <c r="E24" i="12"/>
  <c r="I2" i="12"/>
  <c r="A7" i="12"/>
  <c r="B7" i="12" s="1"/>
  <c r="B34" i="12"/>
  <c r="B19" i="12"/>
  <c r="E11" i="12"/>
  <c r="D7" i="12"/>
  <c r="E7" i="12" s="1"/>
  <c r="B36" i="12"/>
  <c r="B21" i="12"/>
  <c r="E12" i="12"/>
  <c r="E32" i="12"/>
  <c r="B35" i="12"/>
  <c r="E33" i="12"/>
  <c r="E13" i="12"/>
  <c r="B13" i="12"/>
  <c r="B23" i="12"/>
  <c r="B32" i="12"/>
  <c r="B12" i="12"/>
  <c r="B20" i="12"/>
  <c r="E35" i="12"/>
  <c r="B11" i="12"/>
  <c r="B22" i="12"/>
  <c r="E34" i="12"/>
  <c r="E36" i="12"/>
  <c r="J2" i="12" l="1"/>
  <c r="E4" i="12"/>
  <c r="B4" i="12"/>
  <c r="E21" i="12"/>
  <c r="B3" i="12"/>
  <c r="E6" i="12"/>
  <c r="B2" i="12"/>
  <c r="B6" i="12"/>
  <c r="E3" i="12"/>
  <c r="E23" i="12"/>
  <c r="E5" i="12"/>
  <c r="E22" i="12"/>
  <c r="E20" i="12"/>
  <c r="E19" i="12"/>
  <c r="E2" i="12"/>
  <c r="E18" i="12"/>
  <c r="B5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85B423-B5C5-4E3C-AD9C-2F756B8CBB4D}" name="Consulta - base_enade2021" description="Conexão com a consulta 'base_enade2021' na pasta de trabalho." type="100" refreshedVersion="8" minRefreshableVersion="5">
    <extLst>
      <ext xmlns:x15="http://schemas.microsoft.com/office/spreadsheetml/2010/11/main" uri="{DE250136-89BD-433C-8126-D09CA5730AF9}">
        <x15:connection id="36384257-46c7-4c07-8b97-7a1e4d4c60ce"/>
      </ext>
    </extLst>
  </connection>
  <connection id="2" xr16:uid="{BD20F075-869B-4BDE-89B2-23AA27C4AE36}" keepAlive="1" name="ThisWorkbookDataModel" description="Modelo de Dad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8">
    <s v="ThisWorkbookDataModel"/>
    <s v="[base_enade2021].[Sigla_UF].&amp;[RN]"/>
    <s v="[base_enade2021].[Sigla_UF].&amp;[MS]"/>
    <s v="[base_enade2021].[Sigla_UF].&amp;[MG]"/>
    <s v="[base_enade2021].[Sigla_UF].&amp;[PR]"/>
    <s v="[base_enade2021].[Sigla_UF].&amp;[PI]"/>
    <s v="[base_enade2021].[Sigla_UF].&amp;[GO]"/>
    <s v="[base_enade2021].[Sigla_UF].&amp;[TO]"/>
    <s v="[base_enade2021].[Sigla_UF].&amp;[SP]"/>
    <s v="[base_enade2021].[Sigla_UF].&amp;[SE]"/>
    <s v="[base_enade2021].[Sigla_UF].&amp;[SC]"/>
    <s v="[base_enade2021].[Sigla_UF].&amp;[PE]"/>
    <s v="[base_enade2021].[Sigla_UF].&amp;[ES]"/>
    <s v="[base_enade2021].[Sigla_UF].&amp;[PB]"/>
    <s v="[base_enade2021].[Sigla_UF].&amp;[DF]"/>
    <s v="[base_enade2021].[Sigla_UF].&amp;[PA]"/>
    <s v="[base_enade2021].[Sigla_UF].&amp;[CE]"/>
    <s v="[base_enade2021].[Sigla_UF].&amp;[MT]"/>
    <s v="[base_enade2021].[Sigla_UF].&amp;[BA]"/>
    <s v="[base_enade2021].[Sigla_UF].&amp;[AP]"/>
    <s v="[base_enade2021].[Sigla_UF].&amp;[RJ]"/>
    <s v="[base_enade2021].[Sigla_UF].&amp;[AM]"/>
    <s v="[base_enade2021].[Sigla_UF].&amp;[MA]"/>
    <s v="[base_enade2021].[Sigla_UF].&amp;[AL]"/>
    <s v="[base_enade2021].[Sigla_UF].&amp;[AC]"/>
    <s v="[base_enade2021].[Sigla_UF].&amp;[RS]"/>
    <s v="[base_enade2021].[Sigla_UF].&amp;[RR]"/>
    <s v="[base_enade2021].[Sigla_UF].&amp;[RO]"/>
    <s v="{[base_enade2021].[Sigla_UF].[All]}"/>
    <s v="[base_enade2021].[Área].&amp;[Ciências Biol]"/>
    <s v="[base_enade2021].[Área].&amp;[Letras-Pt]"/>
    <s v="[base_enade2021].[Área].&amp;[Matemática]"/>
    <s v="[base_enade2021].[Área].&amp;[História]"/>
    <s v="[base_enade2021].[Área].&amp;[Pedagogia]"/>
    <s v="[Measures].[Total EAD nota 1]"/>
    <s v="{([base_enade2021].[Área].&amp;[Letras-Pt]),([base_enade2021].[Área].&amp;[Ciências Biol]),([base_enade2021].[Área].&amp;[Matemática]),([base_enade2021].[Área].&amp;[História]),([base_enade2021].[Área].&amp;[Pedagogia])}"/>
    <s v="[base_enade2021].[Área].&amp;[Sist  Inf]"/>
    <s v="[Measures].[Total Presencial nota 1]"/>
    <s v="[base_enade2021].[Área].&amp;[Química]"/>
    <s v="[base_enade2021].[Área].&amp;[Ed Física]"/>
    <s v="[base_enade2021].[Área].&amp;[Ciências Comp]"/>
    <s v="{([base_enade2021].[Área].&amp;[Química]),([base_enade2021].[Área].&amp;[Sist  Inf]),([base_enade2021].[Área].&amp;[Ed Física]),([base_enade2021].[Área].&amp;[Ciências Comp]),([base_enade2021].[Área].&amp;[Pedagogia])}"/>
    <s v="[base_enade2021].[Mod_Ensino].&amp;[Educação a Distância]"/>
    <s v="[Measures].[Soma de Concluintes_participantes]"/>
    <s v="[Measures].[Soma de Concluintes_inscritos]"/>
    <s v="[base_enade2021].[Mod_Ensino].[All]"/>
    <s v="[base_enade2021].[Mod_Ensino].&amp;[Educação Presencial]"/>
    <s v="[base_enade2021].[Grau_academico].[All]"/>
    <s v="[base_enade2021].[Grau_academico].&amp;[Tecnológico]"/>
    <s v="[base_enade2021].[Grau_academico].&amp;[Licenciatura]"/>
    <s v="[base_enade2021].[Grau_academico].&amp;[Bacharelado]"/>
    <s v="[Measures].[Total EAD]"/>
    <s v="[Measures].[Total Presencial]"/>
    <s v="[base_enade2021].[Cat_adm].&amp;[Pública (Mun)]"/>
    <s v="[base_enade2021].[Cat_adm].&amp;[Pública (Fed)]"/>
    <s v="[base_enade2021].[Cat_adm].&amp;[Pública (Est)]"/>
    <s v="[base_enade2021].[Cat_adm].&amp;[Privada (S.L)]"/>
    <s v="[base_enade2021].[Cat_adm].&amp;[Privada (C.L)]"/>
    <s v="[base_enade2021].[Cat_adm].&amp;[Especial]"/>
    <s v="[base_enade2021].[Cat_adm].[All]"/>
    <s v="[Measures].[Total curso EAD]"/>
    <s v="[Measures].[Total curso Presencial]"/>
    <s v="[base_enade2021].[Enade_faixa].&amp;[2]"/>
    <s v="[base_enade2021].[Enade_faixa].&amp;[1]"/>
    <s v="[base_enade2021].[Enade_faixa].&amp;[4]"/>
    <s v="[base_enade2021].[Enade_faixa].&amp;[5]"/>
    <s v="[base_enade2021].[Enade_faixa].[All]"/>
    <s v="[base_enade2021].[Enade_faixa].&amp;[3]"/>
  </metadataStrings>
  <mdxMetadata count="82">
    <mdx n="0" f="m">
      <t c="1">
        <n x="1"/>
      </t>
    </mdx>
    <mdx n="0" f="m">
      <t c="1">
        <n x="2"/>
      </t>
    </mdx>
    <mdx n="0" f="m">
      <t c="1">
        <n x="3"/>
      </t>
    </mdx>
    <mdx n="0" f="m">
      <t c="1">
        <n x="4"/>
      </t>
    </mdx>
    <mdx n="0" f="m">
      <t c="1">
        <n x="5"/>
      </t>
    </mdx>
    <mdx n="0" f="m">
      <t c="1">
        <n x="6"/>
      </t>
    </mdx>
    <mdx n="0" f="m">
      <t c="1">
        <n x="7"/>
      </t>
    </mdx>
    <mdx n="0" f="m">
      <t c="1">
        <n x="8"/>
      </t>
    </mdx>
    <mdx n="0" f="m">
      <t c="1">
        <n x="9"/>
      </t>
    </mdx>
    <mdx n="0" f="m">
      <t c="1">
        <n x="10"/>
      </t>
    </mdx>
    <mdx n="0" f="m">
      <t c="1">
        <n x="11"/>
      </t>
    </mdx>
    <mdx n="0" f="m">
      <t c="1">
        <n x="12"/>
      </t>
    </mdx>
    <mdx n="0" f="m">
      <t c="1">
        <n x="13"/>
      </t>
    </mdx>
    <mdx n="0" f="m">
      <t c="1">
        <n x="14"/>
      </t>
    </mdx>
    <mdx n="0" f="m">
      <t c="1">
        <n x="15"/>
      </t>
    </mdx>
    <mdx n="0" f="m">
      <t c="1">
        <n x="16"/>
      </t>
    </mdx>
    <mdx n="0" f="m">
      <t c="1">
        <n x="17"/>
      </t>
    </mdx>
    <mdx n="0" f="m">
      <t c="1">
        <n x="18"/>
      </t>
    </mdx>
    <mdx n="0" f="m">
      <t c="1">
        <n x="19"/>
      </t>
    </mdx>
    <mdx n="0" f="m">
      <t c="1">
        <n x="20"/>
      </t>
    </mdx>
    <mdx n="0" f="m">
      <t c="1">
        <n x="21"/>
      </t>
    </mdx>
    <mdx n="0" f="m">
      <t c="1">
        <n x="22"/>
      </t>
    </mdx>
    <mdx n="0" f="m">
      <t c="1">
        <n x="23"/>
      </t>
    </mdx>
    <mdx n="0" f="m">
      <t c="1">
        <n x="24"/>
      </t>
    </mdx>
    <mdx n="0" f="m">
      <t c="1">
        <n x="25"/>
      </t>
    </mdx>
    <mdx n="0" f="m">
      <t c="1">
        <n x="26"/>
      </t>
    </mdx>
    <mdx n="0" f="m">
      <t c="1">
        <n x="27"/>
      </t>
    </mdx>
    <mdx n="0" f="m">
      <t c="1">
        <n x="29"/>
      </t>
    </mdx>
    <mdx n="0" f="m">
      <t c="1">
        <n x="30"/>
      </t>
    </mdx>
    <mdx n="0" f="m">
      <t c="1">
        <n x="31"/>
      </t>
    </mdx>
    <mdx n="0" f="m">
      <t c="1">
        <n x="32"/>
      </t>
    </mdx>
    <mdx n="0" f="m">
      <t c="1">
        <n x="33"/>
      </t>
    </mdx>
    <mdx n="0" f="m">
      <t c="1">
        <n x="34"/>
      </t>
    </mdx>
    <mdx n="0" f="s">
      <ms ns="35" c="0"/>
    </mdx>
    <mdx n="0" f="v">
      <t c="3" fi="0">
        <n x="35" s="1"/>
        <n x="34"/>
        <n x="28" s="1"/>
      </t>
    </mdx>
    <mdx n="0" f="m">
      <t c="1">
        <n x="36"/>
      </t>
    </mdx>
    <mdx n="0" f="m">
      <t c="1">
        <n x="37"/>
      </t>
    </mdx>
    <mdx n="0" f="m">
      <t c="1">
        <n x="38"/>
      </t>
    </mdx>
    <mdx n="0" f="m">
      <t c="1">
        <n x="39"/>
      </t>
    </mdx>
    <mdx n="0" f="m">
      <t c="1">
        <n x="40"/>
      </t>
    </mdx>
    <mdx n="0" f="s">
      <ms ns="41" c="0"/>
    </mdx>
    <mdx n="0" f="v">
      <t c="3" fi="0">
        <n x="41" s="1"/>
        <n x="37"/>
        <n x="28" s="1"/>
      </t>
    </mdx>
    <mdx n="0" f="m">
      <t c="1">
        <n x="42"/>
      </t>
    </mdx>
    <mdx n="0" f="m">
      <t c="1">
        <n x="43"/>
      </t>
    </mdx>
    <mdx n="0" f="m">
      <t c="1">
        <n x="44"/>
      </t>
    </mdx>
    <mdx n="0" f="m">
      <t c="1">
        <n x="45"/>
      </t>
    </mdx>
    <mdx n="0" f="m">
      <t c="1">
        <n x="46"/>
      </t>
    </mdx>
    <mdx n="0" f="m">
      <t c="1">
        <n x="47"/>
      </t>
    </mdx>
    <mdx n="0" f="m">
      <t c="1">
        <n x="48"/>
      </t>
    </mdx>
    <mdx n="0" f="m">
      <t c="1">
        <n x="49"/>
      </t>
    </mdx>
    <mdx n="0" f="m">
      <t c="1">
        <n x="50"/>
      </t>
    </mdx>
    <mdx n="0" f="m">
      <t c="1">
        <n x="51"/>
      </t>
    </mdx>
    <mdx n="0" f="v">
      <t c="3" fi="0">
        <n x="47"/>
        <n x="51"/>
        <n x="28" s="1"/>
      </t>
    </mdx>
    <mdx n="0" f="m">
      <t c="1">
        <n x="52"/>
      </t>
    </mdx>
    <mdx n="0" f="v">
      <t c="3" fi="0">
        <n x="47"/>
        <n x="52"/>
        <n x="28" s="1"/>
      </t>
    </mdx>
    <mdx n="0" f="m">
      <t c="1">
        <n x="53"/>
      </t>
    </mdx>
    <mdx n="0" f="m">
      <t c="1">
        <n x="54"/>
      </t>
    </mdx>
    <mdx n="0" f="m">
      <t c="1">
        <n x="55"/>
      </t>
    </mdx>
    <mdx n="0" f="m">
      <t c="1">
        <n x="56"/>
      </t>
    </mdx>
    <mdx n="0" f="m">
      <t c="1">
        <n x="57"/>
      </t>
    </mdx>
    <mdx n="0" f="m">
      <t c="1">
        <n x="58"/>
      </t>
    </mdx>
    <mdx n="0" f="m">
      <t c="1">
        <n x="59"/>
      </t>
    </mdx>
    <mdx n="0" f="v">
      <t c="3" fi="0">
        <n x="59"/>
        <n x="51"/>
        <n x="28" s="1"/>
      </t>
    </mdx>
    <mdx n="0" f="v">
      <t c="2" fi="0">
        <n x="59"/>
        <n x="52"/>
      </t>
    </mdx>
    <mdx n="0" f="v">
      <t c="3" fi="0">
        <n x="42"/>
        <n x="43"/>
        <n x="28" s="1"/>
      </t>
    </mdx>
    <mdx n="0" f="v">
      <t c="3" fi="0">
        <n x="42"/>
        <n x="44"/>
        <n x="28" s="1"/>
      </t>
    </mdx>
    <mdx n="0" f="v">
      <t c="3" fi="0">
        <n x="45"/>
        <n x="44"/>
        <n x="28" s="1"/>
      </t>
    </mdx>
    <mdx n="0" f="v">
      <t c="3" fi="0">
        <n x="45"/>
        <n x="43"/>
        <n x="28" s="1"/>
      </t>
    </mdx>
    <mdx n="0" f="v">
      <t c="3" fi="0">
        <n x="46"/>
        <n x="44"/>
        <n x="28" s="1"/>
      </t>
    </mdx>
    <mdx n="0" f="v">
      <t c="3" fi="0">
        <n x="46"/>
        <n x="43"/>
        <n x="28" s="1"/>
      </t>
    </mdx>
    <mdx n="0" f="m">
      <t c="1">
        <n x="60"/>
      </t>
    </mdx>
    <mdx n="0" f="v">
      <t c="2" fi="0">
        <n x="60"/>
        <n x="28" s="1"/>
      </t>
    </mdx>
    <mdx n="0" f="m">
      <t c="1">
        <n x="61"/>
      </t>
    </mdx>
    <mdx n="0" f="v">
      <t c="2" fi="0">
        <n x="61"/>
        <n x="28" s="1"/>
      </t>
    </mdx>
    <mdx n="0" f="m">
      <t c="1">
        <n x="62"/>
      </t>
    </mdx>
    <mdx n="0" f="m">
      <t c="1">
        <n x="63"/>
      </t>
    </mdx>
    <mdx n="0" f="m">
      <t c="1">
        <n x="64"/>
      </t>
    </mdx>
    <mdx n="0" f="m">
      <t c="1">
        <n x="65"/>
      </t>
    </mdx>
    <mdx n="0" f="m">
      <t c="1">
        <n x="66"/>
      </t>
    </mdx>
    <mdx n="0" f="m">
      <t c="1">
        <n x="67"/>
      </t>
    </mdx>
    <mdx n="0" f="v">
      <t c="3" fi="0">
        <n x="66"/>
        <n x="51"/>
        <n x="28" s="1"/>
      </t>
    </mdx>
    <mdx n="0" f="v">
      <t c="3" fi="0">
        <n x="66"/>
        <n x="52"/>
        <n x="28" s="1"/>
      </t>
    </mdx>
  </mdxMetadata>
  <valueMetadata count="8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</valueMetadata>
</metadata>
</file>

<file path=xl/sharedStrings.xml><?xml version="1.0" encoding="utf-8"?>
<sst xmlns="http://schemas.openxmlformats.org/spreadsheetml/2006/main" count="11" uniqueCount="3">
  <si>
    <t>Rótulos de Linha</t>
  </si>
  <si>
    <t>Filtro</t>
  </si>
  <si>
    <t>(Geral)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</si>
</sst>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name val="Calibri"/>
    </font>
    <font>
      <sz val="11"/>
      <name val="Calibri"/>
    </font>
    <font>
      <sz val="11"/>
      <color theme="0"/>
      <name val="Calibri"/>
      <family val="2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/>
    </xf>
    <xf numFmtId="10" fontId="0" fillId="0" borderId="0" xfId="1" applyNumberFormat="1" applyFont="1" applyAlignment="1">
      <alignment horizontal="left"/>
    </xf>
    <xf numFmtId="10" fontId="0" fillId="0" borderId="0" xfId="0" applyNumberForma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3" fillId="0" borderId="0" xfId="0" applyFont="1"/>
    <xf numFmtId="0" fontId="0" fillId="3" borderId="0" xfId="0" applyFill="1"/>
  </cellXfs>
  <cellStyles count="2">
    <cellStyle name="Normal" xfId="0" builtinId="0"/>
    <cellStyle name="Porcentagem" xfId="1" builtinId="5"/>
  </cellStyles>
  <dxfs count="5"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</dxfs>
  <tableStyles count="3" defaultTableStyle="TableStyleMedium2" defaultPivotStyle="PivotStyleLight16">
    <tableStyle name="SlicerStyleLight1 2" pivot="0" table="0" count="9" xr9:uid="{534A2CB8-5AC8-4B0C-A18C-3321D06D8031}">
      <tableStyleElement type="headerRow" dxfId="4"/>
    </tableStyle>
    <tableStyle name="SlicerStyleLight1 3" pivot="0" table="0" count="10" xr9:uid="{B91B2D58-2494-4FF2-A166-A9E66ECEDE67}">
      <tableStyleElement type="wholeTable" dxfId="3"/>
      <tableStyleElement type="headerRow" dxfId="2"/>
    </tableStyle>
    <tableStyle name="SlicerStyleLight2 2222" pivot="0" table="0" count="10" xr9:uid="{45D58FB4-C985-47B8-8A5A-23D82009F33C}">
      <tableStyleElement type="wholeTable" dxfId="1"/>
      <tableStyleElement type="headerRow" dxfId="0"/>
    </tableStyle>
  </tableStyles>
  <colors>
    <mruColors>
      <color rgb="FFC0DECE"/>
      <color rgb="FFC2EBD6"/>
      <color rgb="FFAEB351"/>
      <color rgb="FF568C70"/>
      <color rgb="FFC2C57A"/>
      <color rgb="FF94BDA8"/>
      <color rgb="FF7BAD93"/>
      <color rgb="FFCBCE8E"/>
      <color rgb="FFDCDEB4"/>
      <color rgb="FF787B35"/>
    </mruColors>
  </colors>
  <extLst>
    <ext xmlns:x14="http://schemas.microsoft.com/office/spreadsheetml/2009/9/main" uri="{46F421CA-312F-682f-3DD2-61675219B42D}">
      <x14:dxfs count="2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234F8C"/>
              <bgColor theme="4" tint="-0.2499465926084170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234F8C"/>
            <name val="Congenial SemiBold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7" tint="-0.499984740745262"/>
            <name val="Congenial"/>
          </font>
          <fill>
            <patternFill patternType="solid">
              <fgColor rgb="FFFBCA00"/>
              <bgColor rgb="FFFBCA00"/>
            </patternFill>
          </fill>
          <border diagonalDown="1">
            <left style="thin">
              <color theme="7" tint="-0.499984740745262"/>
            </left>
            <right style="thin">
              <color theme="7" tint="-0.499984740745262"/>
            </right>
            <top style="thin">
              <color theme="7" tint="-0.499984740745262"/>
            </top>
            <bottom style="thin">
              <color theme="7" tint="-0.499984740745262"/>
            </bottom>
            <diagonal style="thin">
              <color theme="7" tint="-0.499984740745262"/>
            </diagonal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234F8C"/>
            <name val="Congenial SemiBold"/>
          </font>
          <fill>
            <patternFill patternType="solid">
              <fgColor theme="4" tint="0.79998168889431442"/>
              <bgColor theme="4" tint="0.79992065187536243"/>
            </patternFill>
          </fill>
          <border>
            <left style="thin">
              <color theme="0"/>
            </left>
            <right style="thin">
              <color theme="0"/>
            </right>
            <top/>
            <bottom style="thin">
              <color theme="0"/>
            </bottom>
            <vertical/>
            <horizontal/>
          </border>
        </dxf>
        <dxf>
          <font>
            <strike val="0"/>
            <color theme="0"/>
            <name val="Congenial SemiBold"/>
            <scheme val="none"/>
          </font>
          <fill>
            <patternFill patternType="solid">
              <fgColor rgb="FF234F8C"/>
              <bgColor rgb="FF234F8C"/>
            </patternFill>
          </fill>
          <border diagonalUp="0" diagonalDown="0"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0" tint="-4.9989318521683403E-2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4.9989318521683403E-2"/>
              <bgColor rgb="FFFBCA0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1 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2 222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5" s="12"/>
        <tr r="B5" s="12"/>
        <tr r="E18" s="12"/>
        <tr r="E2" s="12"/>
        <tr r="E2" s="12"/>
        <tr r="E19" s="12"/>
        <tr r="E20" s="12"/>
        <tr r="E22" s="12"/>
        <tr r="E5" s="12"/>
        <tr r="E5" s="12"/>
        <tr r="E23" s="12"/>
        <tr r="E3" s="12"/>
        <tr r="E3" s="12"/>
        <tr r="B6" s="12"/>
        <tr r="B6" s="12"/>
        <tr r="B2" s="12"/>
        <tr r="B2" s="12"/>
        <tr r="E6" s="12"/>
        <tr r="E6" s="12"/>
        <tr r="B3" s="12"/>
        <tr r="B3" s="12"/>
        <tr r="E21" s="12"/>
        <tr r="B4" s="12"/>
        <tr r="B4" s="12"/>
        <tr r="E4" s="12"/>
        <tr r="E4" s="12"/>
        <tr r="E36" s="12"/>
        <tr r="E36" s="12"/>
        <tr r="E34" s="12"/>
        <tr r="E34" s="12"/>
        <tr r="B22" s="12"/>
        <tr r="B22" s="12"/>
        <tr r="B11" s="12"/>
        <tr r="B11" s="12"/>
        <tr r="E35" s="12"/>
        <tr r="E35" s="12"/>
        <tr r="B20" s="12"/>
        <tr r="B20" s="12"/>
        <tr r="B12" s="12"/>
        <tr r="B12" s="12"/>
        <tr r="B32" s="12"/>
        <tr r="B32" s="12"/>
        <tr r="B23" s="12"/>
        <tr r="B23" s="12"/>
        <tr r="B13" s="12"/>
        <tr r="B13" s="12"/>
        <tr r="E13" s="12"/>
        <tr r="E13" s="12"/>
        <tr r="E33" s="12"/>
        <tr r="E33" s="12"/>
        <tr r="B35" s="12"/>
        <tr r="B35" s="12"/>
        <tr r="E32" s="12"/>
        <tr r="E32" s="12"/>
        <tr r="E12" s="12"/>
        <tr r="E12" s="12"/>
        <tr r="B21" s="12"/>
        <tr r="B21" s="12"/>
        <tr r="B36" s="12"/>
        <tr r="B36" s="12"/>
        <tr r="E7" s="12"/>
        <tr r="E7" s="12"/>
        <tr r="D7" s="12"/>
        <tr r="E11" s="12"/>
        <tr r="E11" s="12"/>
        <tr r="B19" s="12"/>
        <tr r="B19" s="12"/>
        <tr r="B34" s="12"/>
        <tr r="B34" s="12"/>
        <tr r="B7" s="12"/>
        <tr r="B7" s="12"/>
        <tr r="A7" s="12"/>
        <tr r="I2" s="12"/>
        <tr r="I2" s="12"/>
        <tr r="E24" s="12"/>
        <tr r="B18" s="12"/>
        <tr r="B18" s="12"/>
        <tr r="B33" s="12"/>
        <tr r="B33" s="12"/>
        <tr r="I4" s="12"/>
        <tr r="I4" s="12"/>
        <tr r="H4" s="12"/>
        <tr r="H4" s="12"/>
        <tr r="I3" s="12"/>
        <tr r="I3" s="12"/>
        <tr r="D28" s="12"/>
        <tr r="D28" s="12"/>
        <tr r="B37" s="12"/>
        <tr r="B37" s="12"/>
        <tr r="B24" s="12"/>
        <tr r="B24" s="12"/>
        <tr r="A28" s="12"/>
        <tr r="A28" s="12"/>
        <tr r="E37" s="12"/>
        <tr r="E37" s="12"/>
        <tr r="H2" s="12"/>
        <tr r="H2" s="12"/>
        <tr r="M4" s="12"/>
        <tr r="D20" s="12"/>
        <tr r="A19" s="12"/>
        <tr r="M28" s="12"/>
        <tr r="A11" s="12"/>
        <tr r="A13" s="12"/>
        <tr r="D27" s="12"/>
        <tr r="A24" s="12"/>
        <tr r="M29" s="12"/>
        <tr r="D37" s="12"/>
        <tr r="M17" s="12"/>
        <tr r="A37" s="12"/>
        <tr r="G2" s="12"/>
        <tr r="M6" s="12"/>
        <tr r="D18" s="12"/>
        <tr r="M24" s="12"/>
        <tr r="A22" s="12"/>
        <tr r="M22" s="12"/>
        <tr r="E17" s="12"/>
        <tr r="B1" s="12"/>
        <tr r="G4" s="12"/>
        <tr r="E14" s="12"/>
        <tr r="E14" s="12"/>
        <tr r="M19" s="12"/>
        <tr r="E31" s="12"/>
        <tr r="E10" s="12"/>
        <tr r="M18" s="12"/>
        <tr r="B31" s="12"/>
        <tr r="M7" s="12"/>
        <tr r="D19" s="12"/>
        <tr r="A27" s="12"/>
        <tr r="D3" s="12"/>
        <tr r="A18" s="12"/>
        <tr r="A3" s="12"/>
        <tr r="M3" s="12"/>
        <tr r="A20" s="12"/>
        <tr r="M13" s="12"/>
        <tr r="D33" s="12"/>
        <tr r="M26" s="12"/>
        <tr r="A35" s="12"/>
        <tr r="A12" s="12"/>
        <tr r="H3" s="12"/>
        <tr r="H3" s="12"/>
        <tr r="A33" s="12"/>
        <tr r="H1" s="12"/>
        <tr r="D24" s="12"/>
        <tr r="D6" s="12"/>
        <tr r="M21" s="12"/>
        <tr r="D22" s="12"/>
        <tr r="A6" s="12"/>
        <tr r="M12" s="12"/>
        <tr r="M14" s="12"/>
        <tr r="D34" s="12"/>
        <tr r="D14" s="12"/>
        <tr r="B14" s="12"/>
        <tr r="B14" s="12"/>
        <tr r="A14" s="12"/>
        <tr r="A34" s="12"/>
        <tr r="I1" s="12"/>
        <tr r="M10" s="12"/>
        <tr r="A36" s="12"/>
        <tr r="D5" s="12"/>
        <tr r="M9" s="12"/>
        <tr r="A5" s="12"/>
        <tr r="M8" s="12"/>
        <tr r="A23" s="12"/>
        <tr r="B17" s="12"/>
        <tr r="D36" s="12"/>
        <tr r="D11" s="12"/>
        <tr r="M20" s="12"/>
        <tr r="D32" s="12"/>
        <tr r="B10" s="12"/>
        <tr r="M11" s="12"/>
        <tr r="G3" s="12"/>
        <tr r="M25" s="12"/>
        <tr r="D23" s="12"/>
        <tr r="D2" s="12"/>
        <tr r="A32" s="12"/>
        <tr r="A4" s="12"/>
        <tr r="D12" s="12"/>
        <tr r="A2" s="12"/>
        <tr r="M15" s="12"/>
        <tr r="M16" s="12"/>
        <tr r="M5" s="12"/>
        <tr r="D21" s="12"/>
        <tr r="E1" s="12"/>
        <tr r="M23" s="12"/>
        <tr r="A21" s="12"/>
        <tr r="D4" s="12"/>
        <tr r="D13" s="12"/>
        <tr r="M27" s="12"/>
        <tr r="D35" s="12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9" Type="http://schemas.openxmlformats.org/officeDocument/2006/relationships/customXml" Target="../customXml/item27.xml"/><Relationship Id="rId21" Type="http://schemas.openxmlformats.org/officeDocument/2006/relationships/customXml" Target="../customXml/item9.xml"/><Relationship Id="rId34" Type="http://schemas.openxmlformats.org/officeDocument/2006/relationships/customXml" Target="../customXml/item22.xml"/><Relationship Id="rId42" Type="http://schemas.openxmlformats.org/officeDocument/2006/relationships/customXml" Target="../customXml/item30.xml"/><Relationship Id="rId47" Type="http://schemas.openxmlformats.org/officeDocument/2006/relationships/customXml" Target="../customXml/item35.xml"/><Relationship Id="rId50" Type="http://schemas.openxmlformats.org/officeDocument/2006/relationships/volatileDependencies" Target="volatileDependencies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9" Type="http://schemas.openxmlformats.org/officeDocument/2006/relationships/customXml" Target="../customXml/item17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37" Type="http://schemas.openxmlformats.org/officeDocument/2006/relationships/customXml" Target="../customXml/item25.xml"/><Relationship Id="rId40" Type="http://schemas.openxmlformats.org/officeDocument/2006/relationships/customXml" Target="../customXml/item28.xml"/><Relationship Id="rId45" Type="http://schemas.openxmlformats.org/officeDocument/2006/relationships/customXml" Target="../customXml/item33.xml"/><Relationship Id="rId5" Type="http://schemas.microsoft.com/office/2007/relationships/slicerCache" Target="slicerCaches/slicerCache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36" Type="http://schemas.openxmlformats.org/officeDocument/2006/relationships/customXml" Target="../customXml/item24.xml"/><Relationship Id="rId49" Type="http://schemas.openxmlformats.org/officeDocument/2006/relationships/customXml" Target="../customXml/item37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4" Type="http://schemas.openxmlformats.org/officeDocument/2006/relationships/customXml" Target="../customXml/item32.xml"/><Relationship Id="rId4" Type="http://schemas.openxmlformats.org/officeDocument/2006/relationships/pivotCacheDefinition" Target="pivotCache/pivotCacheDefinition2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35" Type="http://schemas.openxmlformats.org/officeDocument/2006/relationships/customXml" Target="../customXml/item23.xml"/><Relationship Id="rId43" Type="http://schemas.openxmlformats.org/officeDocument/2006/relationships/customXml" Target="../customXml/item31.xml"/><Relationship Id="rId48" Type="http://schemas.openxmlformats.org/officeDocument/2006/relationships/customXml" Target="../customXml/item36.xml"/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openxmlformats.org/officeDocument/2006/relationships/customXml" Target="../customXml/item21.xml"/><Relationship Id="rId38" Type="http://schemas.openxmlformats.org/officeDocument/2006/relationships/customXml" Target="../customXml/item26.xml"/><Relationship Id="rId46" Type="http://schemas.openxmlformats.org/officeDocument/2006/relationships/customXml" Target="../customXml/item34.xml"/><Relationship Id="rId20" Type="http://schemas.openxmlformats.org/officeDocument/2006/relationships/customXml" Target="../customXml/item8.xml"/><Relationship Id="rId41" Type="http://schemas.openxmlformats.org/officeDocument/2006/relationships/customXml" Target="../customXml/item29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76290743398893"/>
          <c:y val="8.9701042665180933E-2"/>
          <c:w val="0.5479730090368522"/>
          <c:h val="0.73819287517893961"/>
        </c:manualLayout>
      </c:layout>
      <c:doughnutChart>
        <c:varyColors val="1"/>
        <c:ser>
          <c:idx val="1"/>
          <c:order val="0"/>
          <c:tx>
            <c:strRef>
              <c:f>auxiliar!$E$10</c:f>
              <c:strCache>
                <c:ptCount val="1"/>
                <c:pt idx="0">
                  <c:v>Total Presencial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94BDA8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8-48B3-999C-B7559BBEB482}"/>
              </c:ext>
            </c:extLst>
          </c:dPt>
          <c:dPt>
            <c:idx val="1"/>
            <c:bubble3D val="0"/>
            <c:spPr>
              <a:solidFill>
                <a:srgbClr val="568C7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8-48B3-999C-B7559BBEB482}"/>
              </c:ext>
            </c:extLst>
          </c:dPt>
          <c:dPt>
            <c:idx val="2"/>
            <c:bubble3D val="0"/>
            <c:spPr>
              <a:solidFill>
                <a:srgbClr val="C4DACE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8-48B3-999C-B7559BBEB4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auxiliar!$E$11:$E$13</c:f>
              <c:numCache>
                <c:formatCode>0.00%</c:formatCode>
                <c:ptCount val="3"/>
                <c:pt idx="0">
                  <c:v>0.29659987856709169</c:v>
                </c:pt>
                <c:pt idx="1">
                  <c:v>0.61338797814207646</c:v>
                </c:pt>
                <c:pt idx="2">
                  <c:v>9.001214329083182E-2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E618-48B3-999C-B7559BBE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1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AEB35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auxiliar!$E$1</c:f>
              <c:strCache>
                <c:ptCount val="1"/>
                <c:pt idx="0">
                  <c:v>Total Presencial nota 1</c:v>
                </c:pt>
              </c:strCache>
            </c:strRef>
          </c:tx>
          <c:spPr>
            <a:solidFill>
              <a:srgbClr val="C0DECE"/>
            </a:solidFill>
            <a:ln w="95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DECE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auxiliar!$D$2:$D$6</c:f>
              <c:strCache>
                <c:ptCount val="5"/>
                <c:pt idx="0">
                  <c:v>Pedagogia</c:v>
                </c:pt>
                <c:pt idx="1">
                  <c:v>Ciências Comp</c:v>
                </c:pt>
                <c:pt idx="2">
                  <c:v>Ed Física</c:v>
                </c:pt>
                <c:pt idx="3">
                  <c:v>Sist  Inf</c:v>
                </c:pt>
                <c:pt idx="4">
                  <c:v>Química</c:v>
                </c:pt>
              </c:strCache>
            </c:strRef>
          </c:cat>
          <c:val>
            <c:numRef>
              <c:f>auxiliar!$E$2:$E$6</c:f>
              <c:numCache>
                <c:formatCode>0.00%</c:formatCode>
                <c:ptCount val="5"/>
                <c:pt idx="0">
                  <c:v>0.25833333333333336</c:v>
                </c:pt>
                <c:pt idx="1">
                  <c:v>0.2</c:v>
                </c:pt>
                <c:pt idx="2">
                  <c:v>0.19166666666666668</c:v>
                </c:pt>
                <c:pt idx="3">
                  <c:v>0.18333333333333332</c:v>
                </c:pt>
                <c:pt idx="4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6-4255-9511-5023FE208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6302656"/>
        <c:axId val="75074752"/>
      </c:barChart>
      <c:catAx>
        <c:axId val="95630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C0DECE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75074752"/>
        <c:crosses val="autoZero"/>
        <c:auto val="1"/>
        <c:lblAlgn val="ctr"/>
        <c:lblOffset val="100"/>
        <c:noMultiLvlLbl val="0"/>
      </c:catAx>
      <c:valAx>
        <c:axId val="75074752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95630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53770374728133"/>
          <c:y val="9.4358968262695367E-2"/>
          <c:w val="0.59654094479623987"/>
          <c:h val="0.77825642458266586"/>
        </c:manualLayout>
      </c:layout>
      <c:radarChart>
        <c:radarStyle val="marker"/>
        <c:varyColors val="0"/>
        <c:ser>
          <c:idx val="1"/>
          <c:order val="0"/>
          <c:tx>
            <c:strRef>
              <c:f>auxiliar!$E$17</c:f>
              <c:strCache>
                <c:ptCount val="1"/>
                <c:pt idx="0">
                  <c:v>Total Presencial</c:v>
                </c:pt>
              </c:strCache>
            </c:strRef>
          </c:tx>
          <c:spPr>
            <a:ln w="28575" cap="rnd">
              <a:solidFill>
                <a:srgbClr val="C0DEC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68C70"/>
              </a:solidFill>
              <a:ln w="9525">
                <a:solidFill>
                  <a:srgbClr val="C0DECE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568C70"/>
                </a:solidFill>
                <a:ln w="9525">
                  <a:solidFill>
                    <a:srgbClr val="C0DECE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DECE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80-4072-93E0-2BA56102BE2C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568C70"/>
                </a:solidFill>
                <a:ln w="9525">
                  <a:solidFill>
                    <a:srgbClr val="C0DECE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DECE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80-4072-93E0-2BA56102BE2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568C70"/>
                </a:solidFill>
                <a:ln w="9525">
                  <a:solidFill>
                    <a:srgbClr val="C0DECE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DECE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980-4072-93E0-2BA56102BE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C0DECE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auxiliar!$D$18:$D$23</c:f>
              <c:strCache>
                <c:ptCount val="6"/>
                <c:pt idx="0">
                  <c:v>Especial</c:v>
                </c:pt>
                <c:pt idx="1">
                  <c:v>Privada (C.L)</c:v>
                </c:pt>
                <c:pt idx="2">
                  <c:v>Privada (S.L)</c:v>
                </c:pt>
                <c:pt idx="3">
                  <c:v>Pública (Est)</c:v>
                </c:pt>
                <c:pt idx="4">
                  <c:v>Pública (Fed)</c:v>
                </c:pt>
                <c:pt idx="5">
                  <c:v>Pública (Mun)</c:v>
                </c:pt>
              </c:strCache>
            </c:strRef>
          </c:cat>
          <c:val>
            <c:numRef>
              <c:f>auxiliar!$E$18:$E$23</c:f>
              <c:numCache>
                <c:formatCode>0.00%</c:formatCode>
                <c:ptCount val="6"/>
                <c:pt idx="0">
                  <c:v>2.2768670309653918E-3</c:v>
                </c:pt>
                <c:pt idx="1">
                  <c:v>0.27853673345476626</c:v>
                </c:pt>
                <c:pt idx="2">
                  <c:v>0.22859744990892533</c:v>
                </c:pt>
                <c:pt idx="3">
                  <c:v>0.17182756527018822</c:v>
                </c:pt>
                <c:pt idx="4">
                  <c:v>0.2987249544626594</c:v>
                </c:pt>
                <c:pt idx="5">
                  <c:v>2.0036429872495445E-2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80-4072-93E0-2BA56102B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586672"/>
        <c:axId val="1090592432"/>
      </c:radarChart>
      <c:catAx>
        <c:axId val="1090586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090592432"/>
        <c:crosses val="autoZero"/>
        <c:auto val="1"/>
        <c:lblAlgn val="ctr"/>
        <c:lblOffset val="100"/>
        <c:noMultiLvlLbl val="0"/>
      </c:catAx>
      <c:valAx>
        <c:axId val="10905924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rgbClr val="568C70">
                  <a:alpha val="30000"/>
                </a:srgb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crossAx val="109058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rgbClr val="568C7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53770374728133"/>
          <c:y val="9.4358968262695367E-2"/>
          <c:w val="0.59654094479623987"/>
          <c:h val="0.77825642458266586"/>
        </c:manualLayout>
      </c:layout>
      <c:radarChart>
        <c:radarStyle val="marker"/>
        <c:varyColors val="0"/>
        <c:ser>
          <c:idx val="1"/>
          <c:order val="0"/>
          <c:tx>
            <c:strRef>
              <c:f>auxiliar!$B$17</c:f>
              <c:strCache>
                <c:ptCount val="1"/>
                <c:pt idx="0">
                  <c:v>Total EAD</c:v>
                </c:pt>
              </c:strCache>
            </c:strRef>
          </c:tx>
          <c:spPr>
            <a:ln w="28575" cap="rnd">
              <a:solidFill>
                <a:srgbClr val="AEB35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2C57A"/>
              </a:solidFill>
              <a:ln w="9525">
                <a:solidFill>
                  <a:srgbClr val="AEB35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2C57A"/>
                </a:solidFill>
                <a:ln w="9525">
                  <a:solidFill>
                    <a:srgbClr val="AEB35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AEB35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80-4072-93E0-2BA56102BE2C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2C57A"/>
                </a:solidFill>
                <a:ln w="9525">
                  <a:solidFill>
                    <a:srgbClr val="AEB35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AEB35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80-4072-93E0-2BA56102BE2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2C57A"/>
                </a:solidFill>
                <a:ln w="9525">
                  <a:solidFill>
                    <a:srgbClr val="AEB35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AEB35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980-4072-93E0-2BA56102BE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AEB35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auxiliar!$A$18:$A$23</c:f>
              <c:strCache>
                <c:ptCount val="6"/>
                <c:pt idx="0">
                  <c:v>Especial</c:v>
                </c:pt>
                <c:pt idx="1">
                  <c:v>Privada (C.L)</c:v>
                </c:pt>
                <c:pt idx="2">
                  <c:v>Privada (S.L)</c:v>
                </c:pt>
                <c:pt idx="3">
                  <c:v>Pública (Est)</c:v>
                </c:pt>
                <c:pt idx="4">
                  <c:v>Pública (Fed)</c:v>
                </c:pt>
                <c:pt idx="5">
                  <c:v>Pública (Mun)</c:v>
                </c:pt>
              </c:strCache>
            </c:strRef>
          </c:cat>
          <c:val>
            <c:numRef>
              <c:f>auxiliar!$B$18:$B$23</c:f>
              <c:numCache>
                <c:formatCode>0.00%</c:formatCode>
                <c:ptCount val="6"/>
                <c:pt idx="0">
                  <c:v>0</c:v>
                </c:pt>
                <c:pt idx="1">
                  <c:v>0.45129870129870131</c:v>
                </c:pt>
                <c:pt idx="2">
                  <c:v>0.26623376623376621</c:v>
                </c:pt>
                <c:pt idx="3">
                  <c:v>8.3333333333333329E-2</c:v>
                </c:pt>
                <c:pt idx="4">
                  <c:v>0.17532467532467533</c:v>
                </c:pt>
                <c:pt idx="5">
                  <c:v>2.3809523809523808E-2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80-4072-93E0-2BA56102B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586672"/>
        <c:axId val="1090592432"/>
      </c:radarChart>
      <c:catAx>
        <c:axId val="1090586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090592432"/>
        <c:crosses val="autoZero"/>
        <c:auto val="1"/>
        <c:lblAlgn val="ctr"/>
        <c:lblOffset val="100"/>
        <c:noMultiLvlLbl val="0"/>
      </c:catAx>
      <c:valAx>
        <c:axId val="10905924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rgbClr val="C2C57A">
                  <a:alpha val="30000"/>
                </a:srgb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crossAx val="109058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rgbClr val="AEB35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76290743398893"/>
          <c:y val="8.9701042665180933E-2"/>
          <c:w val="0.5479730090368522"/>
          <c:h val="0.73819287517893961"/>
        </c:manualLayout>
      </c:layout>
      <c:doughnutChart>
        <c:varyColors val="1"/>
        <c:ser>
          <c:idx val="1"/>
          <c:order val="0"/>
          <c:tx>
            <c:strRef>
              <c:f>auxiliar!$B$10</c:f>
              <c:strCache>
                <c:ptCount val="1"/>
                <c:pt idx="0">
                  <c:v>Total EAD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CBCE8E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8-48B3-999C-B7559BBEB482}"/>
              </c:ext>
            </c:extLst>
          </c:dPt>
          <c:dPt>
            <c:idx val="1"/>
            <c:bubble3D val="0"/>
            <c:spPr>
              <a:solidFill>
                <a:srgbClr val="AEB35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8-48B3-999C-B7559BBEB482}"/>
              </c:ext>
            </c:extLst>
          </c:dPt>
          <c:dPt>
            <c:idx val="2"/>
            <c:bubble3D val="0"/>
            <c:spPr>
              <a:solidFill>
                <a:srgbClr val="DCDEB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8-48B3-999C-B7559BBEB4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Congenial SemiBold" panose="02000503040000020004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auxiliar!$A$11:$A$13</c:f>
              <c:strCache>
                <c:ptCount val="3"/>
                <c:pt idx="0">
                  <c:v>Bacharelado</c:v>
                </c:pt>
                <c:pt idx="1">
                  <c:v>Licenciatura</c:v>
                </c:pt>
                <c:pt idx="2">
                  <c:v>Tecnológico</c:v>
                </c:pt>
              </c:strCache>
            </c:strRef>
          </c:cat>
          <c:val>
            <c:numRef>
              <c:f>auxiliar!$B$11:$B$13</c:f>
              <c:numCache>
                <c:formatCode>0.00%</c:formatCode>
                <c:ptCount val="3"/>
                <c:pt idx="0">
                  <c:v>7.1428571428571425E-2</c:v>
                </c:pt>
                <c:pt idx="1">
                  <c:v>0.76731601731601728</c:v>
                </c:pt>
                <c:pt idx="2">
                  <c:v>0.16125541125541126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18-48B3-999C-B7559BBE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EB35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EB35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EB35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AEB35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auxiliar!$B$1</c:f>
              <c:strCache>
                <c:ptCount val="1"/>
                <c:pt idx="0">
                  <c:v>Total EAD nota 1</c:v>
                </c:pt>
              </c:strCache>
            </c:strRef>
          </c:tx>
          <c:spPr>
            <a:solidFill>
              <a:srgbClr val="AEB351"/>
            </a:solidFill>
            <a:ln w="952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AEB35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auxiliar!$A$2:$A$7</c:f>
              <c:strCache>
                <c:ptCount val="6"/>
                <c:pt idx="0">
                  <c:v>Pedagogia</c:v>
                </c:pt>
                <c:pt idx="1">
                  <c:v>História</c:v>
                </c:pt>
                <c:pt idx="2">
                  <c:v>Matemática</c:v>
                </c:pt>
                <c:pt idx="3">
                  <c:v>Ciências Biol</c:v>
                </c:pt>
                <c:pt idx="4">
                  <c:v>Letras-Pt</c:v>
                </c:pt>
                <c:pt idx="5">
                  <c:v>Total Geral</c:v>
                </c:pt>
              </c:strCache>
            </c:strRef>
          </c:cat>
          <c:val>
            <c:numRef>
              <c:f>auxiliar!$B$2:$B$6</c:f>
              <c:numCache>
                <c:formatCode>0.00%</c:formatCode>
                <c:ptCount val="5"/>
                <c:pt idx="0">
                  <c:v>0.35135135135135137</c:v>
                </c:pt>
                <c:pt idx="1">
                  <c:v>0.1891891891891892</c:v>
                </c:pt>
                <c:pt idx="2">
                  <c:v>0.16216216216216217</c:v>
                </c:pt>
                <c:pt idx="3">
                  <c:v>0.16216216216216217</c:v>
                </c:pt>
                <c:pt idx="4">
                  <c:v>0.13513513513513514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6-4255-9511-5023FE208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6302656"/>
        <c:axId val="75074752"/>
      </c:barChart>
      <c:catAx>
        <c:axId val="95630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AEB35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75074752"/>
        <c:crosses val="autoZero"/>
        <c:auto val="1"/>
        <c:lblAlgn val="ctr"/>
        <c:lblOffset val="100"/>
        <c:noMultiLvlLbl val="0"/>
      </c:catAx>
      <c:valAx>
        <c:axId val="75074752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95630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rgbClr val="AEB35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AEB351"/>
              </a:solidFill>
              <a:ln w="28575">
                <a:solidFill>
                  <a:srgbClr val="AEB351"/>
                </a:solidFill>
              </a:ln>
              <a:effectLst/>
            </c:spPr>
          </c:marker>
          <c:xVal>
            <c:strRef>
              <c:f>auxiliar!$A$32:$A$36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xVal>
          <c:yVal>
            <c:numRef>
              <c:f>auxiliar!$B$32:$B$36</c:f>
              <c:numCache>
                <c:formatCode>0.00%</c:formatCode>
                <c:ptCount val="5"/>
                <c:pt idx="0">
                  <c:v>6.1688311688311688E-2</c:v>
                </c:pt>
                <c:pt idx="1">
                  <c:v>0.41558441558441561</c:v>
                </c:pt>
                <c:pt idx="2">
                  <c:v>0.37445887445887444</c:v>
                </c:pt>
                <c:pt idx="3">
                  <c:v>0.12554112554112554</c:v>
                </c:pt>
                <c:pt idx="4">
                  <c:v>2.2727272727272728E-2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FC-4070-A5EF-599E91B3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011024"/>
        <c:axId val="1390010064"/>
      </c:scatterChart>
      <c:valAx>
        <c:axId val="1390011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rgbClr val="AEB35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EB35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0010064"/>
        <c:crosses val="autoZero"/>
        <c:crossBetween val="midCat"/>
      </c:valAx>
      <c:valAx>
        <c:axId val="139001006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390011024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auxiliar!$E$31</c:f>
              <c:strCache>
                <c:ptCount val="1"/>
                <c:pt idx="0">
                  <c:v>Total Presencial</c:v>
                </c:pt>
              </c:strCache>
            </c:strRef>
          </c:tx>
          <c:spPr>
            <a:ln w="28575" cap="rnd">
              <a:solidFill>
                <a:srgbClr val="C0DEC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68C70"/>
              </a:solidFill>
              <a:ln w="28575">
                <a:solidFill>
                  <a:srgbClr val="C0DECE"/>
                </a:solidFill>
              </a:ln>
              <a:effectLst/>
            </c:spPr>
          </c:marker>
          <c:xVal>
            <c:strRef>
              <c:f>auxiliar!$D$32:$D$36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xVal>
          <c:yVal>
            <c:numRef>
              <c:f>auxiliar!$E$32:$E$36</c:f>
              <c:numCache>
                <c:formatCode>0.00%</c:formatCode>
                <c:ptCount val="5"/>
                <c:pt idx="0">
                  <c:v>3.9162112932604735E-2</c:v>
                </c:pt>
                <c:pt idx="1">
                  <c:v>0.26973284760170008</c:v>
                </c:pt>
                <c:pt idx="2">
                  <c:v>0.40027322404371585</c:v>
                </c:pt>
                <c:pt idx="3">
                  <c:v>0.22905282331511839</c:v>
                </c:pt>
                <c:pt idx="4">
                  <c:v>6.1778992106860962E-2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FC-4070-A5EF-599E91B3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011024"/>
        <c:axId val="1390010064"/>
      </c:scatterChart>
      <c:valAx>
        <c:axId val="1390011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rgbClr val="C2EBD6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C2EBD6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0010064"/>
        <c:crosses val="autoZero"/>
        <c:crossBetween val="midCat"/>
      </c:valAx>
      <c:valAx>
        <c:axId val="139001006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390011024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144550</xdr:colOff>
      <xdr:row>2</xdr:row>
      <xdr:rowOff>19760</xdr:rowOff>
    </xdr:from>
    <xdr:to>
      <xdr:col>24</xdr:col>
      <xdr:colOff>288305</xdr:colOff>
      <xdr:row>41</xdr:row>
      <xdr:rowOff>50657</xdr:rowOff>
    </xdr:to>
    <xdr:pic>
      <xdr:nvPicPr>
        <xdr:cNvPr id="110" name="Gráfico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752869" y="403962"/>
          <a:ext cx="14135100" cy="7562850"/>
        </a:xfrm>
        <a:prstGeom prst="rect">
          <a:avLst/>
        </a:prstGeom>
      </xdr:spPr>
    </xdr:pic>
    <xdr:clientData/>
  </xdr:twoCellAnchor>
  <xdr:twoCellAnchor>
    <xdr:from>
      <xdr:col>18</xdr:col>
      <xdr:colOff>401516</xdr:colOff>
      <xdr:row>28</xdr:row>
      <xdr:rowOff>145439</xdr:rowOff>
    </xdr:from>
    <xdr:to>
      <xdr:col>23</xdr:col>
      <xdr:colOff>347728</xdr:colOff>
      <xdr:row>40</xdr:row>
      <xdr:rowOff>16887</xdr:rowOff>
    </xdr:to>
    <xdr:graphicFrame macro="">
      <xdr:nvGraphicFramePr>
        <xdr:cNvPr id="103" name="Gráfico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300404</xdr:colOff>
      <xdr:row>16</xdr:row>
      <xdr:rowOff>16491</xdr:rowOff>
    </xdr:from>
    <xdr:to>
      <xdr:col>23</xdr:col>
      <xdr:colOff>527539</xdr:colOff>
      <xdr:row>26</xdr:row>
      <xdr:rowOff>47573</xdr:rowOff>
    </xdr:to>
    <xdr:graphicFrame macro="">
      <xdr:nvGraphicFramePr>
        <xdr:cNvPr id="101" name="Gráfico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87923</xdr:colOff>
      <xdr:row>29</xdr:row>
      <xdr:rowOff>40298</xdr:rowOff>
    </xdr:from>
    <xdr:to>
      <xdr:col>18</xdr:col>
      <xdr:colOff>124558</xdr:colOff>
      <xdr:row>39</xdr:row>
      <xdr:rowOff>119428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142875</xdr:colOff>
      <xdr:row>9</xdr:row>
      <xdr:rowOff>40374</xdr:rowOff>
    </xdr:from>
    <xdr:to>
      <xdr:col>23</xdr:col>
      <xdr:colOff>495300</xdr:colOff>
      <xdr:row>11</xdr:row>
      <xdr:rowOff>126099</xdr:rowOff>
    </xdr:to>
    <xdr:sp macro="" textlink="auxiliar!$J$3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12944475" y="1754874"/>
          <a:ext cx="1571625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1A1518-345C-49AE-9B58-806C6C0E69C0}" type="TxLink">
            <a:rPr lang="en-US" sz="3000" b="0" i="0" u="none" strike="noStrike">
              <a:solidFill>
                <a:srgbClr val="C0DECE"/>
              </a:solidFill>
              <a:latin typeface="Calibri"/>
              <a:cs typeface="Calibri"/>
            </a:rPr>
            <a:pPr algn="ctr"/>
            <a:t>78,36%</a:t>
          </a:fld>
          <a:endParaRPr lang="pt-BR" sz="3000">
            <a:solidFill>
              <a:srgbClr val="C0DECE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18</xdr:col>
      <xdr:colOff>266700</xdr:colOff>
      <xdr:row>9</xdr:row>
      <xdr:rowOff>40374</xdr:rowOff>
    </xdr:from>
    <xdr:to>
      <xdr:col>21</xdr:col>
      <xdr:colOff>28575</xdr:colOff>
      <xdr:row>11</xdr:row>
      <xdr:rowOff>126099</xdr:rowOff>
    </xdr:to>
    <xdr:sp macro="" textlink="auxiliar!$I$3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11239500" y="1754874"/>
          <a:ext cx="1590675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1DFF7F-9EC4-4BE2-BF3A-2C8954DCF1B6}" type="TxLink">
            <a:rPr lang="en-US" sz="3000" b="0" i="0" u="none" strike="noStrike">
              <a:solidFill>
                <a:srgbClr val="C0DECE"/>
              </a:solidFill>
              <a:latin typeface="Calibri"/>
              <a:cs typeface="Calibri"/>
            </a:rPr>
            <a:pPr algn="ctr"/>
            <a:t>178205</a:t>
          </a:fld>
          <a:endParaRPr lang="pt-BR" sz="3000">
            <a:solidFill>
              <a:srgbClr val="C0DECE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15</xdr:col>
      <xdr:colOff>428625</xdr:colOff>
      <xdr:row>9</xdr:row>
      <xdr:rowOff>40374</xdr:rowOff>
    </xdr:from>
    <xdr:to>
      <xdr:col>18</xdr:col>
      <xdr:colOff>190500</xdr:colOff>
      <xdr:row>11</xdr:row>
      <xdr:rowOff>126099</xdr:rowOff>
    </xdr:to>
    <xdr:sp macro="" textlink="auxiliar!$H$3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9572625" y="1754874"/>
          <a:ext cx="1590675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ACCA24D-C93B-4F98-A582-141DA408580B}" type="TxLink">
            <a:rPr lang="en-US" sz="3000" b="0" i="0" u="none" strike="noStrike">
              <a:solidFill>
                <a:srgbClr val="C0DECE"/>
              </a:solidFill>
              <a:latin typeface="Calibri"/>
              <a:cs typeface="Calibri"/>
            </a:rPr>
            <a:pPr algn="ctr"/>
            <a:t>227421</a:t>
          </a:fld>
          <a:endParaRPr lang="pt-BR" sz="3000">
            <a:solidFill>
              <a:srgbClr val="C0DECE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571499</xdr:colOff>
      <xdr:row>8</xdr:row>
      <xdr:rowOff>158761</xdr:rowOff>
    </xdr:from>
    <xdr:to>
      <xdr:col>15</xdr:col>
      <xdr:colOff>333374</xdr:colOff>
      <xdr:row>12</xdr:row>
      <xdr:rowOff>7712</xdr:rowOff>
    </xdr:to>
    <xdr:sp macro="" textlink="auxiliar!$D$28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7886699" y="1682761"/>
          <a:ext cx="1590675" cy="610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A417271-6B1B-4E0F-A29B-DD43D74E96FE}" type="TxLink">
            <a:rPr lang="en-US" sz="3000" b="0" i="0" u="none" strike="noStrike">
              <a:solidFill>
                <a:srgbClr val="C0DECE"/>
              </a:solidFill>
              <a:latin typeface="Calibri"/>
              <a:cs typeface="Calibri"/>
            </a:rPr>
            <a:pPr algn="ctr"/>
            <a:t>22</a:t>
          </a:fld>
          <a:endParaRPr lang="pt-BR" sz="3000" b="1">
            <a:solidFill>
              <a:srgbClr val="C0DECE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171450</xdr:colOff>
          <xdr:row>4</xdr:row>
          <xdr:rowOff>114300</xdr:rowOff>
        </xdr:from>
        <xdr:to>
          <xdr:col>23</xdr:col>
          <xdr:colOff>533400</xdr:colOff>
          <xdr:row>6</xdr:row>
          <xdr:rowOff>19050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370009</xdr:colOff>
      <xdr:row>29</xdr:row>
      <xdr:rowOff>34071</xdr:rowOff>
    </xdr:from>
    <xdr:to>
      <xdr:col>12</xdr:col>
      <xdr:colOff>406644</xdr:colOff>
      <xdr:row>39</xdr:row>
      <xdr:rowOff>125656</xdr:rowOff>
    </xdr:to>
    <xdr:graphicFrame macro="">
      <xdr:nvGraphicFramePr>
        <xdr:cNvPr id="113" name="Gráfico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30041</xdr:colOff>
      <xdr:row>28</xdr:row>
      <xdr:rowOff>145439</xdr:rowOff>
    </xdr:from>
    <xdr:to>
      <xdr:col>6</xdr:col>
      <xdr:colOff>585853</xdr:colOff>
      <xdr:row>40</xdr:row>
      <xdr:rowOff>16887</xdr:rowOff>
    </xdr:to>
    <xdr:graphicFrame macro="">
      <xdr:nvGraphicFramePr>
        <xdr:cNvPr id="114" name="Gráfico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519479</xdr:colOff>
      <xdr:row>15</xdr:row>
      <xdr:rowOff>92691</xdr:rowOff>
    </xdr:from>
    <xdr:to>
      <xdr:col>7</xdr:col>
      <xdr:colOff>137014</xdr:colOff>
      <xdr:row>25</xdr:row>
      <xdr:rowOff>123773</xdr:rowOff>
    </xdr:to>
    <xdr:graphicFrame macro="">
      <xdr:nvGraphicFramePr>
        <xdr:cNvPr id="4105" name="Gráfico 4104">
          <a:extLs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95249</xdr:colOff>
      <xdr:row>8</xdr:row>
      <xdr:rowOff>158761</xdr:rowOff>
    </xdr:from>
    <xdr:to>
      <xdr:col>12</xdr:col>
      <xdr:colOff>466724</xdr:colOff>
      <xdr:row>12</xdr:row>
      <xdr:rowOff>7712</xdr:rowOff>
    </xdr:to>
    <xdr:sp macro="" textlink="auxiliar!$A$28">
      <xdr:nvSpPr>
        <xdr:cNvPr id="4106" name="CaixaDeTexto 4105">
          <a:extLs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 txBox="1"/>
      </xdr:nvSpPr>
      <xdr:spPr>
        <a:xfrm>
          <a:off x="6191249" y="1682761"/>
          <a:ext cx="1590675" cy="610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6480088-9AA2-4F4D-BA10-217F25694A24}" type="TxLink">
            <a:rPr lang="en-US" sz="3000" b="0" i="0" u="none" strike="noStrike">
              <a:solidFill>
                <a:srgbClr val="AEB351"/>
              </a:solidFill>
              <a:latin typeface="Calibri"/>
              <a:cs typeface="Calibri"/>
            </a:rPr>
            <a:pPr algn="ctr"/>
            <a:t>21</a:t>
          </a:fld>
          <a:endParaRPr lang="pt-BR" sz="3000" b="1">
            <a:solidFill>
              <a:srgbClr val="AEB35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238125</xdr:colOff>
      <xdr:row>9</xdr:row>
      <xdr:rowOff>40374</xdr:rowOff>
    </xdr:from>
    <xdr:to>
      <xdr:col>10</xdr:col>
      <xdr:colOff>0</xdr:colOff>
      <xdr:row>11</xdr:row>
      <xdr:rowOff>126099</xdr:rowOff>
    </xdr:to>
    <xdr:sp macro="" textlink="auxiliar!$H$2">
      <xdr:nvSpPr>
        <xdr:cNvPr id="4107" name="CaixaDeTexto 4106">
          <a:extLs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 txBox="1"/>
      </xdr:nvSpPr>
      <xdr:spPr>
        <a:xfrm>
          <a:off x="4505325" y="1754874"/>
          <a:ext cx="1590675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66B678D-1410-4C57-9D47-F293C39E5019}" type="TxLink">
            <a:rPr lang="en-US" sz="3000" b="0" i="0" u="none" strike="noStrike">
              <a:solidFill>
                <a:srgbClr val="AEB351"/>
              </a:solidFill>
              <a:latin typeface="Calibri"/>
              <a:cs typeface="Calibri"/>
            </a:rPr>
            <a:pPr algn="ctr"/>
            <a:t>254910</a:t>
          </a:fld>
          <a:endParaRPr lang="pt-BR" sz="3000">
            <a:solidFill>
              <a:srgbClr val="AEB35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390525</xdr:colOff>
      <xdr:row>9</xdr:row>
      <xdr:rowOff>40374</xdr:rowOff>
    </xdr:from>
    <xdr:to>
      <xdr:col>7</xdr:col>
      <xdr:colOff>152400</xdr:colOff>
      <xdr:row>11</xdr:row>
      <xdr:rowOff>126099</xdr:rowOff>
    </xdr:to>
    <xdr:sp macro="" textlink="auxiliar!$I$2">
      <xdr:nvSpPr>
        <xdr:cNvPr id="4108" name="CaixaDeTexto 4107">
          <a:extLst>
            <a:ext uri="{FF2B5EF4-FFF2-40B4-BE49-F238E27FC236}">
              <a16:creationId xmlns:a16="http://schemas.microsoft.com/office/drawing/2014/main" id="{00000000-0008-0000-0000-00000C100000}"/>
            </a:ext>
          </a:extLst>
        </xdr:cNvPr>
        <xdr:cNvSpPr txBox="1"/>
      </xdr:nvSpPr>
      <xdr:spPr>
        <a:xfrm>
          <a:off x="2828925" y="1754874"/>
          <a:ext cx="1590675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B473E7-56FC-4581-92E7-CE8C5F170AAE}" type="TxLink">
            <a:rPr lang="en-US" sz="3000" b="0" i="0" u="none" strike="noStrike">
              <a:solidFill>
                <a:srgbClr val="AEB351"/>
              </a:solidFill>
              <a:latin typeface="Calibri"/>
              <a:cs typeface="Calibri"/>
            </a:rPr>
            <a:pPr algn="ctr"/>
            <a:t>176648</a:t>
          </a:fld>
          <a:endParaRPr lang="pt-BR" sz="3000">
            <a:solidFill>
              <a:srgbClr val="AEB35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533400</xdr:colOff>
      <xdr:row>9</xdr:row>
      <xdr:rowOff>40374</xdr:rowOff>
    </xdr:from>
    <xdr:to>
      <xdr:col>4</xdr:col>
      <xdr:colOff>276225</xdr:colOff>
      <xdr:row>11</xdr:row>
      <xdr:rowOff>126099</xdr:rowOff>
    </xdr:to>
    <xdr:sp macro="" textlink="auxiliar!$J$2">
      <xdr:nvSpPr>
        <xdr:cNvPr id="4109" name="CaixaDeTexto 4108">
          <a:extLst>
            <a:ext uri="{FF2B5EF4-FFF2-40B4-BE49-F238E27FC236}">
              <a16:creationId xmlns:a16="http://schemas.microsoft.com/office/drawing/2014/main" id="{00000000-0008-0000-0000-00000D100000}"/>
            </a:ext>
          </a:extLst>
        </xdr:cNvPr>
        <xdr:cNvSpPr txBox="1"/>
      </xdr:nvSpPr>
      <xdr:spPr>
        <a:xfrm>
          <a:off x="1143000" y="1754874"/>
          <a:ext cx="1571625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DE30DC3-99C6-495B-A433-7A1577941125}" type="TxLink">
            <a:rPr lang="en-US" sz="3000" b="0" i="0" u="none" strike="noStrike">
              <a:solidFill>
                <a:srgbClr val="AEB351"/>
              </a:solidFill>
              <a:latin typeface="Calibri"/>
              <a:cs typeface="Calibri"/>
            </a:rPr>
            <a:pPr algn="ctr"/>
            <a:t>69,30%</a:t>
          </a:fld>
          <a:endParaRPr lang="pt-BR" sz="3000">
            <a:solidFill>
              <a:srgbClr val="AEB35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342899</xdr:colOff>
      <xdr:row>15</xdr:row>
      <xdr:rowOff>38100</xdr:rowOff>
    </xdr:from>
    <xdr:to>
      <xdr:col>12</xdr:col>
      <xdr:colOff>390524</xdr:colOff>
      <xdr:row>26</xdr:row>
      <xdr:rowOff>19049</xdr:rowOff>
    </xdr:to>
    <xdr:graphicFrame macro="">
      <xdr:nvGraphicFramePr>
        <xdr:cNvPr id="4110" name="Gráfico 4109">
          <a:extLst>
            <a:ext uri="{FF2B5EF4-FFF2-40B4-BE49-F238E27FC236}">
              <a16:creationId xmlns:a16="http://schemas.microsoft.com/office/drawing/2014/main" id="{00000000-0008-0000-0000-00000E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47624</xdr:colOff>
      <xdr:row>15</xdr:row>
      <xdr:rowOff>57150</xdr:rowOff>
    </xdr:from>
    <xdr:to>
      <xdr:col>18</xdr:col>
      <xdr:colOff>95249</xdr:colOff>
      <xdr:row>26</xdr:row>
      <xdr:rowOff>38099</xdr:rowOff>
    </xdr:to>
    <xdr:graphicFrame macro="">
      <xdr:nvGraphicFramePr>
        <xdr:cNvPr id="4111" name="Gráfico 4110">
          <a:extLst>
            <a:ext uri="{FF2B5EF4-FFF2-40B4-BE49-F238E27FC236}">
              <a16:creationId xmlns:a16="http://schemas.microsoft.com/office/drawing/2014/main" id="{00000000-0008-0000-0000-00000F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0.41743</cdr:x>
      <cdr:y>0</cdr:y>
    </cdr:from>
    <cdr:to>
      <cdr:x>0.58488</cdr:x>
      <cdr:y>0.08615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EF050BB2-E0D3-38E9-ACF9-900BEB4D6FC8}"/>
            </a:ext>
          </a:extLst>
        </cdr:cNvPr>
        <cdr:cNvSpPr txBox="1"/>
      </cdr:nvSpPr>
      <cdr:spPr>
        <a:xfrm xmlns:a="http://schemas.openxmlformats.org/drawingml/2006/main">
          <a:off x="1284559" y="0"/>
          <a:ext cx="515295" cy="1709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  <a:t>Especial</a:t>
          </a:r>
          <a:endParaRPr lang="pt-BR" sz="1100">
            <a:solidFill>
              <a:srgbClr val="C0DECE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0.82712</cdr:x>
      <cdr:y>0.16738</cdr:y>
    </cdr:from>
    <cdr:to>
      <cdr:x>0.99458</cdr:x>
      <cdr:y>0.38079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FFD2CD70-C706-72A9-3D0D-D338B4693698}"/>
            </a:ext>
          </a:extLst>
        </cdr:cNvPr>
        <cdr:cNvSpPr txBox="1"/>
      </cdr:nvSpPr>
      <cdr:spPr>
        <a:xfrm xmlns:a="http://schemas.openxmlformats.org/drawingml/2006/main">
          <a:off x="2618025" y="320453"/>
          <a:ext cx="530049" cy="408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  <a:t>Provada</a:t>
          </a:r>
          <a:b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</a:br>
          <a: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  <a:t> (C.L)</a:t>
          </a:r>
          <a:endParaRPr lang="pt-BR" sz="1100">
            <a:solidFill>
              <a:srgbClr val="C0DECE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0.17785</cdr:y>
    </cdr:from>
    <cdr:to>
      <cdr:x>0.16745</cdr:x>
      <cdr:y>0.40758</cdr:y>
    </cdr:to>
    <cdr:sp macro="" textlink="">
      <cdr:nvSpPr>
        <cdr:cNvPr id="4" name="CaixaDeTexto 3">
          <a:extLst xmlns:a="http://schemas.openxmlformats.org/drawingml/2006/main">
            <a:ext uri="{FF2B5EF4-FFF2-40B4-BE49-F238E27FC236}">
              <a16:creationId xmlns:a16="http://schemas.microsoft.com/office/drawing/2014/main" id="{FE7DDC32-1A8D-EE48-F84A-B1F4898A74F6}"/>
            </a:ext>
          </a:extLst>
        </cdr:cNvPr>
        <cdr:cNvSpPr txBox="1"/>
      </cdr:nvSpPr>
      <cdr:spPr>
        <a:xfrm xmlns:a="http://schemas.openxmlformats.org/drawingml/2006/main">
          <a:off x="0" y="340497"/>
          <a:ext cx="530018" cy="4398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  <a:t>Pública</a:t>
          </a:r>
          <a:b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</a:br>
          <a: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  <a:t>(Mun)</a:t>
          </a:r>
          <a:endParaRPr lang="pt-BR" sz="1100">
            <a:solidFill>
              <a:srgbClr val="C0DECE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0.72905</cdr:y>
    </cdr:from>
    <cdr:to>
      <cdr:x>0.16745</cdr:x>
      <cdr:y>0.9625</cdr:y>
    </cdr:to>
    <cdr:sp macro="" textlink="">
      <cdr:nvSpPr>
        <cdr:cNvPr id="5" name="CaixaDeTexto 4">
          <a:extLst xmlns:a="http://schemas.openxmlformats.org/drawingml/2006/main">
            <a:ext uri="{FF2B5EF4-FFF2-40B4-BE49-F238E27FC236}">
              <a16:creationId xmlns:a16="http://schemas.microsoft.com/office/drawing/2014/main" id="{8B1FA543-6D17-BEF7-BDE0-00653C003DB6}"/>
            </a:ext>
          </a:extLst>
        </cdr:cNvPr>
        <cdr:cNvSpPr txBox="1"/>
      </cdr:nvSpPr>
      <cdr:spPr>
        <a:xfrm xmlns:a="http://schemas.openxmlformats.org/drawingml/2006/main">
          <a:off x="0" y="1395780"/>
          <a:ext cx="530018" cy="4469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  <a:t>Pública</a:t>
          </a:r>
          <a:b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</a:br>
          <a: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  <a:t>(Fed)</a:t>
          </a:r>
          <a:endParaRPr lang="pt-BR" sz="1100">
            <a:solidFill>
              <a:srgbClr val="C0DECE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0.82712</cdr:x>
      <cdr:y>0.75201</cdr:y>
    </cdr:from>
    <cdr:to>
      <cdr:x>0.99458</cdr:x>
      <cdr:y>0.93908</cdr:y>
    </cdr:to>
    <cdr:sp macro="" textlink="">
      <cdr:nvSpPr>
        <cdr:cNvPr id="6" name="CaixaDeTexto 5">
          <a:extLst xmlns:a="http://schemas.openxmlformats.org/drawingml/2006/main">
            <a:ext uri="{FF2B5EF4-FFF2-40B4-BE49-F238E27FC236}">
              <a16:creationId xmlns:a16="http://schemas.microsoft.com/office/drawing/2014/main" id="{DD10E2CC-4729-4794-E6E6-5B023E0A7895}"/>
            </a:ext>
          </a:extLst>
        </cdr:cNvPr>
        <cdr:cNvSpPr txBox="1"/>
      </cdr:nvSpPr>
      <cdr:spPr>
        <a:xfrm xmlns:a="http://schemas.openxmlformats.org/drawingml/2006/main">
          <a:off x="2618025" y="1439743"/>
          <a:ext cx="530049" cy="358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  <a:t>Privada</a:t>
          </a:r>
          <a:b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</a:br>
          <a: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  <a:t>(S.L)</a:t>
          </a:r>
          <a:endParaRPr lang="pt-BR" sz="1100">
            <a:solidFill>
              <a:srgbClr val="C0DECE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0.43632</cdr:x>
      <cdr:y>0.91315</cdr:y>
    </cdr:from>
    <cdr:to>
      <cdr:x>0.60377</cdr:x>
      <cdr:y>1</cdr:y>
    </cdr:to>
    <cdr:sp macro="" textlink="">
      <cdr:nvSpPr>
        <cdr:cNvPr id="7" name="CaixaDeTexto 6">
          <a:extLst xmlns:a="http://schemas.openxmlformats.org/drawingml/2006/main">
            <a:ext uri="{FF2B5EF4-FFF2-40B4-BE49-F238E27FC236}">
              <a16:creationId xmlns:a16="http://schemas.microsoft.com/office/drawing/2014/main" id="{A163F50B-0D41-91E4-B37D-78AEFA45E7CE}"/>
            </a:ext>
          </a:extLst>
        </cdr:cNvPr>
        <cdr:cNvSpPr txBox="1"/>
      </cdr:nvSpPr>
      <cdr:spPr>
        <a:xfrm xmlns:a="http://schemas.openxmlformats.org/drawingml/2006/main">
          <a:off x="1532282" y="2405123"/>
          <a:ext cx="588066" cy="2287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C0DECE"/>
              </a:solidFill>
              <a:latin typeface="Segoe UI" panose="020B0502040204020203" pitchFamily="34" charset="0"/>
              <a:cs typeface="Segoe UI" panose="020B0502040204020203" pitchFamily="34" charset="0"/>
            </a:rPr>
            <a:t>Pública (Est)</a:t>
          </a:r>
          <a:endParaRPr lang="pt-BR" sz="1100">
            <a:solidFill>
              <a:srgbClr val="C0DECE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0.41981</cdr:x>
      <cdr:y>0</cdr:y>
    </cdr:from>
    <cdr:to>
      <cdr:x>0.58726</cdr:x>
      <cdr:y>0.08615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EF050BB2-E0D3-38E9-ACF9-900BEB4D6FC8}"/>
            </a:ext>
          </a:extLst>
        </cdr:cNvPr>
        <cdr:cNvSpPr txBox="1"/>
      </cdr:nvSpPr>
      <cdr:spPr>
        <a:xfrm xmlns:a="http://schemas.openxmlformats.org/drawingml/2006/main">
          <a:off x="1291885" y="0"/>
          <a:ext cx="515295" cy="1720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  <a:t>Especial</a:t>
          </a:r>
          <a:endParaRPr lang="pt-BR" sz="1100">
            <a:solidFill>
              <a:srgbClr val="AEB35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0.82712</cdr:x>
      <cdr:y>0.16738</cdr:y>
    </cdr:from>
    <cdr:to>
      <cdr:x>0.99458</cdr:x>
      <cdr:y>0.38079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FFD2CD70-C706-72A9-3D0D-D338B4693698}"/>
            </a:ext>
          </a:extLst>
        </cdr:cNvPr>
        <cdr:cNvSpPr txBox="1"/>
      </cdr:nvSpPr>
      <cdr:spPr>
        <a:xfrm xmlns:a="http://schemas.openxmlformats.org/drawingml/2006/main">
          <a:off x="2618025" y="320453"/>
          <a:ext cx="530049" cy="408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Provada</a:t>
          </a:r>
          <a:b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</a:br>
          <a: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  <a:t> (C.L)</a:t>
          </a:r>
          <a:endParaRPr lang="pt-BR" sz="1100">
            <a:solidFill>
              <a:srgbClr val="AEB35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0.17785</cdr:y>
    </cdr:from>
    <cdr:to>
      <cdr:x>0.16745</cdr:x>
      <cdr:y>0.40758</cdr:y>
    </cdr:to>
    <cdr:sp macro="" textlink="">
      <cdr:nvSpPr>
        <cdr:cNvPr id="4" name="CaixaDeTexto 3">
          <a:extLst xmlns:a="http://schemas.openxmlformats.org/drawingml/2006/main">
            <a:ext uri="{FF2B5EF4-FFF2-40B4-BE49-F238E27FC236}">
              <a16:creationId xmlns:a16="http://schemas.microsoft.com/office/drawing/2014/main" id="{FE7DDC32-1A8D-EE48-F84A-B1F4898A74F6}"/>
            </a:ext>
          </a:extLst>
        </cdr:cNvPr>
        <cdr:cNvSpPr txBox="1"/>
      </cdr:nvSpPr>
      <cdr:spPr>
        <a:xfrm xmlns:a="http://schemas.openxmlformats.org/drawingml/2006/main">
          <a:off x="0" y="340497"/>
          <a:ext cx="530018" cy="4398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  <a:t>Pública</a:t>
          </a:r>
          <a:b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</a:br>
          <a: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  <a:t>(Mun)</a:t>
          </a:r>
          <a:endParaRPr lang="pt-BR" sz="1100">
            <a:solidFill>
              <a:srgbClr val="AEB35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0.72905</cdr:y>
    </cdr:from>
    <cdr:to>
      <cdr:x>0.16745</cdr:x>
      <cdr:y>0.9625</cdr:y>
    </cdr:to>
    <cdr:sp macro="" textlink="">
      <cdr:nvSpPr>
        <cdr:cNvPr id="5" name="CaixaDeTexto 4">
          <a:extLst xmlns:a="http://schemas.openxmlformats.org/drawingml/2006/main">
            <a:ext uri="{FF2B5EF4-FFF2-40B4-BE49-F238E27FC236}">
              <a16:creationId xmlns:a16="http://schemas.microsoft.com/office/drawing/2014/main" id="{8B1FA543-6D17-BEF7-BDE0-00653C003DB6}"/>
            </a:ext>
          </a:extLst>
        </cdr:cNvPr>
        <cdr:cNvSpPr txBox="1"/>
      </cdr:nvSpPr>
      <cdr:spPr>
        <a:xfrm xmlns:a="http://schemas.openxmlformats.org/drawingml/2006/main">
          <a:off x="0" y="1395780"/>
          <a:ext cx="530018" cy="4469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  <a:t>Pública</a:t>
          </a:r>
          <a:b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</a:br>
          <a: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  <a:t>(Fed)</a:t>
          </a:r>
          <a:endParaRPr lang="pt-BR" sz="1100">
            <a:solidFill>
              <a:srgbClr val="AEB35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0.82712</cdr:x>
      <cdr:y>0.75201</cdr:y>
    </cdr:from>
    <cdr:to>
      <cdr:x>0.99458</cdr:x>
      <cdr:y>0.93908</cdr:y>
    </cdr:to>
    <cdr:sp macro="" textlink="">
      <cdr:nvSpPr>
        <cdr:cNvPr id="6" name="CaixaDeTexto 5">
          <a:extLst xmlns:a="http://schemas.openxmlformats.org/drawingml/2006/main">
            <a:ext uri="{FF2B5EF4-FFF2-40B4-BE49-F238E27FC236}">
              <a16:creationId xmlns:a16="http://schemas.microsoft.com/office/drawing/2014/main" id="{DD10E2CC-4729-4794-E6E6-5B023E0A7895}"/>
            </a:ext>
          </a:extLst>
        </cdr:cNvPr>
        <cdr:cNvSpPr txBox="1"/>
      </cdr:nvSpPr>
      <cdr:spPr>
        <a:xfrm xmlns:a="http://schemas.openxmlformats.org/drawingml/2006/main">
          <a:off x="2618025" y="1439743"/>
          <a:ext cx="530049" cy="358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  <a:t>Privada</a:t>
          </a:r>
          <a:b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</a:br>
          <a: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  <a:t>(S.L)</a:t>
          </a:r>
          <a:endParaRPr lang="pt-BR" sz="1100">
            <a:solidFill>
              <a:srgbClr val="AEB35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0.43632</cdr:x>
      <cdr:y>0.91315</cdr:y>
    </cdr:from>
    <cdr:to>
      <cdr:x>0.60377</cdr:x>
      <cdr:y>1</cdr:y>
    </cdr:to>
    <cdr:sp macro="" textlink="">
      <cdr:nvSpPr>
        <cdr:cNvPr id="7" name="CaixaDeTexto 6">
          <a:extLst xmlns:a="http://schemas.openxmlformats.org/drawingml/2006/main">
            <a:ext uri="{FF2B5EF4-FFF2-40B4-BE49-F238E27FC236}">
              <a16:creationId xmlns:a16="http://schemas.microsoft.com/office/drawing/2014/main" id="{A163F50B-0D41-91E4-B37D-78AEFA45E7CE}"/>
            </a:ext>
          </a:extLst>
        </cdr:cNvPr>
        <cdr:cNvSpPr txBox="1"/>
      </cdr:nvSpPr>
      <cdr:spPr>
        <a:xfrm xmlns:a="http://schemas.openxmlformats.org/drawingml/2006/main">
          <a:off x="1532282" y="2405123"/>
          <a:ext cx="588066" cy="2287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800">
              <a:solidFill>
                <a:srgbClr val="AEB351"/>
              </a:solidFill>
              <a:latin typeface="Segoe UI" panose="020B0502040204020203" pitchFamily="34" charset="0"/>
              <a:cs typeface="Segoe UI" panose="020B0502040204020203" pitchFamily="34" charset="0"/>
            </a:rPr>
            <a:t>Pública (Est)</a:t>
          </a:r>
          <a:endParaRPr lang="pt-BR" sz="1100">
            <a:solidFill>
              <a:srgbClr val="AEB35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714375</xdr:colOff>
      <xdr:row>15</xdr:row>
      <xdr:rowOff>133350</xdr:rowOff>
    </xdr:from>
    <xdr:to>
      <xdr:col>8</xdr:col>
      <xdr:colOff>647700</xdr:colOff>
      <xdr:row>28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igla_UF 2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gla_UF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24700" y="29908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Alberto Araujo" refreshedDate="45369.902002546296" createdVersion="3" refreshedVersion="8" minRefreshableVersion="3" recordCount="0" tupleCache="1" supportSubquery="1" supportAdvancedDrill="1" xr:uid="{81BD4D4F-2FDC-4B1B-9167-DAC8D24BFB59}">
  <cacheSource type="external" connectionId="2"/>
  <cacheFields count="7">
    <cacheField name="[base_enade2021].[Cat_adm].[Cat_adm]" caption="Cat_adm" numFmtId="0" hierarchy="8" level="1">
      <sharedItems count="6">
        <s v="[base_enade2021].[Cat_adm].&amp;[Pública (Mun)]" c="Pública (Mun)"/>
        <s v="[base_enade2021].[Cat_adm].&amp;[Privada (C.L)]" c="Privada (C.L)"/>
        <s v="[base_enade2021].[Cat_adm].&amp;[Especial]" c="Especial"/>
        <s v="[base_enade2021].[Cat_adm].&amp;[Pública (Fed)]" c="Pública (Fed)"/>
        <s v="[base_enade2021].[Cat_adm].&amp;[Pública (Est)]" c="Pública (Est)"/>
        <s v="[base_enade2021].[Cat_adm].&amp;[Privada (S.L)]" c="Privada (S.L)"/>
      </sharedItems>
    </cacheField>
    <cacheField name="[Measures].[MeasuresLevel]" caption="MeasuresLevel" numFmtId="0" hierarchy="17">
      <sharedItems count="8">
        <s v="[Measures].[Total Presencial]" c="Total Presencial"/>
        <s v="[Measures].[Total EAD]" c="Total EAD"/>
        <s v="[Measures].[Soma de Concluintes_participantes]" c="Soma de Concluintes_participantes"/>
        <s v="[Measures].[Soma de Concluintes_inscritos]" c="Soma de Concluintes_inscritos"/>
        <s v="[Measures].[Total Presencial nota 1]" c="Total Presencial nota 1"/>
        <s v="[Measures].[Total EAD nota 1]" c="Total EAD nota 1"/>
        <s v="[Measures].[Total curso EAD]" c="Total curso EAD"/>
        <s v="[Measures].[Total curso Presencial]" c="Total curso Presencial"/>
      </sharedItems>
    </cacheField>
    <cacheField name="[base_enade2021].[Grau_academico].[Grau_academico]" caption="Grau_academico" numFmtId="0" hierarchy="3" level="1">
      <sharedItems count="3">
        <s v="[base_enade2021].[Grau_academico].&amp;[Tecnológico]" c="Tecnológico"/>
        <s v="[base_enade2021].[Grau_academico].&amp;[Licenciatura]" c="Licenciatura"/>
        <s v="[base_enade2021].[Grau_academico].&amp;[Bacharelado]" c="Bacharelado"/>
      </sharedItems>
    </cacheField>
    <cacheField name="[base_enade2021].[Mod_Ensino].[Mod_Ensino]" caption="Mod_Ensino" numFmtId="0" hierarchy="10" level="1">
      <sharedItems count="2">
        <s v="[base_enade2021].[Mod_Ensino].&amp;[Educação a Distância]" c="Educação a Distância"/>
        <s v="[base_enade2021].[Mod_Ensino].&amp;[Educação Presencial]" c="Educação Presencial"/>
      </sharedItems>
    </cacheField>
    <cacheField name="[base_enade2021].[Área].[Área]" caption="Área" numFmtId="0" hierarchy="2" level="1">
      <sharedItems count="9">
        <s v="[base_enade2021].[Área].&amp;[Sist  Inf]" c="Sist  Inf"/>
        <s v="[base_enade2021].[Área].&amp;[Química]" c="Química"/>
        <s v="[base_enade2021].[Área].&amp;[Ed Física]" c="Ed Física"/>
        <s v="[base_enade2021].[Área].&amp;[Ciências Comp]" c="Ciências Comp"/>
        <s v="[base_enade2021].[Área].&amp;[Pedagogia]" c="Pedagogia"/>
        <s v="[base_enade2021].[Área].&amp;[Ciências Biol]" c="Ciências Biol"/>
        <s v="[base_enade2021].[Área].&amp;[Letras-Pt]" c="Letras-Pt"/>
        <s v="[base_enade2021].[Área].&amp;[Matemática]" c="Matemática"/>
        <s v="[base_enade2021].[Área].&amp;[História]" c="História"/>
      </sharedItems>
    </cacheField>
    <cacheField name="[base_enade2021].[Sigla_UF].[Sigla_UF]" caption="Sigla_UF" numFmtId="0" hierarchy="13" level="1">
      <sharedItems count="27">
        <s v="[base_enade2021].[Sigla_UF].&amp;[RN]" c="RN"/>
        <s v="[base_enade2021].[Sigla_UF].&amp;[MS]" c="MS"/>
        <s v="[base_enade2021].[Sigla_UF].&amp;[MG]" c="MG"/>
        <s v="[base_enade2021].[Sigla_UF].&amp;[PR]" c="PR"/>
        <s v="[base_enade2021].[Sigla_UF].&amp;[PI]" c="PI"/>
        <s v="[base_enade2021].[Sigla_UF].&amp;[GO]" c="GO"/>
        <s v="[base_enade2021].[Sigla_UF].&amp;[TO]" c="TO"/>
        <s v="[base_enade2021].[Sigla_UF].&amp;[SP]" c="SP"/>
        <s v="[base_enade2021].[Sigla_UF].&amp;[SE]" c="SE"/>
        <s v="[base_enade2021].[Sigla_UF].&amp;[SC]" c="SC"/>
        <s v="[base_enade2021].[Sigla_UF].&amp;[PE]" c="PE"/>
        <s v="[base_enade2021].[Sigla_UF].&amp;[ES]" c="ES"/>
        <s v="[base_enade2021].[Sigla_UF].&amp;[PB]" c="PB"/>
        <s v="[base_enade2021].[Sigla_UF].&amp;[DF]" c="DF"/>
        <s v="[base_enade2021].[Sigla_UF].&amp;[PA]" c="PA"/>
        <s v="[base_enade2021].[Sigla_UF].&amp;[CE]" c="CE"/>
        <s v="[base_enade2021].[Sigla_UF].&amp;[MT]" c="MT"/>
        <s v="[base_enade2021].[Sigla_UF].&amp;[BA]" c="BA"/>
        <s v="[base_enade2021].[Sigla_UF].&amp;[AP]" c="AP"/>
        <s v="[base_enade2021].[Sigla_UF].&amp;[RJ]" c="RJ"/>
        <s v="[base_enade2021].[Sigla_UF].&amp;[AM]" c="AM"/>
        <s v="[base_enade2021].[Sigla_UF].&amp;[MA]" c="MA"/>
        <s v="[base_enade2021].[Sigla_UF].&amp;[AL]" c="AL"/>
        <s v="[base_enade2021].[Sigla_UF].&amp;[AC]" c="AC"/>
        <s v="[base_enade2021].[Sigla_UF].&amp;[RS]" c="RS"/>
        <s v="[base_enade2021].[Sigla_UF].&amp;[RR]" c="RR"/>
        <s v="[base_enade2021].[Sigla_UF].&amp;[RO]" c="RO"/>
      </sharedItems>
    </cacheField>
    <cacheField name="[base_enade2021].[Enade_faixa].[Enade_faixa]" caption="Enade_faixa" numFmtId="0" hierarchy="16" level="1">
      <sharedItems count="5">
        <s v="[base_enade2021].[Enade_faixa].&amp;[1]" c="1"/>
        <s v="[base_enade2021].[Enade_faixa].&amp;[2]" c="2"/>
        <s v="[base_enade2021].[Enade_faixa].&amp;[3]" c="3"/>
        <s v="[base_enade2021].[Enade_faixa].&amp;[4]" c="4"/>
        <s v="[base_enade2021].[Enade_faixa].&amp;[5]" c="5"/>
      </sharedItems>
    </cacheField>
  </cacheFields>
  <cacheHierarchies count="31">
    <cacheHierarchy uniqueName="[base_enade2021].[Ano]" caption="Ano" attribute="1" defaultMemberUniqueName="[base_enade2021].[Ano].[All]" allUniqueName="[base_enade2021].[Ano].[All]" dimensionUniqueName="[base_enade2021]" displayFolder="" count="2" memberValueDatatype="20" unbalanced="0"/>
    <cacheHierarchy uniqueName="[base_enade2021].[Cod]" caption="Cod" attribute="1" defaultMemberUniqueName="[base_enade2021].[Cod].[All]" allUniqueName="[base_enade2021].[Cod].[All]" dimensionUniqueName="[base_enade2021]" displayFolder="" count="2" memberValueDatatype="20" unbalanced="0"/>
    <cacheHierarchy uniqueName="[base_enade2021].[Área]" caption="Área" attribute="1" defaultMemberUniqueName="[base_enade2021].[Área].[All]" allUniqueName="[base_enade2021].[Área].[All]" dimensionUniqueName="[base_enade2021]" displayFolder="" count="2" memberValueDatatype="130" unbalanced="0">
      <fieldsUsage count="2">
        <fieldUsage x="-1"/>
        <fieldUsage x="4"/>
      </fieldsUsage>
    </cacheHierarchy>
    <cacheHierarchy uniqueName="[base_enade2021].[Grau_academico]" caption="Grau_academico" attribute="1" defaultMemberUniqueName="[base_enade2021].[Grau_academico].[All]" allUniqueName="[base_enade2021].[Grau_academico].[All]" allCaption="All" dimensionUniqueName="[base_enade2021]" displayFolder="" count="2" memberValueDatatype="130" unbalanced="0">
      <fieldsUsage count="2">
        <fieldUsage x="-1"/>
        <fieldUsage x="2"/>
      </fieldsUsage>
    </cacheHierarchy>
    <cacheHierarchy uniqueName="[base_enade2021].[Cod_IES]" caption="Cod_IES" attribute="1" defaultMemberUniqueName="[base_enade2021].[Cod_IES].[All]" allUniqueName="[base_enade2021].[Cod_IES].[All]" dimensionUniqueName="[base_enade2021]" displayFolder="" count="2" memberValueDatatype="20" unbalanced="0"/>
    <cacheHierarchy uniqueName="[base_enade2021].[Nome_IES]" caption="Nome_IES" attribute="1" defaultMemberUniqueName="[base_enade2021].[Nome_IES].[All]" allUniqueName="[base_enade2021].[Nome_IES].[All]" dimensionUniqueName="[base_enade2021]" displayFolder="" count="2" memberValueDatatype="130" unbalanced="0"/>
    <cacheHierarchy uniqueName="[base_enade2021].[Sigla_IES]" caption="Sigla_IES" attribute="1" defaultMemberUniqueName="[base_enade2021].[Sigla_IES].[All]" allUniqueName="[base_enade2021].[Sigla_IES].[All]" dimensionUniqueName="[base_enade2021]" displayFolder="" count="2" memberValueDatatype="130" unbalanced="0"/>
    <cacheHierarchy uniqueName="[base_enade2021].[Organização]" caption="Organização" attribute="1" defaultMemberUniqueName="[base_enade2021].[Organização].[All]" allUniqueName="[base_enade2021].[Organização].[All]" dimensionUniqueName="[base_enade2021]" displayFolder="" count="2" memberValueDatatype="130" unbalanced="0"/>
    <cacheHierarchy uniqueName="[base_enade2021].[Cat_adm]" caption="Cat_adm" attribute="1" defaultMemberUniqueName="[base_enade2021].[Cat_adm].[All]" allUniqueName="[base_enade2021].[Cat_adm].[All]" allCaption="All" dimensionUniqueName="[base_enade2021]" displayFolder="" count="2" memberValueDatatype="130" unbalanced="0">
      <fieldsUsage count="2">
        <fieldUsage x="-1"/>
        <fieldUsage x="0"/>
      </fieldsUsage>
    </cacheHierarchy>
    <cacheHierarchy uniqueName="[base_enade2021].[Cód_curso]" caption="Cód_curso" attribute="1" defaultMemberUniqueName="[base_enade2021].[Cód_curso].[All]" allUniqueName="[base_enade2021].[Cód_curso].[All]" dimensionUniqueName="[base_enade2021]" displayFolder="" count="2" memberValueDatatype="20" unbalanced="0"/>
    <cacheHierarchy uniqueName="[base_enade2021].[Mod_Ensino]" caption="Mod_Ensino" attribute="1" defaultMemberUniqueName="[base_enade2021].[Mod_Ensino].[All]" allUniqueName="[base_enade2021].[Mod_Ensino].[All]" allCaption="All" dimensionUniqueName="[base_enade2021]" displayFolder="" count="2" memberValueDatatype="130" unbalanced="0">
      <fieldsUsage count="2">
        <fieldUsage x="-1"/>
        <fieldUsage x="3"/>
      </fieldsUsage>
    </cacheHierarchy>
    <cacheHierarchy uniqueName="[base_enade2021].[Cód_Municipio]" caption="Cód_Municipio" attribute="1" defaultMemberUniqueName="[base_enade2021].[Cód_Municipio].[All]" allUniqueName="[base_enade2021].[Cód_Municipio].[All]" dimensionUniqueName="[base_enade2021]" displayFolder="" count="2" memberValueDatatype="20" unbalanced="0"/>
    <cacheHierarchy uniqueName="[base_enade2021].[Município]" caption="Município" attribute="1" defaultMemberUniqueName="[base_enade2021].[Município].[All]" allUniqueName="[base_enade2021].[Município].[All]" dimensionUniqueName="[base_enade2021]" displayFolder="" count="2" memberValueDatatype="130" unbalanced="0"/>
    <cacheHierarchy uniqueName="[base_enade2021].[Sigla_UF]" caption="Sigla_UF" attribute="1" defaultMemberUniqueName="[base_enade2021].[Sigla_UF].[All]" allUniqueName="[base_enade2021].[Sigla_UF].[All]" allCaption="All" dimensionUniqueName="[base_enade2021]" displayFolder="" count="2" memberValueDatatype="130" unbalanced="0">
      <fieldsUsage count="2">
        <fieldUsage x="-1"/>
        <fieldUsage x="5"/>
      </fieldsUsage>
    </cacheHierarchy>
    <cacheHierarchy uniqueName="[base_enade2021].[Concluintes_inscritos]" caption="Concluintes_inscritos" attribute="1" defaultMemberUniqueName="[base_enade2021].[Concluintes_inscritos].[All]" allUniqueName="[base_enade2021].[Concluintes_inscritos].[All]" dimensionUniqueName="[base_enade2021]" displayFolder="" count="2" memberValueDatatype="20" unbalanced="0"/>
    <cacheHierarchy uniqueName="[base_enade2021].[Concluintes_participantes]" caption="Concluintes_participantes" attribute="1" defaultMemberUniqueName="[base_enade2021].[Concluintes_participantes].[All]" allUniqueName="[base_enade2021].[Concluintes_participantes].[All]" dimensionUniqueName="[base_enade2021]" displayFolder="" count="2" memberValueDatatype="20" unbalanced="0"/>
    <cacheHierarchy uniqueName="[base_enade2021].[Enade_faixa]" caption="Enade_faixa" attribute="1" defaultMemberUniqueName="[base_enade2021].[Enade_faixa].[All]" allUniqueName="[base_enade2021].[Enade_faixa].[All]" allCaption="All" dimensionUniqueName="[base_enade2021]" displayFolder="" count="2" memberValueDatatype="20" unbalanced="0">
      <fieldsUsage count="2">
        <fieldUsage x="-1"/>
        <fieldUsage x="6"/>
      </fieldsUsage>
    </cacheHierarchy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1"/>
      </fieldsUsage>
    </cacheHierarchy>
    <cacheHierarchy uniqueName="[Measures].[Soma de Cód_curso]" caption="Soma de Cód_curso" measure="1" displayFolder="" measureGroup="base_enade2021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Concluintes_participantes]" caption="Soma de Concluintes_participantes" measure="1" displayFolder="" measureGroup="base_enade2021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Concluintes_inscritos]" caption="Soma de Concluintes_inscritos" measure="1" displayFolder="" measureGroup="base_enade2021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Cód_curso]" caption="Contagem de Cód_curso" measure="1" displayFolder="" measureGroup="base_enade2021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e Área]" caption="Contagem de Área" measure="1" displayFolder="" measureGroup="base_enade202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tal EAD nota 1]" caption="Total EAD nota 1" measure="1" displayFolder="" measureGroup="base_enade2021" count="0"/>
    <cacheHierarchy uniqueName="[Measures].[Total Presencial nota 1]" caption="Total Presencial nota 1" measure="1" displayFolder="" measureGroup="base_enade2021" count="0"/>
    <cacheHierarchy uniqueName="[Measures].[Total EAD]" caption="Total EAD" measure="1" displayFolder="" measureGroup="base_enade2021" count="0"/>
    <cacheHierarchy uniqueName="[Measures].[Total Presencial]" caption="Total Presencial" measure="1" displayFolder="" measureGroup="base_enade2021" count="0"/>
    <cacheHierarchy uniqueName="[Measures].[Total curso EAD]" caption="Total curso EAD" measure="1" displayFolder="" measureGroup="base_enade2021" count="0"/>
    <cacheHierarchy uniqueName="[Measures].[Total curso Presencial]" caption="Total curso Presencial" measure="1" displayFolder="" measureGroup="base_enade2021" count="0"/>
    <cacheHierarchy uniqueName="[Measures].[__XL_Count base_enade2021]" caption="__XL_Count base_enade2021" measure="1" displayFolder="" measureGroup="base_enade2021" count="0" hidden="1"/>
    <cacheHierarchy uniqueName="[Measures].[__No measures defined]" caption="__No measures defined" measure="1" displayFolder="" count="0" hidden="1"/>
  </cacheHierarchies>
  <kpis count="0"/>
  <tupleCache>
    <entries count="688">
      <n v="924" in="0">
        <tpls c="3">
          <tpl hier="8" item="4294967295"/>
          <tpl hier="13" item="0"/>
          <tpl fld="1" item="1"/>
        </tpls>
      </n>
      <n v="1954" in="0">
        <tpls c="3">
          <tpl fld="2" item="2"/>
          <tpl hier="13" item="0"/>
          <tpl fld="1" item="0"/>
        </tpls>
      </n>
      <n v="6588" in="0">
        <tpls c="3">
          <tpl hier="3" item="4294967295"/>
          <tpl hier="13" item="0"/>
          <tpl fld="1" item="0"/>
        </tpls>
      </n>
      <n v="176648" in="0">
        <tpls c="3">
          <tpl fld="3" item="0"/>
          <tpl hier="13" item="0"/>
          <tpl fld="1" item="2"/>
        </tpls>
      </n>
      <n v="254910" in="0">
        <tpls c="3">
          <tpl fld="3" item="0"/>
          <tpl hier="13" item="0"/>
          <tpl fld="1" item="3"/>
        </tpls>
      </n>
      <n v="20" in="0">
        <tpls c="3">
          <tpl fld="4" item="1"/>
          <tpl hier="13" item="0"/>
          <tpl fld="1" item="4"/>
        </tpls>
      </n>
      <n v="22" in="0">
        <tpls c="3">
          <tpl fld="4" item="0"/>
          <tpl hier="13" item="0"/>
          <tpl fld="1" item="4"/>
        </tpls>
      </n>
      <n v="24" in="0">
        <tpls c="3">
          <tpl fld="4" item="3"/>
          <tpl hier="13" item="0"/>
          <tpl fld="1" item="4"/>
        </tpls>
      </n>
      <n v="23" in="0">
        <tpls c="3">
          <tpl fld="4" item="2"/>
          <tpl hier="13" item="0"/>
          <tpl fld="1" item="4"/>
        </tpls>
      </n>
      <n v="31" in="0">
        <tpls c="3">
          <tpl fld="4" item="4"/>
          <tpl hier="13" item="0"/>
          <tpl fld="1" item="4"/>
        </tpls>
      </n>
      <n v="13" in="0">
        <tpls c="3">
          <tpl fld="4" item="4"/>
          <tpl hier="13" item="0"/>
          <tpl fld="1" item="5"/>
        </tpls>
      </n>
      <n v="7" in="0">
        <tpls c="3">
          <tpl fld="4" item="8"/>
          <tpl hier="13" item="0"/>
          <tpl fld="1" item="5"/>
        </tpls>
      </n>
      <n v="6" in="0">
        <tpls c="3">
          <tpl fld="4" item="7"/>
          <tpl hier="13" item="0"/>
          <tpl fld="1" item="5"/>
        </tpls>
      </n>
      <n v="6" in="0">
        <tpls c="3">
          <tpl fld="4" item="5"/>
          <tpl hier="13" item="0"/>
          <tpl fld="1" item="5"/>
        </tpls>
      </n>
      <n v="5" in="0">
        <tpls c="3">
          <tpl fld="4" item="6"/>
          <tpl hier="13" item="0"/>
          <tpl fld="1" item="5"/>
        </tpls>
      </n>
      <n v="482331" in="0">
        <tpls c="3">
          <tpl hier="10" item="4294967295"/>
          <tpl hier="13" item="0"/>
          <tpl fld="1" item="3"/>
        </tpls>
      </n>
      <n v="354853" in="0">
        <tpls c="3">
          <tpl hier="10" item="4294967295"/>
          <tpl hier="13" item="0"/>
          <tpl fld="1" item="2"/>
        </tpls>
      </n>
      <n v="227421" in="0">
        <tpls c="3">
          <tpl fld="3" item="1"/>
          <tpl hier="13" item="0"/>
          <tpl fld="1" item="3"/>
        </tpls>
      </n>
      <n v="178205" in="0">
        <tpls c="3">
          <tpl fld="3" item="1"/>
          <tpl hier="13" item="0"/>
          <tpl fld="1" item="2"/>
        </tpls>
      </n>
      <n v="924" in="0">
        <tpls c="3">
          <tpl hier="3" item="4294967295"/>
          <tpl hier="13" item="0"/>
          <tpl fld="1" item="1"/>
        </tpls>
      </n>
      <n v="66" in="0">
        <tpls c="3">
          <tpl fld="2" item="2"/>
          <tpl hier="13" item="0"/>
          <tpl fld="1" item="1"/>
        </tpls>
      </n>
      <n v="709" in="0">
        <tpls c="3">
          <tpl fld="2" item="1"/>
          <tpl hier="13" item="0"/>
          <tpl fld="1" item="1"/>
        </tpls>
      </n>
      <n v="149" in="0">
        <tpls c="3">
          <tpl fld="2" item="0"/>
          <tpl hier="13" item="0"/>
          <tpl fld="1" item="1"/>
        </tpls>
      </n>
      <n v="4041" in="0">
        <tpls c="3">
          <tpl fld="2" item="1"/>
          <tpl hier="13" item="0"/>
          <tpl fld="1" item="0"/>
        </tpls>
      </n>
      <n v="593" in="0">
        <tpls c="3">
          <tpl fld="2" item="0"/>
          <tpl hier="13" item="0"/>
          <tpl fld="1" item="0"/>
        </tpls>
      </n>
      <n v="1835" in="0">
        <tpls c="2">
          <tpl fld="0" item="1"/>
          <tpl fld="1" item="0"/>
        </tpls>
      </n>
      <n v="1506" in="0">
        <tpls c="2">
          <tpl fld="0" item="5"/>
          <tpl fld="1" item="0"/>
        </tpls>
      </n>
      <n v="1132" in="0">
        <tpls c="2">
          <tpl fld="0" item="4"/>
          <tpl fld="1" item="0"/>
        </tpls>
      </n>
      <n v="6588" in="0">
        <tpls c="2">
          <tpl hier="8" item="4294967295"/>
          <tpl fld="1" item="0"/>
        </tpls>
      </n>
      <n v="1968" in="0">
        <tpls c="2">
          <tpl fld="0" item="3"/>
          <tpl fld="1" item="0"/>
        </tpls>
      </n>
      <n v="15" in="0">
        <tpls c="2">
          <tpl fld="0" item="2"/>
          <tpl fld="1" item="0"/>
        </tpls>
      </n>
      <n v="132" in="0">
        <tpls c="2">
          <tpl fld="0" item="0"/>
          <tpl fld="1" item="0"/>
        </tpls>
      </n>
      <m in="0">
        <tpls c="3">
          <tpl fld="0" item="2"/>
          <tpl hier="13" item="0"/>
          <tpl fld="1" item="1"/>
        </tpls>
      </m>
      <n v="417" in="0">
        <tpls c="3">
          <tpl fld="0" item="1"/>
          <tpl hier="13" item="0"/>
          <tpl fld="1" item="1"/>
        </tpls>
      </n>
      <n v="246" in="0">
        <tpls c="3">
          <tpl fld="0" item="5"/>
          <tpl hier="13" item="0"/>
          <tpl fld="1" item="1"/>
        </tpls>
      </n>
      <n v="77" in="0">
        <tpls c="3">
          <tpl fld="0" item="4"/>
          <tpl hier="13" item="0"/>
          <tpl fld="1" item="1"/>
        </tpls>
      </n>
      <n v="162" in="0">
        <tpls c="3">
          <tpl fld="0" item="3"/>
          <tpl hier="13" item="0"/>
          <tpl fld="1" item="1"/>
        </tpls>
      </n>
      <n v="22" in="0">
        <tpls c="3">
          <tpl fld="0" item="0"/>
          <tpl hier="13" item="0"/>
          <tpl fld="1" item="1"/>
        </tpls>
      </n>
      <n v="120" in="0">
        <tpls c="3">
          <tpl hier="2" item="1"/>
          <tpl hier="13" item="0"/>
          <tpl fld="1" item="4"/>
        </tpls>
      </n>
      <n v="37" in="0">
        <tpls c="3">
          <tpl hier="2" item="2"/>
          <tpl hier="13" item="0"/>
          <tpl fld="1" item="5"/>
        </tpls>
      </n>
      <n v="1" in="0">
        <tpls c="3">
          <tpl hier="8" item="4294967295"/>
          <tpl hier="13" item="3"/>
          <tpl fld="1" item="1"/>
        </tpls>
      </n>
      <n v="10" in="0">
        <tpls c="3">
          <tpl fld="2" item="2"/>
          <tpl hier="13" item="3"/>
          <tpl fld="1" item="0"/>
        </tpls>
      </n>
      <n v="37" in="0">
        <tpls c="3">
          <tpl hier="3" item="4294967295"/>
          <tpl hier="13" item="3"/>
          <tpl fld="1" item="0"/>
        </tpls>
      </n>
      <n v="20" in="0">
        <tpls c="3">
          <tpl fld="3" item="0"/>
          <tpl hier="13" item="3"/>
          <tpl fld="1" item="2"/>
        </tpls>
      </n>
      <n v="20" in="0">
        <tpls c="3">
          <tpl fld="3" item="0"/>
          <tpl hier="13" item="3"/>
          <tpl fld="1" item="3"/>
        </tpls>
      </n>
      <n v="1" in="0">
        <tpls c="3">
          <tpl fld="4" item="1"/>
          <tpl hier="13" item="3"/>
          <tpl fld="1" item="4"/>
        </tpls>
      </n>
      <m in="0">
        <tpls c="3">
          <tpl fld="4" item="0"/>
          <tpl hier="13" item="3"/>
          <tpl fld="1" item="4"/>
        </tpls>
      </m>
      <m>
        <tpls c="3">
          <tpl fld="4" item="3"/>
          <tpl hier="13" item="3"/>
          <tpl fld="1" item="4"/>
        </tpls>
      </m>
      <n v="2" in="0">
        <tpls c="3">
          <tpl hier="2" item="1"/>
          <tpl hier="13" item="3"/>
          <tpl fld="1" item="4"/>
        </tpls>
      </n>
      <m in="0">
        <tpls c="3">
          <tpl fld="4" item="2"/>
          <tpl hier="13" item="3"/>
          <tpl fld="1" item="4"/>
        </tpls>
      </m>
      <n v="1" in="0">
        <tpls c="3">
          <tpl fld="4" item="4"/>
          <tpl hier="13" item="3"/>
          <tpl fld="1" item="4"/>
        </tpls>
      </n>
      <m in="0">
        <tpls c="3">
          <tpl fld="4" item="4"/>
          <tpl hier="13" item="3"/>
          <tpl fld="1" item="5"/>
        </tpls>
      </m>
      <m in="0">
        <tpls c="3">
          <tpl hier="2" item="2"/>
          <tpl hier="13" item="3"/>
          <tpl fld="1" item="5"/>
        </tpls>
      </m>
      <m in="0">
        <tpls c="3">
          <tpl fld="4" item="8"/>
          <tpl hier="13" item="3"/>
          <tpl fld="1" item="5"/>
        </tpls>
      </m>
      <m in="0">
        <tpls c="3">
          <tpl fld="4" item="7"/>
          <tpl hier="13" item="3"/>
          <tpl fld="1" item="5"/>
        </tpls>
      </m>
      <m in="0">
        <tpls c="3">
          <tpl fld="4" item="5"/>
          <tpl hier="13" item="3"/>
          <tpl fld="1" item="5"/>
        </tpls>
      </m>
      <m in="0">
        <tpls c="3">
          <tpl fld="4" item="6"/>
          <tpl hier="13" item="3"/>
          <tpl fld="1" item="5"/>
        </tpls>
      </m>
      <n v="1247" in="0">
        <tpls c="3">
          <tpl hier="10" item="4294967295"/>
          <tpl hier="13" item="3"/>
          <tpl fld="1" item="3"/>
        </tpls>
      </n>
      <n v="1041" in="0">
        <tpls c="3">
          <tpl hier="10" item="4294967295"/>
          <tpl hier="13" item="3"/>
          <tpl fld="1" item="2"/>
        </tpls>
      </n>
      <n v="1227" in="0">
        <tpls c="3">
          <tpl fld="3" item="1"/>
          <tpl hier="13" item="3"/>
          <tpl fld="1" item="3"/>
        </tpls>
      </n>
      <n v="1021" in="0">
        <tpls c="3">
          <tpl fld="3" item="1"/>
          <tpl hier="13" item="3"/>
          <tpl fld="1" item="2"/>
        </tpls>
      </n>
      <n v="1" in="0">
        <tpls c="3">
          <tpl hier="3" item="4294967295"/>
          <tpl hier="13" item="3"/>
          <tpl fld="1" item="1"/>
        </tpls>
      </n>
      <m in="0">
        <tpls c="3">
          <tpl fld="2" item="2"/>
          <tpl hier="13" item="3"/>
          <tpl fld="1" item="1"/>
        </tpls>
      </m>
      <n v="1" in="0">
        <tpls c="3">
          <tpl fld="2" item="1"/>
          <tpl hier="13" item="3"/>
          <tpl fld="1" item="1"/>
        </tpls>
      </n>
      <m in="0">
        <tpls c="3">
          <tpl fld="2" item="0"/>
          <tpl hier="13" item="3"/>
          <tpl fld="1" item="1"/>
        </tpls>
      </m>
      <n v="26" in="0">
        <tpls c="3">
          <tpl fld="2" item="1"/>
          <tpl hier="13" item="3"/>
          <tpl fld="1" item="0"/>
        </tpls>
      </n>
      <n v="1" in="0">
        <tpls c="3">
          <tpl fld="2" item="0"/>
          <tpl hier="13" item="3"/>
          <tpl fld="1" item="0"/>
        </tpls>
      </n>
      <m>
        <tpls c="3">
          <tpl fld="0" item="2"/>
          <tpl hier="13" item="3"/>
          <tpl fld="1" item="1"/>
        </tpls>
      </m>
      <m in="0">
        <tpls c="3">
          <tpl fld="0" item="1"/>
          <tpl hier="13" item="3"/>
          <tpl fld="1" item="1"/>
        </tpls>
      </m>
      <m in="0">
        <tpls c="3">
          <tpl fld="0" item="5"/>
          <tpl hier="13" item="3"/>
          <tpl fld="1" item="1"/>
        </tpls>
      </m>
      <m>
        <tpls c="3">
          <tpl fld="0" item="4"/>
          <tpl hier="13" item="3"/>
          <tpl fld="1" item="1"/>
        </tpls>
      </m>
      <n v="1" in="0">
        <tpls c="3">
          <tpl fld="0" item="3"/>
          <tpl hier="13" item="3"/>
          <tpl fld="1" item="1"/>
        </tpls>
      </n>
      <m>
        <tpls c="3">
          <tpl fld="0" item="0"/>
          <tpl hier="13" item="3"/>
          <tpl fld="1" item="1"/>
        </tpls>
      </m>
      <n v="21" in="0">
        <tpls c="2">
          <tpl hier="13" item="0"/>
          <tpl fld="1" item="6"/>
        </tpls>
      </n>
      <n v="22" in="0">
        <tpls c="2">
          <tpl hier="13" item="0"/>
          <tpl fld="1" item="7"/>
        </tpls>
      </n>
      <n v="19" in="0">
        <tpls c="2">
          <tpl hier="13" item="4"/>
          <tpl fld="1" item="7"/>
        </tpls>
      </n>
      <n v="9" in="0">
        <tpls c="2">
          <tpl hier="13" item="4"/>
          <tpl fld="1" item="6"/>
        </tpls>
      </n>
      <n v="11" in="0">
        <tpls c="3">
          <tpl hier="8" item="4294967295"/>
          <tpl hier="13" item="4"/>
          <tpl fld="1" item="1"/>
        </tpls>
      </n>
      <n v="19" in="0">
        <tpls c="3">
          <tpl fld="2" item="2"/>
          <tpl hier="13" item="4"/>
          <tpl fld="1" item="0"/>
        </tpls>
      </n>
      <n v="89" in="0">
        <tpls c="3">
          <tpl hier="3" item="4294967295"/>
          <tpl hier="13" item="4"/>
          <tpl fld="1" item="0"/>
        </tpls>
      </n>
      <n v="507" in="0">
        <tpls c="3">
          <tpl fld="3" item="0"/>
          <tpl hier="13" item="4"/>
          <tpl fld="1" item="2"/>
        </tpls>
      </n>
      <n v="796" in="0">
        <tpls c="3">
          <tpl fld="3" item="0"/>
          <tpl hier="13" item="4"/>
          <tpl fld="1" item="3"/>
        </tpls>
      </n>
      <n v="1" in="0">
        <tpls c="3">
          <tpl fld="4" item="1"/>
          <tpl hier="13" item="4"/>
          <tpl fld="1" item="4"/>
        </tpls>
      </n>
      <m in="0">
        <tpls c="3">
          <tpl fld="4" item="0"/>
          <tpl hier="13" item="4"/>
          <tpl fld="1" item="4"/>
        </tpls>
      </m>
      <n v="1" in="0">
        <tpls c="3">
          <tpl fld="4" item="3"/>
          <tpl hier="13" item="4"/>
          <tpl fld="1" item="4"/>
        </tpls>
      </n>
      <n v="4" in="0">
        <tpls c="3">
          <tpl hier="2" item="1"/>
          <tpl hier="13" item="4"/>
          <tpl fld="1" item="4"/>
        </tpls>
      </n>
      <n v="1" in="0">
        <tpls c="3">
          <tpl fld="4" item="2"/>
          <tpl hier="13" item="4"/>
          <tpl fld="1" item="4"/>
        </tpls>
      </n>
      <n v="1" in="0">
        <tpls c="3">
          <tpl fld="4" item="4"/>
          <tpl hier="13" item="4"/>
          <tpl fld="1" item="4"/>
        </tpls>
      </n>
      <m in="0">
        <tpls c="3">
          <tpl fld="4" item="4"/>
          <tpl hier="13" item="4"/>
          <tpl fld="1" item="5"/>
        </tpls>
      </m>
      <m in="0">
        <tpls c="3">
          <tpl hier="2" item="2"/>
          <tpl hier="13" item="4"/>
          <tpl fld="1" item="5"/>
        </tpls>
      </m>
      <m in="0">
        <tpls c="3">
          <tpl fld="4" item="8"/>
          <tpl hier="13" item="4"/>
          <tpl fld="1" item="5"/>
        </tpls>
      </m>
      <m in="0">
        <tpls c="3">
          <tpl fld="4" item="7"/>
          <tpl hier="13" item="4"/>
          <tpl fld="1" item="5"/>
        </tpls>
      </m>
      <m in="0">
        <tpls c="3">
          <tpl fld="4" item="5"/>
          <tpl hier="13" item="4"/>
          <tpl fld="1" item="5"/>
        </tpls>
      </m>
      <m in="0">
        <tpls c="3">
          <tpl fld="4" item="6"/>
          <tpl hier="13" item="4"/>
          <tpl fld="1" item="5"/>
        </tpls>
      </m>
      <n v="5577" in="0">
        <tpls c="3">
          <tpl hier="10" item="4294967295"/>
          <tpl hier="13" item="4"/>
          <tpl fld="1" item="3"/>
        </tpls>
      </n>
      <n v="4288" in="0">
        <tpls c="3">
          <tpl hier="10" item="4294967295"/>
          <tpl hier="13" item="4"/>
          <tpl fld="1" item="2"/>
        </tpls>
      </n>
      <n v="4781" in="0">
        <tpls c="3">
          <tpl fld="3" item="1"/>
          <tpl hier="13" item="4"/>
          <tpl fld="1" item="3"/>
        </tpls>
      </n>
      <n v="3781" in="0">
        <tpls c="3">
          <tpl fld="3" item="1"/>
          <tpl hier="13" item="4"/>
          <tpl fld="1" item="2"/>
        </tpls>
      </n>
      <n v="11" in="0">
        <tpls c="3">
          <tpl hier="3" item="4294967295"/>
          <tpl hier="13" item="4"/>
          <tpl fld="1" item="1"/>
        </tpls>
      </n>
      <n v="1" in="0">
        <tpls c="3">
          <tpl fld="2" item="2"/>
          <tpl hier="13" item="4"/>
          <tpl fld="1" item="1"/>
        </tpls>
      </n>
      <n v="10" in="0">
        <tpls c="3">
          <tpl fld="2" item="1"/>
          <tpl hier="13" item="4"/>
          <tpl fld="1" item="1"/>
        </tpls>
      </n>
      <m in="0">
        <tpls c="3">
          <tpl fld="2" item="0"/>
          <tpl hier="13" item="4"/>
          <tpl fld="1" item="1"/>
        </tpls>
      </m>
      <n v="67" in="0">
        <tpls c="3">
          <tpl fld="2" item="1"/>
          <tpl hier="13" item="4"/>
          <tpl fld="1" item="0"/>
        </tpls>
      </n>
      <n v="3" in="0">
        <tpls c="3">
          <tpl fld="2" item="0"/>
          <tpl hier="13" item="4"/>
          <tpl fld="1" item="0"/>
        </tpls>
      </n>
      <m>
        <tpls c="3">
          <tpl fld="0" item="2"/>
          <tpl hier="13" item="4"/>
          <tpl fld="1" item="1"/>
        </tpls>
      </m>
      <m in="0">
        <tpls c="3">
          <tpl fld="0" item="1"/>
          <tpl hier="13" item="4"/>
          <tpl fld="1" item="1"/>
        </tpls>
      </m>
      <m in="0">
        <tpls c="3">
          <tpl fld="0" item="5"/>
          <tpl hier="13" item="4"/>
          <tpl fld="1" item="1"/>
        </tpls>
      </m>
      <n v="2" in="0">
        <tpls c="3">
          <tpl fld="0" item="4"/>
          <tpl hier="13" item="4"/>
          <tpl fld="1" item="1"/>
        </tpls>
      </n>
      <n v="9" in="0">
        <tpls c="3">
          <tpl fld="0" item="3"/>
          <tpl hier="13" item="4"/>
          <tpl fld="1" item="1"/>
        </tpls>
      </n>
      <m>
        <tpls c="3">
          <tpl fld="0" item="0"/>
          <tpl hier="13" item="4"/>
          <tpl fld="1" item="1"/>
        </tpls>
      </m>
      <n v="22" in="0">
        <tpls c="2">
          <tpl hier="13" item="5"/>
          <tpl fld="1" item="7"/>
        </tpls>
      </n>
      <n v="5" in="0">
        <tpls c="2">
          <tpl hier="13" item="5"/>
          <tpl fld="1" item="6"/>
        </tpls>
      </n>
      <n v="5" in="0">
        <tpls c="3">
          <tpl hier="8" item="4294967295"/>
          <tpl hier="13" item="5"/>
          <tpl fld="1" item="1"/>
        </tpls>
      </n>
      <n v="28" in="0">
        <tpls c="3">
          <tpl fld="2" item="2"/>
          <tpl hier="13" item="5"/>
          <tpl fld="1" item="0"/>
        </tpls>
      </n>
      <n v="122" in="0">
        <tpls c="3">
          <tpl hier="3" item="4294967295"/>
          <tpl hier="13" item="5"/>
          <tpl fld="1" item="0"/>
        </tpls>
      </n>
      <n v="274" in="0">
        <tpls c="3">
          <tpl fld="3" item="0"/>
          <tpl hier="13" item="5"/>
          <tpl fld="1" item="2"/>
        </tpls>
      </n>
      <n v="315" in="0">
        <tpls c="3">
          <tpl fld="3" item="0"/>
          <tpl hier="13" item="5"/>
          <tpl fld="1" item="3"/>
        </tpls>
      </n>
      <n v="1" in="0">
        <tpls c="3">
          <tpl fld="4" item="1"/>
          <tpl hier="13" item="5"/>
          <tpl fld="1" item="4"/>
        </tpls>
      </n>
      <m in="0">
        <tpls c="3">
          <tpl fld="4" item="0"/>
          <tpl hier="13" item="5"/>
          <tpl fld="1" item="4"/>
        </tpls>
      </m>
      <m in="0">
        <tpls c="3">
          <tpl fld="4" item="3"/>
          <tpl hier="13" item="5"/>
          <tpl fld="1" item="4"/>
        </tpls>
      </m>
      <n v="3" in="0">
        <tpls c="3">
          <tpl hier="2" item="1"/>
          <tpl hier="13" item="5"/>
          <tpl fld="1" item="4"/>
        </tpls>
      </n>
      <n v="1" in="0">
        <tpls c="3">
          <tpl fld="4" item="2"/>
          <tpl hier="13" item="5"/>
          <tpl fld="1" item="4"/>
        </tpls>
      </n>
      <n v="1" in="0">
        <tpls c="3">
          <tpl fld="4" item="4"/>
          <tpl hier="13" item="5"/>
          <tpl fld="1" item="4"/>
        </tpls>
      </n>
      <m in="0">
        <tpls c="3">
          <tpl fld="4" item="4"/>
          <tpl hier="13" item="5"/>
          <tpl fld="1" item="5"/>
        </tpls>
      </m>
      <m in="0">
        <tpls c="3">
          <tpl hier="2" item="2"/>
          <tpl hier="13" item="5"/>
          <tpl fld="1" item="5"/>
        </tpls>
      </m>
      <m in="0">
        <tpls c="3">
          <tpl fld="4" item="8"/>
          <tpl hier="13" item="5"/>
          <tpl fld="1" item="5"/>
        </tpls>
      </m>
      <m in="0">
        <tpls c="3">
          <tpl fld="4" item="7"/>
          <tpl hier="13" item="5"/>
          <tpl fld="1" item="5"/>
        </tpls>
      </m>
      <m in="0">
        <tpls c="3">
          <tpl fld="4" item="5"/>
          <tpl hier="13" item="5"/>
          <tpl fld="1" item="5"/>
        </tpls>
      </m>
      <m in="0">
        <tpls c="3">
          <tpl fld="4" item="6"/>
          <tpl hier="13" item="5"/>
          <tpl fld="1" item="5"/>
        </tpls>
      </m>
      <n v="4869" in="0">
        <tpls c="3">
          <tpl hier="10" item="4294967295"/>
          <tpl hier="13" item="5"/>
          <tpl fld="1" item="3"/>
        </tpls>
      </n>
      <n v="4042" in="0">
        <tpls c="3">
          <tpl hier="10" item="4294967295"/>
          <tpl hier="13" item="5"/>
          <tpl fld="1" item="2"/>
        </tpls>
      </n>
      <n v="4554" in="0">
        <tpls c="3">
          <tpl fld="3" item="1"/>
          <tpl hier="13" item="5"/>
          <tpl fld="1" item="3"/>
        </tpls>
      </n>
      <n v="3768" in="0">
        <tpls c="3">
          <tpl fld="3" item="1"/>
          <tpl hier="13" item="5"/>
          <tpl fld="1" item="2"/>
        </tpls>
      </n>
      <n v="5" in="0">
        <tpls c="3">
          <tpl hier="3" item="4294967295"/>
          <tpl hier="13" item="5"/>
          <tpl fld="1" item="1"/>
        </tpls>
      </n>
      <m in="0">
        <tpls c="3">
          <tpl fld="2" item="2"/>
          <tpl hier="13" item="5"/>
          <tpl fld="1" item="1"/>
        </tpls>
      </m>
      <n v="5" in="0">
        <tpls c="3">
          <tpl fld="2" item="1"/>
          <tpl hier="13" item="5"/>
          <tpl fld="1" item="1"/>
        </tpls>
      </n>
      <m in="0">
        <tpls c="3">
          <tpl fld="2" item="0"/>
          <tpl hier="13" item="5"/>
          <tpl fld="1" item="1"/>
        </tpls>
      </m>
      <n v="85" in="0">
        <tpls c="3">
          <tpl fld="2" item="1"/>
          <tpl hier="13" item="5"/>
          <tpl fld="1" item="0"/>
        </tpls>
      </n>
      <n v="9" in="0">
        <tpls c="3">
          <tpl fld="2" item="0"/>
          <tpl hier="13" item="5"/>
          <tpl fld="1" item="0"/>
        </tpls>
      </n>
      <m>
        <tpls c="3">
          <tpl fld="0" item="2"/>
          <tpl hier="13" item="5"/>
          <tpl fld="1" item="1"/>
        </tpls>
      </m>
      <m in="0">
        <tpls c="3">
          <tpl fld="0" item="1"/>
          <tpl hier="13" item="5"/>
          <tpl fld="1" item="1"/>
        </tpls>
      </m>
      <n v="1" in="0">
        <tpls c="3">
          <tpl fld="0" item="5"/>
          <tpl hier="13" item="5"/>
          <tpl fld="1" item="1"/>
        </tpls>
      </n>
      <m in="0">
        <tpls c="3">
          <tpl fld="0" item="4"/>
          <tpl hier="13" item="5"/>
          <tpl fld="1" item="1"/>
        </tpls>
      </m>
      <n v="4" in="0">
        <tpls c="3">
          <tpl fld="0" item="3"/>
          <tpl hier="13" item="5"/>
          <tpl fld="1" item="1"/>
        </tpls>
      </n>
      <m>
        <tpls c="3">
          <tpl fld="0" item="0"/>
          <tpl hier="13" item="5"/>
          <tpl fld="1" item="1"/>
        </tpls>
      </m>
      <n v="22" in="0">
        <tpls c="2">
          <tpl hier="13" item="6"/>
          <tpl fld="1" item="7"/>
        </tpls>
      </n>
      <n v="15" in="0">
        <tpls c="2">
          <tpl hier="13" item="6"/>
          <tpl fld="1" item="6"/>
        </tpls>
      </n>
      <n v="35" in="0">
        <tpls c="3">
          <tpl hier="8" item="4294967295"/>
          <tpl hier="13" item="6"/>
          <tpl fld="1" item="1"/>
        </tpls>
      </n>
      <n v="89" in="0">
        <tpls c="3">
          <tpl fld="2" item="2"/>
          <tpl hier="13" item="6"/>
          <tpl fld="1" item="0"/>
        </tpls>
      </n>
      <n v="344" in="0">
        <tpls c="3">
          <tpl hier="3" item="4294967295"/>
          <tpl hier="13" item="6"/>
          <tpl fld="1" item="0"/>
        </tpls>
      </n>
      <n v="1497" in="0">
        <tpls c="3">
          <tpl fld="3" item="0"/>
          <tpl hier="13" item="6"/>
          <tpl fld="1" item="2"/>
        </tpls>
      </n>
      <n v="2062" in="0">
        <tpls c="3">
          <tpl fld="3" item="0"/>
          <tpl hier="13" item="6"/>
          <tpl fld="1" item="3"/>
        </tpls>
      </n>
      <m in="0">
        <tpls c="3">
          <tpl fld="4" item="1"/>
          <tpl hier="13" item="6"/>
          <tpl fld="1" item="4"/>
        </tpls>
      </m>
      <n v="1" in="0">
        <tpls c="3">
          <tpl fld="4" item="0"/>
          <tpl hier="13" item="6"/>
          <tpl fld="1" item="4"/>
        </tpls>
      </n>
      <n v="1" in="0">
        <tpls c="3">
          <tpl fld="4" item="3"/>
          <tpl hier="13" item="6"/>
          <tpl fld="1" item="4"/>
        </tpls>
      </n>
      <n v="4" in="0">
        <tpls c="3">
          <tpl hier="2" item="1"/>
          <tpl hier="13" item="6"/>
          <tpl fld="1" item="4"/>
        </tpls>
      </n>
      <n v="2" in="0">
        <tpls c="3">
          <tpl fld="4" item="2"/>
          <tpl hier="13" item="6"/>
          <tpl fld="1" item="4"/>
        </tpls>
      </n>
      <m in="0">
        <tpls c="3">
          <tpl fld="4" item="4"/>
          <tpl hier="13" item="6"/>
          <tpl fld="1" item="4"/>
        </tpls>
      </m>
      <m in="0">
        <tpls c="3">
          <tpl fld="4" item="4"/>
          <tpl hier="13" item="6"/>
          <tpl fld="1" item="5"/>
        </tpls>
      </m>
      <n v="1" in="0">
        <tpls c="3">
          <tpl hier="2" item="2"/>
          <tpl hier="13" item="6"/>
          <tpl fld="1" item="5"/>
        </tpls>
      </n>
      <m in="0">
        <tpls c="3">
          <tpl fld="4" item="8"/>
          <tpl hier="13" item="6"/>
          <tpl fld="1" item="5"/>
        </tpls>
      </m>
      <m in="0">
        <tpls c="3">
          <tpl fld="4" item="7"/>
          <tpl hier="13" item="6"/>
          <tpl fld="1" item="5"/>
        </tpls>
      </m>
      <m in="0">
        <tpls c="3">
          <tpl fld="4" item="5"/>
          <tpl hier="13" item="6"/>
          <tpl fld="1" item="5"/>
        </tpls>
      </m>
      <n v="1" in="0">
        <tpls c="3">
          <tpl fld="4" item="6"/>
          <tpl hier="13" item="6"/>
          <tpl fld="1" item="5"/>
        </tpls>
      </n>
      <n v="12169" in="0">
        <tpls c="3">
          <tpl hier="10" item="4294967295"/>
          <tpl hier="13" item="6"/>
          <tpl fld="1" item="3"/>
        </tpls>
      </n>
      <n v="9197" in="0">
        <tpls c="3">
          <tpl hier="10" item="4294967295"/>
          <tpl hier="13" item="6"/>
          <tpl fld="1" item="2"/>
        </tpls>
      </n>
      <n v="10107" in="0">
        <tpls c="3">
          <tpl fld="3" item="1"/>
          <tpl hier="13" item="6"/>
          <tpl fld="1" item="3"/>
        </tpls>
      </n>
      <n v="7700" in="0">
        <tpls c="3">
          <tpl fld="3" item="1"/>
          <tpl hier="13" item="6"/>
          <tpl fld="1" item="2"/>
        </tpls>
      </n>
      <n v="35" in="0">
        <tpls c="3">
          <tpl hier="3" item="4294967295"/>
          <tpl hier="13" item="6"/>
          <tpl fld="1" item="1"/>
        </tpls>
      </n>
      <m in="0">
        <tpls c="3">
          <tpl fld="2" item="2"/>
          <tpl hier="13" item="6"/>
          <tpl fld="1" item="1"/>
        </tpls>
      </m>
      <n v="30" in="0">
        <tpls c="3">
          <tpl fld="2" item="1"/>
          <tpl hier="13" item="6"/>
          <tpl fld="1" item="1"/>
        </tpls>
      </n>
      <n v="5" in="0">
        <tpls c="3">
          <tpl fld="2" item="0"/>
          <tpl hier="13" item="6"/>
          <tpl fld="1" item="1"/>
        </tpls>
      </n>
      <n v="235" in="0">
        <tpls c="3">
          <tpl fld="2" item="1"/>
          <tpl hier="13" item="6"/>
          <tpl fld="1" item="0"/>
        </tpls>
      </n>
      <n v="20" in="0">
        <tpls c="3">
          <tpl fld="2" item="0"/>
          <tpl hier="13" item="6"/>
          <tpl fld="1" item="0"/>
        </tpls>
      </n>
      <m>
        <tpls c="3">
          <tpl fld="0" item="2"/>
          <tpl hier="13" item="6"/>
          <tpl fld="1" item="1"/>
        </tpls>
      </m>
      <n v="15" in="0">
        <tpls c="3">
          <tpl fld="0" item="1"/>
          <tpl hier="13" item="6"/>
          <tpl fld="1" item="1"/>
        </tpls>
      </n>
      <m in="0">
        <tpls c="3">
          <tpl fld="0" item="5"/>
          <tpl hier="13" item="6"/>
          <tpl fld="1" item="1"/>
        </tpls>
      </m>
      <n v="15" in="0">
        <tpls c="3">
          <tpl fld="0" item="4"/>
          <tpl hier="13" item="6"/>
          <tpl fld="1" item="1"/>
        </tpls>
      </n>
      <n v="5" in="0">
        <tpls c="3">
          <tpl fld="0" item="3"/>
          <tpl hier="13" item="6"/>
          <tpl fld="1" item="1"/>
        </tpls>
      </n>
      <m>
        <tpls c="3">
          <tpl fld="0" item="0"/>
          <tpl hier="13" item="6"/>
          <tpl fld="1" item="1"/>
        </tpls>
      </m>
      <n v="22" in="0">
        <tpls c="2">
          <tpl hier="13" item="7"/>
          <tpl fld="1" item="7"/>
        </tpls>
      </n>
      <n v="13" in="0">
        <tpls c="2">
          <tpl hier="13" item="7"/>
          <tpl fld="1" item="6"/>
        </tpls>
      </n>
      <n v="28" in="0">
        <tpls c="3">
          <tpl hier="8" item="4294967295"/>
          <tpl hier="13" item="7"/>
          <tpl fld="1" item="1"/>
        </tpls>
      </n>
      <n v="67" in="0">
        <tpls c="3">
          <tpl fld="2" item="2"/>
          <tpl hier="13" item="7"/>
          <tpl fld="1" item="0"/>
        </tpls>
      </n>
      <n v="260" in="0">
        <tpls c="3">
          <tpl hier="3" item="4294967295"/>
          <tpl hier="13" item="7"/>
          <tpl fld="1" item="0"/>
        </tpls>
      </n>
      <n v="4185" in="0">
        <tpls c="3">
          <tpl fld="3" item="0"/>
          <tpl hier="13" item="7"/>
          <tpl fld="1" item="2"/>
        </tpls>
      </n>
      <n v="6438" in="0">
        <tpls c="3">
          <tpl fld="3" item="0"/>
          <tpl hier="13" item="7"/>
          <tpl fld="1" item="3"/>
        </tpls>
      </n>
      <m in="0">
        <tpls c="3">
          <tpl fld="4" item="1"/>
          <tpl hier="13" item="7"/>
          <tpl fld="1" item="4"/>
        </tpls>
      </m>
      <m in="0">
        <tpls c="3">
          <tpl fld="4" item="0"/>
          <tpl hier="13" item="7"/>
          <tpl fld="1" item="4"/>
        </tpls>
      </m>
      <m in="0">
        <tpls c="3">
          <tpl fld="4" item="3"/>
          <tpl hier="13" item="7"/>
          <tpl fld="1" item="4"/>
        </tpls>
      </m>
      <m in="0">
        <tpls c="3">
          <tpl hier="2" item="1"/>
          <tpl hier="13" item="7"/>
          <tpl fld="1" item="4"/>
        </tpls>
      </m>
      <m in="0">
        <tpls c="3">
          <tpl fld="4" item="2"/>
          <tpl hier="13" item="7"/>
          <tpl fld="1" item="4"/>
        </tpls>
      </m>
      <m in="0">
        <tpls c="3">
          <tpl fld="4" item="4"/>
          <tpl hier="13" item="7"/>
          <tpl fld="1" item="4"/>
        </tpls>
      </m>
      <n v="3" in="0">
        <tpls c="3">
          <tpl fld="4" item="4"/>
          <tpl hier="13" item="7"/>
          <tpl fld="1" item="5"/>
        </tpls>
      </n>
      <n v="4" in="0">
        <tpls c="3">
          <tpl hier="2" item="2"/>
          <tpl hier="13" item="7"/>
          <tpl fld="1" item="5"/>
        </tpls>
      </n>
      <n v="1" in="0">
        <tpls c="3">
          <tpl fld="4" item="8"/>
          <tpl hier="13" item="7"/>
          <tpl fld="1" item="5"/>
        </tpls>
      </n>
      <m in="0">
        <tpls c="3">
          <tpl fld="4" item="7"/>
          <tpl hier="13" item="7"/>
          <tpl fld="1" item="5"/>
        </tpls>
      </m>
      <m in="0">
        <tpls c="3">
          <tpl fld="4" item="5"/>
          <tpl hier="13" item="7"/>
          <tpl fld="1" item="5"/>
        </tpls>
      </m>
      <m in="0">
        <tpls c="3">
          <tpl fld="4" item="6"/>
          <tpl hier="13" item="7"/>
          <tpl fld="1" item="5"/>
        </tpls>
      </m>
      <n v="17395" in="0">
        <tpls c="3">
          <tpl hier="10" item="4294967295"/>
          <tpl hier="13" item="7"/>
          <tpl fld="1" item="3"/>
        </tpls>
      </n>
      <n v="12681" in="0">
        <tpls c="3">
          <tpl hier="10" item="4294967295"/>
          <tpl hier="13" item="7"/>
          <tpl fld="1" item="2"/>
        </tpls>
      </n>
      <n v="10957" in="0">
        <tpls c="3">
          <tpl fld="3" item="1"/>
          <tpl hier="13" item="7"/>
          <tpl fld="1" item="3"/>
        </tpls>
      </n>
      <n v="8496" in="0">
        <tpls c="3">
          <tpl fld="3" item="1"/>
          <tpl hier="13" item="7"/>
          <tpl fld="1" item="2"/>
        </tpls>
      </n>
      <n v="28" in="0">
        <tpls c="3">
          <tpl hier="3" item="4294967295"/>
          <tpl hier="13" item="7"/>
          <tpl fld="1" item="1"/>
        </tpls>
      </n>
      <n v="1" in="0">
        <tpls c="3">
          <tpl fld="2" item="2"/>
          <tpl hier="13" item="7"/>
          <tpl fld="1" item="1"/>
        </tpls>
      </n>
      <n v="25" in="0">
        <tpls c="3">
          <tpl fld="2" item="1"/>
          <tpl hier="13" item="7"/>
          <tpl fld="1" item="1"/>
        </tpls>
      </n>
      <n v="2" in="0">
        <tpls c="3">
          <tpl fld="2" item="0"/>
          <tpl hier="13" item="7"/>
          <tpl fld="1" item="1"/>
        </tpls>
      </n>
      <n v="172" in="0">
        <tpls c="3">
          <tpl fld="2" item="1"/>
          <tpl hier="13" item="7"/>
          <tpl fld="1" item="0"/>
        </tpls>
      </n>
      <n v="21" in="0">
        <tpls c="3">
          <tpl fld="2" item="0"/>
          <tpl hier="13" item="7"/>
          <tpl fld="1" item="0"/>
        </tpls>
      </n>
      <m>
        <tpls c="3">
          <tpl fld="0" item="2"/>
          <tpl hier="13" item="7"/>
          <tpl fld="1" item="1"/>
        </tpls>
      </m>
      <n v="7" in="0">
        <tpls c="3">
          <tpl fld="0" item="1"/>
          <tpl hier="13" item="7"/>
          <tpl fld="1" item="1"/>
        </tpls>
      </n>
      <n v="8" in="0">
        <tpls c="3">
          <tpl fld="0" item="5"/>
          <tpl hier="13" item="7"/>
          <tpl fld="1" item="1"/>
        </tpls>
      </n>
      <n v="10" in="0">
        <tpls c="3">
          <tpl fld="0" item="4"/>
          <tpl hier="13" item="7"/>
          <tpl fld="1" item="1"/>
        </tpls>
      </n>
      <n v="3" in="0">
        <tpls c="3">
          <tpl fld="0" item="3"/>
          <tpl hier="13" item="7"/>
          <tpl fld="1" item="1"/>
        </tpls>
      </n>
      <m>
        <tpls c="3">
          <tpl fld="0" item="0"/>
          <tpl hier="13" item="7"/>
          <tpl fld="1" item="1"/>
        </tpls>
      </m>
      <n v="19" in="0">
        <tpls c="2">
          <tpl hier="13" item="8"/>
          <tpl fld="1" item="7"/>
        </tpls>
      </n>
      <n v="2" in="0">
        <tpls c="2">
          <tpl hier="13" item="8"/>
          <tpl fld="1" item="6"/>
        </tpls>
      </n>
      <n v="2" in="0">
        <tpls c="3">
          <tpl hier="8" item="4294967295"/>
          <tpl hier="13" item="8"/>
          <tpl fld="1" item="1"/>
        </tpls>
      </n>
      <m in="0">
        <tpls c="3">
          <tpl fld="0" item="1"/>
          <tpl hier="13" item="8"/>
          <tpl fld="1" item="1"/>
        </tpls>
      </m>
      <n v="8" in="0">
        <tpls c="3">
          <tpl fld="2" item="2"/>
          <tpl hier="13" item="8"/>
          <tpl fld="1" item="0"/>
        </tpls>
      </n>
      <n v="48" in="0">
        <tpls c="3">
          <tpl hier="3" item="4294967295"/>
          <tpl hier="13" item="8"/>
          <tpl fld="1" item="0"/>
        </tpls>
      </n>
      <n v="11" in="0">
        <tpls c="3">
          <tpl fld="3" item="0"/>
          <tpl hier="13" item="8"/>
          <tpl fld="1" item="2"/>
        </tpls>
      </n>
      <n v="14" in="0">
        <tpls c="3">
          <tpl fld="3" item="0"/>
          <tpl hier="13" item="8"/>
          <tpl fld="1" item="3"/>
        </tpls>
      </n>
      <m in="0">
        <tpls c="3">
          <tpl fld="4" item="1"/>
          <tpl hier="13" item="8"/>
          <tpl fld="1" item="4"/>
        </tpls>
      </m>
      <m>
        <tpls c="3">
          <tpl fld="4" item="0"/>
          <tpl hier="13" item="8"/>
          <tpl fld="1" item="4"/>
        </tpls>
      </m>
      <n v="1" in="0">
        <tpls c="3">
          <tpl fld="4" item="3"/>
          <tpl hier="13" item="8"/>
          <tpl fld="1" item="4"/>
        </tpls>
      </n>
      <n v="1" in="0">
        <tpls c="3">
          <tpl hier="2" item="1"/>
          <tpl hier="13" item="8"/>
          <tpl fld="1" item="4"/>
        </tpls>
      </n>
      <m in="0">
        <tpls c="3">
          <tpl fld="4" item="2"/>
          <tpl hier="13" item="8"/>
          <tpl fld="1" item="4"/>
        </tpls>
      </m>
      <m in="0">
        <tpls c="3">
          <tpl fld="4" item="4"/>
          <tpl hier="13" item="8"/>
          <tpl fld="1" item="4"/>
        </tpls>
      </m>
      <m in="0">
        <tpls c="3">
          <tpl fld="4" item="4"/>
          <tpl hier="13" item="8"/>
          <tpl fld="1" item="5"/>
        </tpls>
      </m>
      <m in="0">
        <tpls c="3">
          <tpl hier="2" item="2"/>
          <tpl hier="13" item="8"/>
          <tpl fld="1" item="5"/>
        </tpls>
      </m>
      <m in="0">
        <tpls c="3">
          <tpl fld="4" item="8"/>
          <tpl hier="13" item="8"/>
          <tpl fld="1" item="5"/>
        </tpls>
      </m>
      <m in="0">
        <tpls c="3">
          <tpl fld="4" item="7"/>
          <tpl hier="13" item="8"/>
          <tpl fld="1" item="5"/>
        </tpls>
      </m>
      <m in="0">
        <tpls c="3">
          <tpl fld="4" item="5"/>
          <tpl hier="13" item="8"/>
          <tpl fld="1" item="5"/>
        </tpls>
      </m>
      <m in="0">
        <tpls c="3">
          <tpl fld="4" item="6"/>
          <tpl hier="13" item="8"/>
          <tpl fld="1" item="5"/>
        </tpls>
      </m>
      <n v="1266" in="0">
        <tpls c="3">
          <tpl hier="10" item="4294967295"/>
          <tpl hier="13" item="8"/>
          <tpl fld="1" item="3"/>
        </tpls>
      </n>
      <n v="855" in="0">
        <tpls c="3">
          <tpl hier="10" item="4294967295"/>
          <tpl hier="13" item="8"/>
          <tpl fld="1" item="2"/>
        </tpls>
      </n>
      <n v="1252" in="0">
        <tpls c="3">
          <tpl fld="3" item="1"/>
          <tpl hier="13" item="8"/>
          <tpl fld="1" item="3"/>
        </tpls>
      </n>
      <n v="844" in="0">
        <tpls c="3">
          <tpl fld="3" item="1"/>
          <tpl hier="13" item="8"/>
          <tpl fld="1" item="2"/>
        </tpls>
      </n>
      <n v="2" in="0">
        <tpls c="3">
          <tpl hier="3" item="4294967295"/>
          <tpl hier="13" item="8"/>
          <tpl fld="1" item="1"/>
        </tpls>
      </n>
      <m in="0">
        <tpls c="3">
          <tpl fld="2" item="2"/>
          <tpl hier="13" item="8"/>
          <tpl fld="1" item="1"/>
        </tpls>
      </m>
      <n v="2" in="0">
        <tpls c="3">
          <tpl fld="2" item="1"/>
          <tpl hier="13" item="8"/>
          <tpl fld="1" item="1"/>
        </tpls>
      </n>
      <m in="0">
        <tpls c="3">
          <tpl fld="2" item="0"/>
          <tpl hier="13" item="8"/>
          <tpl fld="1" item="1"/>
        </tpls>
      </m>
      <n v="37" in="0">
        <tpls c="3">
          <tpl fld="2" item="1"/>
          <tpl hier="13" item="8"/>
          <tpl fld="1" item="0"/>
        </tpls>
      </n>
      <n v="3" in="0">
        <tpls c="3">
          <tpl fld="2" item="0"/>
          <tpl hier="13" item="8"/>
          <tpl fld="1" item="0"/>
        </tpls>
      </n>
      <m>
        <tpls c="3">
          <tpl fld="0" item="2"/>
          <tpl hier="13" item="8"/>
          <tpl fld="1" item="1"/>
        </tpls>
      </m>
      <m>
        <tpls c="3">
          <tpl fld="0" item="5"/>
          <tpl hier="13" item="8"/>
          <tpl fld="1" item="1"/>
        </tpls>
      </m>
      <m in="0">
        <tpls c="3">
          <tpl fld="0" item="4"/>
          <tpl hier="13" item="8"/>
          <tpl fld="1" item="1"/>
        </tpls>
      </m>
      <n v="2" in="0">
        <tpls c="3">
          <tpl fld="0" item="3"/>
          <tpl hier="13" item="8"/>
          <tpl fld="1" item="1"/>
        </tpls>
      </n>
      <m>
        <tpls c="3">
          <tpl fld="0" item="0"/>
          <tpl hier="13" item="8"/>
          <tpl fld="1" item="1"/>
        </tpls>
      </m>
      <n v="15" in="0">
        <tpls c="2">
          <tpl hier="13" item="3"/>
          <tpl fld="1" item="7"/>
        </tpls>
      </n>
      <n v="1" in="0">
        <tpls c="2">
          <tpl hier="13" item="3"/>
          <tpl fld="1" item="6"/>
        </tpls>
      </n>
      <n v="22" in="0">
        <tpls c="2">
          <tpl hier="13" item="9"/>
          <tpl fld="1" item="7"/>
        </tpls>
      </n>
      <n v="8" in="0">
        <tpls c="2">
          <tpl hier="13" item="9"/>
          <tpl fld="1" item="6"/>
        </tpls>
      </n>
      <n v="19" in="0">
        <tpls c="3">
          <tpl hier="8" item="4294967295"/>
          <tpl hier="13" item="9"/>
          <tpl fld="1" item="1"/>
        </tpls>
      </n>
      <n v="154" in="0">
        <tpls c="3">
          <tpl hier="3" item="4294967295"/>
          <tpl hier="13" item="9"/>
          <tpl fld="1" item="0"/>
        </tpls>
      </n>
      <n v="2080" in="0">
        <tpls c="3">
          <tpl fld="3" item="0"/>
          <tpl hier="13" item="9"/>
          <tpl fld="1" item="2"/>
        </tpls>
      </n>
      <n v="2920" in="0">
        <tpls c="3">
          <tpl fld="3" item="0"/>
          <tpl hier="13" item="9"/>
          <tpl fld="1" item="3"/>
        </tpls>
      </n>
      <n v="2" in="0">
        <tpls c="3">
          <tpl hier="2" item="1"/>
          <tpl hier="13" item="9"/>
          <tpl fld="1" item="4"/>
        </tpls>
      </n>
      <n v="1" in="0">
        <tpls c="3">
          <tpl hier="2" item="2"/>
          <tpl hier="13" item="9"/>
          <tpl fld="1" item="5"/>
        </tpls>
      </n>
      <n v="9038" in="0">
        <tpls c="3">
          <tpl hier="10" item="4294967295"/>
          <tpl hier="13" item="9"/>
          <tpl fld="1" item="3"/>
        </tpls>
      </n>
      <n v="6938" in="0">
        <tpls c="3">
          <tpl hier="10" item="4294967295"/>
          <tpl hier="13" item="9"/>
          <tpl fld="1" item="2"/>
        </tpls>
      </n>
      <n v="6118" in="0">
        <tpls c="3">
          <tpl fld="3" item="1"/>
          <tpl hier="13" item="9"/>
          <tpl fld="1" item="3"/>
        </tpls>
      </n>
      <n v="4858" in="0">
        <tpls c="3">
          <tpl fld="3" item="1"/>
          <tpl hier="13" item="9"/>
          <tpl fld="1" item="2"/>
        </tpls>
      </n>
      <n v="19" in="0">
        <tpls c="3">
          <tpl hier="3" item="4294967295"/>
          <tpl hier="13" item="9"/>
          <tpl fld="1" item="1"/>
        </tpls>
      </n>
      <m>
        <tpls c="3">
          <tpl fld="0" item="2"/>
          <tpl hier="13" item="9"/>
          <tpl fld="1" item="1"/>
        </tpls>
      </m>
      <m>
        <tpls c="3">
          <tpl fld="0" item="0"/>
          <tpl hier="13" item="9"/>
          <tpl fld="1" item="1"/>
        </tpls>
      </m>
      <n v="1" in="0">
        <tpls c="3">
          <tpl fld="0" item="3"/>
          <tpl hier="13" item="9"/>
          <tpl fld="1" item="1"/>
        </tpls>
      </n>
      <m>
        <tpls c="3">
          <tpl fld="0" item="4"/>
          <tpl hier="13" item="9"/>
          <tpl fld="1" item="1"/>
        </tpls>
      </m>
      <n v="9" in="0">
        <tpls c="3">
          <tpl fld="0" item="1"/>
          <tpl hier="13" item="9"/>
          <tpl fld="1" item="1"/>
        </tpls>
      </n>
      <n v="9" in="0">
        <tpls c="3">
          <tpl fld="0" item="5"/>
          <tpl hier="13" item="9"/>
          <tpl fld="1" item="1"/>
        </tpls>
      </n>
      <n v="53" in="0">
        <tpls c="3">
          <tpl fld="2" item="2"/>
          <tpl hier="13" item="9"/>
          <tpl fld="1" item="0"/>
        </tpls>
      </n>
      <n v="80" in="0">
        <tpls c="3">
          <tpl fld="2" item="1"/>
          <tpl hier="13" item="9"/>
          <tpl fld="1" item="0"/>
        </tpls>
      </n>
      <n v="21" in="0">
        <tpls c="3">
          <tpl fld="2" item="0"/>
          <tpl hier="13" item="9"/>
          <tpl fld="1" item="0"/>
        </tpls>
      </n>
      <n v="2" in="0">
        <tpls c="3">
          <tpl fld="4" item="4"/>
          <tpl hier="13" item="9"/>
          <tpl fld="1" item="4"/>
        </tpls>
      </n>
      <m in="0">
        <tpls c="3">
          <tpl fld="4" item="3"/>
          <tpl hier="13" item="9"/>
          <tpl fld="1" item="4"/>
        </tpls>
      </m>
      <m in="0">
        <tpls c="3">
          <tpl fld="4" item="2"/>
          <tpl hier="13" item="9"/>
          <tpl fld="1" item="4"/>
        </tpls>
      </m>
      <m in="0">
        <tpls c="3">
          <tpl fld="4" item="1"/>
          <tpl hier="13" item="9"/>
          <tpl fld="1" item="4"/>
        </tpls>
      </m>
      <m in="0">
        <tpls c="3">
          <tpl fld="4" item="0"/>
          <tpl hier="13" item="9"/>
          <tpl fld="1" item="4"/>
        </tpls>
      </m>
      <n v="1" in="0">
        <tpls c="3">
          <tpl fld="4" item="4"/>
          <tpl hier="13" item="9"/>
          <tpl fld="1" item="5"/>
        </tpls>
      </n>
      <m in="0">
        <tpls c="3">
          <tpl fld="4" item="8"/>
          <tpl hier="13" item="9"/>
          <tpl fld="1" item="5"/>
        </tpls>
      </m>
      <m in="0">
        <tpls c="3">
          <tpl fld="4" item="7"/>
          <tpl hier="13" item="9"/>
          <tpl fld="1" item="5"/>
        </tpls>
      </m>
      <m in="0">
        <tpls c="3">
          <tpl fld="4" item="6"/>
          <tpl hier="13" item="9"/>
          <tpl fld="1" item="5"/>
        </tpls>
      </m>
      <m in="0">
        <tpls c="3">
          <tpl fld="4" item="5"/>
          <tpl hier="13" item="9"/>
          <tpl fld="1" item="5"/>
        </tpls>
      </m>
      <n v="2" in="0">
        <tpls c="3">
          <tpl fld="2" item="2"/>
          <tpl hier="13" item="9"/>
          <tpl fld="1" item="1"/>
        </tpls>
      </n>
      <n v="9" in="0">
        <tpls c="3">
          <tpl fld="2" item="0"/>
          <tpl hier="13" item="9"/>
          <tpl fld="1" item="1"/>
        </tpls>
      </n>
      <n v="8" in="0">
        <tpls c="3">
          <tpl fld="2" item="1"/>
          <tpl hier="13" item="9"/>
          <tpl fld="1" item="1"/>
        </tpls>
      </n>
      <n v="116" in="0">
        <tpls c="3">
          <tpl hier="13" item="0"/>
          <tpl fld="6" item="3"/>
          <tpl fld="1" item="1"/>
        </tpls>
      </n>
      <n v="384" in="0">
        <tpls c="3">
          <tpl hier="13" item="0"/>
          <tpl fld="6" item="1"/>
          <tpl fld="1" item="1"/>
        </tpls>
      </n>
      <n v="21" in="0">
        <tpls c="3">
          <tpl hier="13" item="0"/>
          <tpl fld="6" item="4"/>
          <tpl fld="1" item="1"/>
        </tpls>
      </n>
      <n v="57" in="0">
        <tpls c="3">
          <tpl hier="13" item="0"/>
          <tpl fld="6" item="0"/>
          <tpl fld="1" item="1"/>
        </tpls>
      </n>
      <n v="924" in="0">
        <tpls c="3">
          <tpl hier="13" item="0"/>
          <tpl hier="16" item="4294967295"/>
          <tpl fld="1" item="1"/>
        </tpls>
      </n>
      <n v="346" in="0">
        <tpls c="3">
          <tpl hier="13" item="0"/>
          <tpl fld="6" item="2"/>
          <tpl fld="1" item="1"/>
        </tpls>
      </n>
      <n v="258" in="0">
        <tpls c="3">
          <tpl hier="13" item="0"/>
          <tpl fld="6" item="0"/>
          <tpl fld="1" item="0"/>
        </tpls>
      </n>
      <n v="1777" in="0">
        <tpls c="3">
          <tpl hier="13" item="0"/>
          <tpl fld="6" item="1"/>
          <tpl fld="1" item="0"/>
        </tpls>
      </n>
      <n v="2637" in="0">
        <tpls c="3">
          <tpl hier="13" item="0"/>
          <tpl fld="6" item="2"/>
          <tpl fld="1" item="0"/>
        </tpls>
      </n>
      <n v="1509" in="0">
        <tpls c="3">
          <tpl hier="13" item="0"/>
          <tpl fld="6" item="3"/>
          <tpl fld="1" item="0"/>
        </tpls>
      </n>
      <n v="407" in="0">
        <tpls c="3">
          <tpl hier="13" item="0"/>
          <tpl fld="6" item="4"/>
          <tpl fld="1" item="0"/>
        </tpls>
      </n>
      <n v="6588" in="0">
        <tpls c="3">
          <tpl hier="13" item="0"/>
          <tpl hier="16" item="4294967295"/>
          <tpl fld="1" item="0"/>
        </tpls>
      </n>
      <n v="2" in="0">
        <tpls c="3">
          <tpl hier="13" item="8"/>
          <tpl fld="6" item="1"/>
          <tpl fld="1" item="1"/>
        </tpls>
      </n>
      <m in="0">
        <tpls c="3">
          <tpl hier="13" item="8"/>
          <tpl fld="6" item="2"/>
          <tpl fld="1" item="1"/>
        </tpls>
      </m>
      <m in="0">
        <tpls c="3">
          <tpl hier="13" item="8"/>
          <tpl fld="6" item="3"/>
          <tpl fld="1" item="1"/>
        </tpls>
      </m>
      <m in="0">
        <tpls c="3">
          <tpl hier="13" item="8"/>
          <tpl fld="6" item="4"/>
          <tpl fld="1" item="1"/>
        </tpls>
      </m>
      <m in="0">
        <tpls c="3">
          <tpl hier="13" item="8"/>
          <tpl fld="6" item="0"/>
          <tpl fld="1" item="1"/>
        </tpls>
      </m>
      <n v="3" in="0">
        <tpls c="3">
          <tpl hier="13" item="8"/>
          <tpl fld="6" item="3"/>
          <tpl fld="1" item="0"/>
        </tpls>
      </n>
      <n v="17" in="0">
        <tpls c="3">
          <tpl hier="13" item="8"/>
          <tpl fld="6" item="2"/>
          <tpl fld="1" item="0"/>
        </tpls>
      </n>
      <n v="21" in="0">
        <tpls c="3">
          <tpl hier="13" item="8"/>
          <tpl fld="6" item="1"/>
          <tpl fld="1" item="0"/>
        </tpls>
      </n>
      <n v="6" in="0">
        <tpls c="3">
          <tpl hier="13" item="8"/>
          <tpl fld="6" item="0"/>
          <tpl fld="1" item="0"/>
        </tpls>
      </n>
      <n v="1" in="0">
        <tpls c="3">
          <tpl hier="13" item="8"/>
          <tpl fld="6" item="4"/>
          <tpl fld="1" item="0"/>
        </tpls>
      </n>
      <n v="48" in="0">
        <tpls c="3">
          <tpl hier="13" item="8"/>
          <tpl hier="16" item="4294967295"/>
          <tpl fld="1" item="0"/>
        </tpls>
      </n>
      <n v="2" in="0">
        <tpls c="3">
          <tpl hier="13" item="8"/>
          <tpl hier="16" item="4294967295"/>
          <tpl fld="1" item="1"/>
        </tpls>
      </n>
      <n v="61" in="0">
        <tpls c="3">
          <tpl hier="13" item="10"/>
          <tpl hier="16" item="4294967295"/>
          <tpl fld="1" item="0"/>
        </tpls>
      </n>
      <n v="4" in="0">
        <tpls c="3">
          <tpl hier="13" item="10"/>
          <tpl hier="16" item="4294967295"/>
          <tpl fld="1" item="1"/>
        </tpls>
      </n>
      <n v="18" in="0">
        <tpls c="2">
          <tpl hier="13" item="10"/>
          <tpl fld="1" item="7"/>
        </tpls>
      </n>
      <n v="4" in="0">
        <tpls c="2">
          <tpl hier="13" item="10"/>
          <tpl fld="1" item="6"/>
        </tpls>
      </n>
      <n v="4" in="0">
        <tpls c="3">
          <tpl hier="8" item="4294967295"/>
          <tpl hier="13" item="10"/>
          <tpl fld="1" item="1"/>
        </tpls>
      </n>
      <n v="61" in="0">
        <tpls c="3">
          <tpl hier="3" item="4294967295"/>
          <tpl hier="13" item="10"/>
          <tpl fld="1" item="0"/>
        </tpls>
      </n>
      <n v="84" in="0">
        <tpls c="3">
          <tpl fld="3" item="0"/>
          <tpl hier="13" item="10"/>
          <tpl fld="1" item="2"/>
        </tpls>
      </n>
      <n v="96" in="0">
        <tpls c="3">
          <tpl fld="3" item="0"/>
          <tpl hier="13" item="10"/>
          <tpl fld="1" item="3"/>
        </tpls>
      </n>
      <n v="4" in="0">
        <tpls c="3">
          <tpl hier="2" item="1"/>
          <tpl hier="13" item="10"/>
          <tpl fld="1" item="4"/>
        </tpls>
      </n>
      <n v="2" in="0">
        <tpls c="3">
          <tpl hier="2" item="2"/>
          <tpl hier="13" item="10"/>
          <tpl fld="1" item="5"/>
        </tpls>
      </n>
      <n v="1697" in="0">
        <tpls c="3">
          <tpl hier="10" item="4294967295"/>
          <tpl hier="13" item="10"/>
          <tpl fld="1" item="3"/>
        </tpls>
      </n>
      <n v="1392" in="0">
        <tpls c="3">
          <tpl hier="10" item="4294967295"/>
          <tpl hier="13" item="10"/>
          <tpl fld="1" item="2"/>
        </tpls>
      </n>
      <n v="1601" in="0">
        <tpls c="3">
          <tpl fld="3" item="1"/>
          <tpl hier="13" item="10"/>
          <tpl fld="1" item="3"/>
        </tpls>
      </n>
      <n v="1308" in="0">
        <tpls c="3">
          <tpl fld="3" item="1"/>
          <tpl hier="13" item="10"/>
          <tpl fld="1" item="2"/>
        </tpls>
      </n>
      <n v="4" in="0">
        <tpls c="3">
          <tpl hier="3" item="4294967295"/>
          <tpl hier="13" item="10"/>
          <tpl fld="1" item="1"/>
        </tpls>
      </n>
      <m>
        <tpls c="3">
          <tpl fld="0" item="2"/>
          <tpl hier="13" item="10"/>
          <tpl fld="1" item="1"/>
        </tpls>
      </m>
      <m in="0">
        <tpls c="3">
          <tpl fld="0" item="0"/>
          <tpl hier="13" item="10"/>
          <tpl fld="1" item="1"/>
        </tpls>
      </m>
      <n v="4" in="0">
        <tpls c="3">
          <tpl fld="0" item="3"/>
          <tpl hier="13" item="10"/>
          <tpl fld="1" item="1"/>
        </tpls>
      </n>
      <m in="0">
        <tpls c="3">
          <tpl fld="0" item="4"/>
          <tpl hier="13" item="10"/>
          <tpl fld="1" item="1"/>
        </tpls>
      </m>
      <m in="0">
        <tpls c="3">
          <tpl fld="0" item="1"/>
          <tpl hier="13" item="10"/>
          <tpl fld="1" item="1"/>
        </tpls>
      </m>
      <m in="0">
        <tpls c="3">
          <tpl fld="0" item="5"/>
          <tpl hier="13" item="10"/>
          <tpl fld="1" item="1"/>
        </tpls>
      </m>
      <n v="14" in="0">
        <tpls c="3">
          <tpl fld="2" item="2"/>
          <tpl hier="13" item="10"/>
          <tpl fld="1" item="0"/>
        </tpls>
      </n>
      <n v="44" in="0">
        <tpls c="3">
          <tpl fld="2" item="1"/>
          <tpl hier="13" item="10"/>
          <tpl fld="1" item="0"/>
        </tpls>
      </n>
      <n v="3" in="0">
        <tpls c="3">
          <tpl fld="2" item="0"/>
          <tpl hier="13" item="10"/>
          <tpl fld="1" item="0"/>
        </tpls>
      </n>
      <m in="0">
        <tpls c="3">
          <tpl fld="4" item="4"/>
          <tpl hier="13" item="10"/>
          <tpl fld="1" item="4"/>
        </tpls>
      </m>
      <n v="2" in="0">
        <tpls c="3">
          <tpl fld="4" item="3"/>
          <tpl hier="13" item="10"/>
          <tpl fld="1" item="4"/>
        </tpls>
      </n>
      <n v="1" in="0">
        <tpls c="3">
          <tpl fld="4" item="2"/>
          <tpl hier="13" item="10"/>
          <tpl fld="1" item="4"/>
        </tpls>
      </n>
      <m in="0">
        <tpls c="3">
          <tpl fld="4" item="1"/>
          <tpl hier="13" item="10"/>
          <tpl fld="1" item="4"/>
        </tpls>
      </m>
      <n v="1" in="0">
        <tpls c="3">
          <tpl fld="4" item="0"/>
          <tpl hier="13" item="10"/>
          <tpl fld="1" item="4"/>
        </tpls>
      </n>
      <m in="0">
        <tpls c="3">
          <tpl fld="4" item="4"/>
          <tpl hier="13" item="10"/>
          <tpl fld="1" item="5"/>
        </tpls>
      </m>
      <m in="0">
        <tpls c="3">
          <tpl fld="4" item="8"/>
          <tpl hier="13" item="10"/>
          <tpl fld="1" item="5"/>
        </tpls>
      </m>
      <n v="1" in="0">
        <tpls c="3">
          <tpl fld="4" item="7"/>
          <tpl hier="13" item="10"/>
          <tpl fld="1" item="5"/>
        </tpls>
      </n>
      <m in="0">
        <tpls c="3">
          <tpl fld="4" item="6"/>
          <tpl hier="13" item="10"/>
          <tpl fld="1" item="5"/>
        </tpls>
      </m>
      <n v="1" in="0">
        <tpls c="3">
          <tpl fld="4" item="5"/>
          <tpl hier="13" item="10"/>
          <tpl fld="1" item="5"/>
        </tpls>
      </n>
      <m in="0">
        <tpls c="3">
          <tpl fld="2" item="2"/>
          <tpl hier="13" item="10"/>
          <tpl fld="1" item="1"/>
        </tpls>
      </m>
      <m in="0">
        <tpls c="3">
          <tpl fld="2" item="0"/>
          <tpl hier="13" item="10"/>
          <tpl fld="1" item="1"/>
        </tpls>
      </m>
      <n v="4" in="0">
        <tpls c="3">
          <tpl fld="2" item="1"/>
          <tpl hier="13" item="10"/>
          <tpl fld="1" item="1"/>
        </tpls>
      </n>
      <n v="1" in="0">
        <tpls c="3">
          <tpl hier="13" item="10"/>
          <tpl fld="6" item="4"/>
          <tpl fld="1" item="0"/>
        </tpls>
      </n>
      <n v="4" in="0">
        <tpls c="3">
          <tpl hier="13" item="10"/>
          <tpl fld="6" item="0"/>
          <tpl fld="1" item="0"/>
        </tpls>
      </n>
      <n v="32" in="0">
        <tpls c="3">
          <tpl hier="13" item="10"/>
          <tpl fld="6" item="1"/>
          <tpl fld="1" item="0"/>
        </tpls>
      </n>
      <n v="17" in="0">
        <tpls c="3">
          <tpl hier="13" item="10"/>
          <tpl fld="6" item="2"/>
          <tpl fld="1" item="0"/>
        </tpls>
      </n>
      <n v="7" in="0">
        <tpls c="3">
          <tpl hier="13" item="10"/>
          <tpl fld="6" item="3"/>
          <tpl fld="1" item="0"/>
        </tpls>
      </n>
      <n v="2" in="0">
        <tpls c="3">
          <tpl hier="13" item="10"/>
          <tpl fld="6" item="0"/>
          <tpl fld="1" item="1"/>
        </tpls>
      </n>
      <m in="0">
        <tpls c="3">
          <tpl hier="13" item="10"/>
          <tpl fld="6" item="4"/>
          <tpl fld="1" item="1"/>
        </tpls>
      </m>
      <m in="0">
        <tpls c="3">
          <tpl hier="13" item="10"/>
          <tpl fld="6" item="3"/>
          <tpl fld="1" item="1"/>
        </tpls>
      </m>
      <m in="0">
        <tpls c="3">
          <tpl hier="13" item="10"/>
          <tpl fld="6" item="2"/>
          <tpl fld="1" item="1"/>
        </tpls>
      </m>
      <n v="2" in="0">
        <tpls c="3">
          <tpl hier="13" item="10"/>
          <tpl fld="6" item="1"/>
          <tpl fld="1" item="1"/>
        </tpls>
      </n>
      <n v="1371" in="0">
        <tpls c="3">
          <tpl hier="13" item="11"/>
          <tpl hier="16" item="4294967295"/>
          <tpl fld="1" item="0"/>
        </tpls>
      </n>
      <n v="266" in="0">
        <tpls c="3">
          <tpl hier="13" item="11"/>
          <tpl hier="16" item="4294967295"/>
          <tpl fld="1" item="1"/>
        </tpls>
      </n>
      <n v="22" in="0">
        <tpls c="2">
          <tpl hier="13" item="11"/>
          <tpl fld="1" item="7"/>
        </tpls>
      </n>
      <n v="21" in="0">
        <tpls c="2">
          <tpl hier="13" item="11"/>
          <tpl fld="1" item="6"/>
        </tpls>
      </n>
      <n v="266" in="0">
        <tpls c="3">
          <tpl hier="8" item="4294967295"/>
          <tpl hier="13" item="11"/>
          <tpl fld="1" item="1"/>
        </tpls>
      </n>
      <n v="1371" in="0">
        <tpls c="3">
          <tpl hier="3" item="4294967295"/>
          <tpl hier="13" item="11"/>
          <tpl fld="1" item="0"/>
        </tpls>
      </n>
      <n v="55427" in="0">
        <tpls c="3">
          <tpl fld="3" item="0"/>
          <tpl hier="13" item="11"/>
          <tpl fld="1" item="2"/>
        </tpls>
      </n>
      <n v="84043" in="0">
        <tpls c="3">
          <tpl fld="3" item="0"/>
          <tpl hier="13" item="11"/>
          <tpl fld="1" item="3"/>
        </tpls>
      </n>
      <n v="37" in="0">
        <tpls c="3">
          <tpl hier="2" item="1"/>
          <tpl hier="13" item="11"/>
          <tpl fld="1" item="4"/>
        </tpls>
      </n>
      <n v="4" in="0">
        <tpls c="3">
          <tpl hier="2" item="2"/>
          <tpl hier="13" item="11"/>
          <tpl fld="1" item="5"/>
        </tpls>
      </n>
      <n v="138312" in="0">
        <tpls c="3">
          <tpl hier="10" item="4294967295"/>
          <tpl hier="13" item="11"/>
          <tpl fld="1" item="3"/>
        </tpls>
      </n>
      <n v="96941" in="0">
        <tpls c="3">
          <tpl hier="10" item="4294967295"/>
          <tpl hier="13" item="11"/>
          <tpl fld="1" item="2"/>
        </tpls>
      </n>
      <n v="54269" in="0">
        <tpls c="3">
          <tpl fld="3" item="1"/>
          <tpl hier="13" item="11"/>
          <tpl fld="1" item="3"/>
        </tpls>
      </n>
      <n v="41514" in="0">
        <tpls c="3">
          <tpl fld="3" item="1"/>
          <tpl hier="13" item="11"/>
          <tpl fld="1" item="2"/>
        </tpls>
      </n>
      <n v="266" in="0">
        <tpls c="3">
          <tpl hier="3" item="4294967295"/>
          <tpl hier="13" item="11"/>
          <tpl fld="1" item="1"/>
        </tpls>
      </n>
      <m in="0">
        <tpls c="3">
          <tpl fld="0" item="2"/>
          <tpl hier="13" item="11"/>
          <tpl fld="1" item="1"/>
        </tpls>
      </m>
      <n v="21" in="0">
        <tpls c="3">
          <tpl fld="0" item="0"/>
          <tpl hier="13" item="11"/>
          <tpl fld="1" item="1"/>
        </tpls>
      </n>
      <n v="1" in="0">
        <tpls c="3">
          <tpl fld="0" item="3"/>
          <tpl hier="13" item="11"/>
          <tpl fld="1" item="1"/>
        </tpls>
      </n>
      <n v="6" in="0">
        <tpls c="3">
          <tpl fld="0" item="4"/>
          <tpl hier="13" item="11"/>
          <tpl fld="1" item="1"/>
        </tpls>
      </n>
      <n v="142" in="0">
        <tpls c="3">
          <tpl fld="0" item="1"/>
          <tpl hier="13" item="11"/>
          <tpl fld="1" item="1"/>
        </tpls>
      </n>
      <n v="96" in="0">
        <tpls c="3">
          <tpl fld="0" item="5"/>
          <tpl hier="13" item="11"/>
          <tpl fld="1" item="1"/>
        </tpls>
      </n>
      <n v="445" in="0">
        <tpls c="3">
          <tpl fld="2" item="2"/>
          <tpl hier="13" item="11"/>
          <tpl fld="1" item="0"/>
        </tpls>
      </n>
      <n v="697" in="0">
        <tpls c="3">
          <tpl fld="2" item="1"/>
          <tpl hier="13" item="11"/>
          <tpl fld="1" item="0"/>
        </tpls>
      </n>
      <n v="229" in="0">
        <tpls c="3">
          <tpl fld="2" item="0"/>
          <tpl hier="13" item="11"/>
          <tpl fld="1" item="0"/>
        </tpls>
      </n>
      <n v="3" in="0">
        <tpls c="3">
          <tpl fld="4" item="4"/>
          <tpl hier="13" item="11"/>
          <tpl fld="1" item="4"/>
        </tpls>
      </n>
      <n v="14" in="0">
        <tpls c="3">
          <tpl fld="4" item="3"/>
          <tpl hier="13" item="11"/>
          <tpl fld="1" item="4"/>
        </tpls>
      </n>
      <n v="3" in="0">
        <tpls c="3">
          <tpl fld="4" item="2"/>
          <tpl hier="13" item="11"/>
          <tpl fld="1" item="4"/>
        </tpls>
      </n>
      <n v="8" in="0">
        <tpls c="3">
          <tpl fld="4" item="1"/>
          <tpl hier="13" item="11"/>
          <tpl fld="1" item="4"/>
        </tpls>
      </n>
      <n v="9" in="0">
        <tpls c="3">
          <tpl fld="4" item="0"/>
          <tpl hier="13" item="11"/>
          <tpl fld="1" item="4"/>
        </tpls>
      </n>
      <n v="1" in="0">
        <tpls c="3">
          <tpl fld="4" item="4"/>
          <tpl hier="13" item="11"/>
          <tpl fld="1" item="5"/>
        </tpls>
      </n>
      <n v="2" in="0">
        <tpls c="3">
          <tpl fld="4" item="8"/>
          <tpl hier="13" item="11"/>
          <tpl fld="1" item="5"/>
        </tpls>
      </n>
      <n v="1" in="0">
        <tpls c="3">
          <tpl fld="4" item="7"/>
          <tpl hier="13" item="11"/>
          <tpl fld="1" item="5"/>
        </tpls>
      </n>
      <m in="0">
        <tpls c="3">
          <tpl fld="4" item="6"/>
          <tpl hier="13" item="11"/>
          <tpl fld="1" item="5"/>
        </tpls>
      </m>
      <m in="0">
        <tpls c="3">
          <tpl fld="4" item="5"/>
          <tpl hier="13" item="11"/>
          <tpl fld="1" item="5"/>
        </tpls>
      </m>
      <n v="16" in="0">
        <tpls c="3">
          <tpl fld="2" item="2"/>
          <tpl hier="13" item="11"/>
          <tpl fld="1" item="1"/>
        </tpls>
      </n>
      <n v="45" in="0">
        <tpls c="3">
          <tpl fld="2" item="0"/>
          <tpl hier="13" item="11"/>
          <tpl fld="1" item="1"/>
        </tpls>
      </n>
      <n v="205" in="0">
        <tpls c="3">
          <tpl fld="2" item="1"/>
          <tpl hier="13" item="11"/>
          <tpl fld="1" item="1"/>
        </tpls>
      </n>
      <n v="94" in="0">
        <tpls c="3">
          <tpl hier="13" item="11"/>
          <tpl fld="6" item="4"/>
          <tpl fld="1" item="0"/>
        </tpls>
      </n>
      <n v="54" in="0">
        <tpls c="3">
          <tpl hier="13" item="11"/>
          <tpl fld="6" item="0"/>
          <tpl fld="1" item="0"/>
        </tpls>
      </n>
      <n v="400" in="0">
        <tpls c="3">
          <tpl hier="13" item="11"/>
          <tpl fld="6" item="1"/>
          <tpl fld="1" item="0"/>
        </tpls>
      </n>
      <n v="515" in="0">
        <tpls c="3">
          <tpl hier="13" item="11"/>
          <tpl fld="6" item="2"/>
          <tpl fld="1" item="0"/>
        </tpls>
      </n>
      <n v="308" in="0">
        <tpls c="3">
          <tpl hier="13" item="11"/>
          <tpl fld="6" item="3"/>
          <tpl fld="1" item="0"/>
        </tpls>
      </n>
      <n v="9" in="0">
        <tpls c="3">
          <tpl hier="13" item="11"/>
          <tpl fld="6" item="0"/>
          <tpl fld="1" item="1"/>
        </tpls>
      </n>
      <n v="6" in="0">
        <tpls c="3">
          <tpl hier="13" item="11"/>
          <tpl fld="6" item="4"/>
          <tpl fld="1" item="1"/>
        </tpls>
      </n>
      <n v="30" in="0">
        <tpls c="3">
          <tpl hier="13" item="11"/>
          <tpl fld="6" item="3"/>
          <tpl fld="1" item="1"/>
        </tpls>
      </n>
      <n v="101" in="0">
        <tpls c="3">
          <tpl hier="13" item="11"/>
          <tpl fld="6" item="2"/>
          <tpl fld="1" item="1"/>
        </tpls>
      </n>
      <n v="120" in="0">
        <tpls c="3">
          <tpl hier="13" item="11"/>
          <tpl fld="6" item="1"/>
          <tpl fld="1" item="1"/>
        </tpls>
      </n>
      <n v="249" in="0">
        <tpls c="3">
          <tpl hier="13" item="12"/>
          <tpl hier="16" item="4294967295"/>
          <tpl fld="1" item="0"/>
        </tpls>
      </n>
      <n v="55" in="0">
        <tpls c="3">
          <tpl hier="13" item="12"/>
          <tpl hier="16" item="4294967295"/>
          <tpl fld="1" item="1"/>
        </tpls>
      </n>
      <n v="22" in="0">
        <tpls c="2">
          <tpl hier="13" item="12"/>
          <tpl fld="1" item="7"/>
        </tpls>
      </n>
      <n v="19" in="0">
        <tpls c="2">
          <tpl hier="13" item="12"/>
          <tpl fld="1" item="6"/>
        </tpls>
      </n>
      <n v="55" in="0">
        <tpls c="3">
          <tpl hier="8" item="4294967295"/>
          <tpl hier="13" item="12"/>
          <tpl fld="1" item="1"/>
        </tpls>
      </n>
      <n v="249" in="0">
        <tpls c="3">
          <tpl hier="3" item="4294967295"/>
          <tpl hier="13" item="12"/>
          <tpl fld="1" item="0"/>
        </tpls>
      </n>
      <n v="11792" in="0">
        <tpls c="3">
          <tpl fld="3" item="0"/>
          <tpl hier="13" item="12"/>
          <tpl fld="1" item="2"/>
        </tpls>
      </n>
      <n v="18457" in="0">
        <tpls c="3">
          <tpl fld="3" item="0"/>
          <tpl hier="13" item="12"/>
          <tpl fld="1" item="3"/>
        </tpls>
      </n>
      <n v="3" in="0">
        <tpls c="3">
          <tpl hier="2" item="1"/>
          <tpl hier="13" item="12"/>
          <tpl fld="1" item="4"/>
        </tpls>
      </n>
      <n v="4" in="0">
        <tpls c="3">
          <tpl hier="2" item="2"/>
          <tpl hier="13" item="12"/>
          <tpl fld="1" item="5"/>
        </tpls>
      </n>
      <n v="24787" in="0">
        <tpls c="3">
          <tpl hier="10" item="4294967295"/>
          <tpl hier="13" item="12"/>
          <tpl fld="1" item="3"/>
        </tpls>
      </n>
      <n v="16728" in="0">
        <tpls c="3">
          <tpl hier="10" item="4294967295"/>
          <tpl hier="13" item="12"/>
          <tpl fld="1" item="2"/>
        </tpls>
      </n>
      <n v="6330" in="0">
        <tpls c="3">
          <tpl fld="3" item="1"/>
          <tpl hier="13" item="12"/>
          <tpl fld="1" item="3"/>
        </tpls>
      </n>
      <n v="4936" in="0">
        <tpls c="3">
          <tpl fld="3" item="1"/>
          <tpl hier="13" item="12"/>
          <tpl fld="1" item="2"/>
        </tpls>
      </n>
      <n v="55" in="0">
        <tpls c="3">
          <tpl hier="3" item="4294967295"/>
          <tpl hier="13" item="12"/>
          <tpl fld="1" item="1"/>
        </tpls>
      </n>
      <m in="0">
        <tpls c="3">
          <tpl fld="0" item="2"/>
          <tpl hier="13" item="12"/>
          <tpl fld="1" item="1"/>
        </tpls>
      </m>
      <m in="0">
        <tpls c="3">
          <tpl fld="0" item="0"/>
          <tpl hier="13" item="12"/>
          <tpl fld="1" item="1"/>
        </tpls>
      </m>
      <n v="5" in="0">
        <tpls c="3">
          <tpl fld="0" item="3"/>
          <tpl hier="13" item="12"/>
          <tpl fld="1" item="1"/>
        </tpls>
      </n>
      <m in="0">
        <tpls c="3">
          <tpl fld="0" item="4"/>
          <tpl hier="13" item="12"/>
          <tpl fld="1" item="1"/>
        </tpls>
      </m>
      <n v="37" in="0">
        <tpls c="3">
          <tpl fld="0" item="1"/>
          <tpl hier="13" item="12"/>
          <tpl fld="1" item="1"/>
        </tpls>
      </n>
      <n v="13" in="0">
        <tpls c="3">
          <tpl fld="0" item="5"/>
          <tpl hier="13" item="12"/>
          <tpl fld="1" item="1"/>
        </tpls>
      </n>
      <n v="106" in="0">
        <tpls c="3">
          <tpl fld="2" item="2"/>
          <tpl hier="13" item="12"/>
          <tpl fld="1" item="0"/>
        </tpls>
      </n>
      <n v="123" in="0">
        <tpls c="3">
          <tpl fld="2" item="1"/>
          <tpl hier="13" item="12"/>
          <tpl fld="1" item="0"/>
        </tpls>
      </n>
      <n v="20" in="0">
        <tpls c="3">
          <tpl fld="2" item="0"/>
          <tpl hier="13" item="12"/>
          <tpl fld="1" item="0"/>
        </tpls>
      </n>
      <m in="0">
        <tpls c="3">
          <tpl fld="4" item="4"/>
          <tpl hier="13" item="12"/>
          <tpl fld="1" item="4"/>
        </tpls>
      </m>
      <m in="0">
        <tpls c="3">
          <tpl fld="4" item="3"/>
          <tpl hier="13" item="12"/>
          <tpl fld="1" item="4"/>
        </tpls>
      </m>
      <n v="1" in="0">
        <tpls c="3">
          <tpl fld="4" item="2"/>
          <tpl hier="13" item="12"/>
          <tpl fld="1" item="4"/>
        </tpls>
      </n>
      <n v="1" in="0">
        <tpls c="3">
          <tpl fld="4" item="1"/>
          <tpl hier="13" item="12"/>
          <tpl fld="1" item="4"/>
        </tpls>
      </n>
      <n v="1" in="0">
        <tpls c="3">
          <tpl fld="4" item="0"/>
          <tpl hier="13" item="12"/>
          <tpl fld="1" item="4"/>
        </tpls>
      </n>
      <n v="1" in="0">
        <tpls c="3">
          <tpl fld="4" item="4"/>
          <tpl hier="13" item="12"/>
          <tpl fld="1" item="5"/>
        </tpls>
      </n>
      <n v="2" in="0">
        <tpls c="3">
          <tpl fld="4" item="8"/>
          <tpl hier="13" item="12"/>
          <tpl fld="1" item="5"/>
        </tpls>
      </n>
      <m in="0">
        <tpls c="3">
          <tpl fld="4" item="7"/>
          <tpl hier="13" item="12"/>
          <tpl fld="1" item="5"/>
        </tpls>
      </m>
      <n v="1" in="0">
        <tpls c="3">
          <tpl fld="4" item="6"/>
          <tpl hier="13" item="12"/>
          <tpl fld="1" item="5"/>
        </tpls>
      </n>
      <m in="0">
        <tpls c="3">
          <tpl fld="4" item="5"/>
          <tpl hier="13" item="12"/>
          <tpl fld="1" item="5"/>
        </tpls>
      </m>
      <n v="6" in="0">
        <tpls c="3">
          <tpl fld="2" item="2"/>
          <tpl hier="13" item="12"/>
          <tpl fld="1" item="1"/>
        </tpls>
      </n>
      <n v="10" in="0">
        <tpls c="3">
          <tpl fld="2" item="0"/>
          <tpl hier="13" item="12"/>
          <tpl fld="1" item="1"/>
        </tpls>
      </n>
      <n v="39" in="0">
        <tpls c="3">
          <tpl fld="2" item="1"/>
          <tpl hier="13" item="12"/>
          <tpl fld="1" item="1"/>
        </tpls>
      </n>
      <n v="28" in="0">
        <tpls c="3">
          <tpl hier="13" item="12"/>
          <tpl fld="6" item="4"/>
          <tpl fld="1" item="0"/>
        </tpls>
      </n>
      <n v="5" in="0">
        <tpls c="3">
          <tpl hier="13" item="12"/>
          <tpl fld="6" item="0"/>
          <tpl fld="1" item="0"/>
        </tpls>
      </n>
      <n v="38" in="0">
        <tpls c="3">
          <tpl hier="13" item="12"/>
          <tpl fld="6" item="1"/>
          <tpl fld="1" item="0"/>
        </tpls>
      </n>
      <n v="94" in="0">
        <tpls c="3">
          <tpl hier="13" item="12"/>
          <tpl fld="6" item="2"/>
          <tpl fld="1" item="0"/>
        </tpls>
      </n>
      <n v="84" in="0">
        <tpls c="3">
          <tpl hier="13" item="12"/>
          <tpl fld="6" item="3"/>
          <tpl fld="1" item="0"/>
        </tpls>
      </n>
      <n v="4" in="0">
        <tpls c="3">
          <tpl hier="13" item="12"/>
          <tpl fld="6" item="0"/>
          <tpl fld="1" item="1"/>
        </tpls>
      </n>
      <n v="2" in="0">
        <tpls c="3">
          <tpl hier="13" item="12"/>
          <tpl fld="6" item="4"/>
          <tpl fld="1" item="1"/>
        </tpls>
      </n>
      <n v="12" in="0">
        <tpls c="3">
          <tpl hier="13" item="12"/>
          <tpl fld="6" item="3"/>
          <tpl fld="1" item="1"/>
        </tpls>
      </n>
      <n v="13" in="0">
        <tpls c="3">
          <tpl hier="13" item="12"/>
          <tpl fld="6" item="2"/>
          <tpl fld="1" item="1"/>
        </tpls>
      </n>
      <n v="24" in="0">
        <tpls c="3">
          <tpl hier="13" item="12"/>
          <tpl fld="6" item="1"/>
          <tpl fld="1" item="1"/>
        </tpls>
      </n>
      <n v="176" in="0">
        <tpls c="3">
          <tpl hier="13" item="13"/>
          <tpl hier="16" item="4294967295"/>
          <tpl fld="1" item="0"/>
        </tpls>
      </n>
      <n v="16" in="0">
        <tpls c="3">
          <tpl hier="13" item="13"/>
          <tpl hier="16" item="4294967295"/>
          <tpl fld="1" item="1"/>
        </tpls>
      </n>
      <n v="21" in="0">
        <tpls c="2">
          <tpl hier="13" item="13"/>
          <tpl fld="1" item="7"/>
        </tpls>
      </n>
      <n v="11" in="0">
        <tpls c="2">
          <tpl hier="13" item="13"/>
          <tpl fld="1" item="6"/>
        </tpls>
      </n>
      <n v="16" in="0">
        <tpls c="3">
          <tpl hier="8" item="4294967295"/>
          <tpl hier="13" item="13"/>
          <tpl fld="1" item="1"/>
        </tpls>
      </n>
      <n v="176" in="0">
        <tpls c="3">
          <tpl hier="3" item="4294967295"/>
          <tpl hier="13" item="13"/>
          <tpl fld="1" item="0"/>
        </tpls>
      </n>
      <n v="1593" in="0">
        <tpls c="3">
          <tpl fld="3" item="0"/>
          <tpl hier="13" item="13"/>
          <tpl fld="1" item="2"/>
        </tpls>
      </n>
      <n v="2742" in="0">
        <tpls c="3">
          <tpl fld="3" item="0"/>
          <tpl hier="13" item="13"/>
          <tpl fld="1" item="3"/>
        </tpls>
      </n>
      <n v="3" in="0">
        <tpls c="3">
          <tpl hier="2" item="1"/>
          <tpl hier="13" item="13"/>
          <tpl fld="1" item="4"/>
        </tpls>
      </n>
      <m in="0">
        <tpls c="3">
          <tpl hier="2" item="2"/>
          <tpl hier="13" item="13"/>
          <tpl fld="1" item="5"/>
        </tpls>
      </m>
      <n v="9122" in="0">
        <tpls c="3">
          <tpl hier="10" item="4294967295"/>
          <tpl hier="13" item="13"/>
          <tpl fld="1" item="3"/>
        </tpls>
      </n>
      <n v="7106" in="0">
        <tpls c="3">
          <tpl hier="10" item="4294967295"/>
          <tpl hier="13" item="13"/>
          <tpl fld="1" item="2"/>
        </tpls>
      </n>
      <n v="6380" in="0">
        <tpls c="3">
          <tpl fld="3" item="1"/>
          <tpl hier="13" item="13"/>
          <tpl fld="1" item="3"/>
        </tpls>
      </n>
      <n v="5513" in="0">
        <tpls c="3">
          <tpl fld="3" item="1"/>
          <tpl hier="13" item="13"/>
          <tpl fld="1" item="2"/>
        </tpls>
      </n>
      <n v="16" in="0">
        <tpls c="3">
          <tpl hier="3" item="4294967295"/>
          <tpl hier="13" item="13"/>
          <tpl fld="1" item="1"/>
        </tpls>
      </n>
      <m>
        <tpls c="3">
          <tpl fld="0" item="2"/>
          <tpl hier="13" item="13"/>
          <tpl fld="1" item="1"/>
        </tpls>
      </m>
      <m>
        <tpls c="3">
          <tpl fld="0" item="0"/>
          <tpl hier="13" item="13"/>
          <tpl fld="1" item="1"/>
        </tpls>
      </m>
      <n v="9" in="0">
        <tpls c="3">
          <tpl fld="0" item="3"/>
          <tpl hier="13" item="13"/>
          <tpl fld="1" item="1"/>
        </tpls>
      </n>
      <n v="4" in="0">
        <tpls c="3">
          <tpl fld="0" item="4"/>
          <tpl hier="13" item="13"/>
          <tpl fld="1" item="1"/>
        </tpls>
      </n>
      <n v="1" in="0">
        <tpls c="3">
          <tpl fld="0" item="1"/>
          <tpl hier="13" item="13"/>
          <tpl fld="1" item="1"/>
        </tpls>
      </n>
      <n v="2" in="0">
        <tpls c="3">
          <tpl fld="0" item="5"/>
          <tpl hier="13" item="13"/>
          <tpl fld="1" item="1"/>
        </tpls>
      </n>
      <n v="27" in="0">
        <tpls c="3">
          <tpl fld="2" item="2"/>
          <tpl hier="13" item="13"/>
          <tpl fld="1" item="0"/>
        </tpls>
      </n>
      <n v="143" in="0">
        <tpls c="3">
          <tpl fld="2" item="1"/>
          <tpl hier="13" item="13"/>
          <tpl fld="1" item="0"/>
        </tpls>
      </n>
      <n v="6" in="0">
        <tpls c="3">
          <tpl fld="2" item="0"/>
          <tpl hier="13" item="13"/>
          <tpl fld="1" item="0"/>
        </tpls>
      </n>
      <n v="2" in="0">
        <tpls c="3">
          <tpl fld="4" item="4"/>
          <tpl hier="13" item="13"/>
          <tpl fld="1" item="4"/>
        </tpls>
      </n>
      <n v="1" in="0">
        <tpls c="3">
          <tpl fld="4" item="3"/>
          <tpl hier="13" item="13"/>
          <tpl fld="1" item="4"/>
        </tpls>
      </n>
      <m in="0">
        <tpls c="3">
          <tpl fld="4" item="2"/>
          <tpl hier="13" item="13"/>
          <tpl fld="1" item="4"/>
        </tpls>
      </m>
      <m in="0">
        <tpls c="3">
          <tpl fld="4" item="1"/>
          <tpl hier="13" item="13"/>
          <tpl fld="1" item="4"/>
        </tpls>
      </m>
      <m in="0">
        <tpls c="3">
          <tpl fld="4" item="0"/>
          <tpl hier="13" item="13"/>
          <tpl fld="1" item="4"/>
        </tpls>
      </m>
      <m in="0">
        <tpls c="3">
          <tpl fld="4" item="4"/>
          <tpl hier="13" item="13"/>
          <tpl fld="1" item="5"/>
        </tpls>
      </m>
      <m in="0">
        <tpls c="3">
          <tpl fld="4" item="8"/>
          <tpl hier="13" item="13"/>
          <tpl fld="1" item="5"/>
        </tpls>
      </m>
      <m in="0">
        <tpls c="3">
          <tpl fld="4" item="7"/>
          <tpl hier="13" item="13"/>
          <tpl fld="1" item="5"/>
        </tpls>
      </m>
      <m in="0">
        <tpls c="3">
          <tpl fld="4" item="6"/>
          <tpl hier="13" item="13"/>
          <tpl fld="1" item="5"/>
        </tpls>
      </m>
      <m in="0">
        <tpls c="3">
          <tpl fld="4" item="5"/>
          <tpl hier="13" item="13"/>
          <tpl fld="1" item="5"/>
        </tpls>
      </m>
      <m in="0">
        <tpls c="3">
          <tpl fld="2" item="2"/>
          <tpl hier="13" item="13"/>
          <tpl fld="1" item="1"/>
        </tpls>
      </m>
      <m in="0">
        <tpls c="3">
          <tpl fld="2" item="0"/>
          <tpl hier="13" item="13"/>
          <tpl fld="1" item="1"/>
        </tpls>
      </m>
      <n v="16" in="0">
        <tpls c="3">
          <tpl fld="2" item="1"/>
          <tpl hier="13" item="13"/>
          <tpl fld="1" item="1"/>
        </tpls>
      </n>
      <n v="3" in="0">
        <tpls c="3">
          <tpl hier="13" item="13"/>
          <tpl fld="6" item="4"/>
          <tpl fld="1" item="0"/>
        </tpls>
      </n>
      <n v="9" in="0">
        <tpls c="3">
          <tpl hier="13" item="13"/>
          <tpl fld="6" item="0"/>
          <tpl fld="1" item="0"/>
        </tpls>
      </n>
      <n v="78" in="0">
        <tpls c="3">
          <tpl hier="13" item="13"/>
          <tpl fld="6" item="1"/>
          <tpl fld="1" item="0"/>
        </tpls>
      </n>
      <n v="71" in="0">
        <tpls c="3">
          <tpl hier="13" item="13"/>
          <tpl fld="6" item="2"/>
          <tpl fld="1" item="0"/>
        </tpls>
      </n>
      <n v="15" in="0">
        <tpls c="3">
          <tpl hier="13" item="13"/>
          <tpl fld="6" item="3"/>
          <tpl fld="1" item="0"/>
        </tpls>
      </n>
      <n v="1" in="0">
        <tpls c="3">
          <tpl hier="13" item="13"/>
          <tpl fld="6" item="0"/>
          <tpl fld="1" item="1"/>
        </tpls>
      </n>
      <m in="0">
        <tpls c="3">
          <tpl hier="13" item="13"/>
          <tpl fld="6" item="4"/>
          <tpl fld="1" item="1"/>
        </tpls>
      </m>
      <m in="0">
        <tpls c="3">
          <tpl hier="13" item="13"/>
          <tpl fld="6" item="3"/>
          <tpl fld="1" item="1"/>
        </tpls>
      </m>
      <n v="4" in="0">
        <tpls c="3">
          <tpl hier="13" item="13"/>
          <tpl fld="6" item="2"/>
          <tpl fld="1" item="1"/>
        </tpls>
      </n>
      <n v="11" in="0">
        <tpls c="3">
          <tpl hier="13" item="13"/>
          <tpl fld="6" item="1"/>
          <tpl fld="1" item="1"/>
        </tpls>
      </n>
      <n v="37" in="0">
        <tpls c="3">
          <tpl hier="13" item="3"/>
          <tpl hier="16" item="4294967295"/>
          <tpl fld="1" item="0"/>
        </tpls>
      </n>
      <n v="1" in="0">
        <tpls c="3">
          <tpl hier="13" item="3"/>
          <tpl hier="16" item="4294967295"/>
          <tpl fld="1" item="1"/>
        </tpls>
      </n>
      <m>
        <tpls c="3">
          <tpl hier="13" item="3"/>
          <tpl fld="6" item="4"/>
          <tpl fld="1" item="0"/>
        </tpls>
      </m>
      <n v="6" in="0">
        <tpls c="3">
          <tpl hier="13" item="3"/>
          <tpl fld="6" item="0"/>
          <tpl fld="1" item="0"/>
        </tpls>
      </n>
      <n v="10" in="0">
        <tpls c="3">
          <tpl hier="13" item="3"/>
          <tpl fld="6" item="1"/>
          <tpl fld="1" item="0"/>
        </tpls>
      </n>
      <n v="15" in="0">
        <tpls c="3">
          <tpl hier="13" item="3"/>
          <tpl fld="6" item="2"/>
          <tpl fld="1" item="0"/>
        </tpls>
      </n>
      <n v="6" in="0">
        <tpls c="3">
          <tpl hier="13" item="3"/>
          <tpl fld="6" item="3"/>
          <tpl fld="1" item="0"/>
        </tpls>
      </n>
      <m in="0">
        <tpls c="3">
          <tpl hier="13" item="3"/>
          <tpl fld="6" item="0"/>
          <tpl fld="1" item="1"/>
        </tpls>
      </m>
      <m>
        <tpls c="3">
          <tpl hier="13" item="3"/>
          <tpl fld="6" item="4"/>
          <tpl fld="1" item="1"/>
        </tpls>
      </m>
      <m in="0">
        <tpls c="3">
          <tpl hier="13" item="3"/>
          <tpl fld="6" item="3"/>
          <tpl fld="1" item="1"/>
        </tpls>
      </m>
      <m in="0">
        <tpls c="3">
          <tpl hier="13" item="3"/>
          <tpl fld="6" item="2"/>
          <tpl fld="1" item="1"/>
        </tpls>
      </m>
      <n v="1" in="0">
        <tpls c="3">
          <tpl hier="13" item="3"/>
          <tpl fld="6" item="1"/>
          <tpl fld="1" item="1"/>
        </tpls>
      </n>
      <n v="89" in="0">
        <tpls c="3">
          <tpl hier="13" item="4"/>
          <tpl hier="16" item="4294967295"/>
          <tpl fld="1" item="0"/>
        </tpls>
      </n>
      <n v="11" in="0">
        <tpls c="3">
          <tpl hier="13" item="4"/>
          <tpl hier="16" item="4294967295"/>
          <tpl fld="1" item="1"/>
        </tpls>
      </n>
      <n v="1" in="0">
        <tpls c="3">
          <tpl hier="13" item="4"/>
          <tpl fld="6" item="4"/>
          <tpl fld="1" item="0"/>
        </tpls>
      </n>
      <n v="9" in="0">
        <tpls c="3">
          <tpl hier="13" item="4"/>
          <tpl fld="6" item="0"/>
          <tpl fld="1" item="0"/>
        </tpls>
      </n>
      <n v="36" in="0">
        <tpls c="3">
          <tpl hier="13" item="4"/>
          <tpl fld="6" item="1"/>
          <tpl fld="1" item="0"/>
        </tpls>
      </n>
      <n v="37" in="0">
        <tpls c="3">
          <tpl hier="13" item="4"/>
          <tpl fld="6" item="2"/>
          <tpl fld="1" item="0"/>
        </tpls>
      </n>
      <n v="6" in="0">
        <tpls c="3">
          <tpl hier="13" item="4"/>
          <tpl fld="6" item="3"/>
          <tpl fld="1" item="0"/>
        </tpls>
      </n>
      <n v="2" in="0">
        <tpls c="3">
          <tpl hier="13" item="4"/>
          <tpl fld="6" item="0"/>
          <tpl fld="1" item="1"/>
        </tpls>
      </n>
      <m in="0">
        <tpls c="3">
          <tpl hier="13" item="4"/>
          <tpl fld="6" item="4"/>
          <tpl fld="1" item="1"/>
        </tpls>
      </m>
      <m in="0">
        <tpls c="3">
          <tpl hier="13" item="4"/>
          <tpl fld="6" item="3"/>
          <tpl fld="1" item="1"/>
        </tpls>
      </m>
      <m in="0">
        <tpls c="3">
          <tpl hier="13" item="4"/>
          <tpl fld="6" item="2"/>
          <tpl fld="1" item="1"/>
        </tpls>
      </m>
      <n v="9" in="0">
        <tpls c="3">
          <tpl hier="13" item="4"/>
          <tpl fld="6" item="1"/>
          <tpl fld="1" item="1"/>
        </tpls>
      </n>
      <n v="134" in="0">
        <tpls c="3">
          <tpl hier="13" item="14"/>
          <tpl hier="16" item="4294967295"/>
          <tpl fld="1" item="0"/>
        </tpls>
      </n>
      <n v="10" in="0">
        <tpls c="3">
          <tpl hier="13" item="14"/>
          <tpl hier="16" item="4294967295"/>
          <tpl fld="1" item="1"/>
        </tpls>
      </n>
      <n v="20" in="0">
        <tpls c="2">
          <tpl hier="13" item="14"/>
          <tpl fld="1" item="7"/>
        </tpls>
      </n>
      <n v="7" in="0">
        <tpls c="2">
          <tpl hier="13" item="14"/>
          <tpl fld="1" item="6"/>
        </tpls>
      </n>
      <n v="10" in="0">
        <tpls c="3">
          <tpl hier="8" item="4294967295"/>
          <tpl hier="13" item="14"/>
          <tpl fld="1" item="1"/>
        </tpls>
      </n>
      <n v="134" in="0">
        <tpls c="3">
          <tpl hier="3" item="4294967295"/>
          <tpl hier="13" item="14"/>
          <tpl fld="1" item="0"/>
        </tpls>
      </n>
      <n v="515" in="0">
        <tpls c="3">
          <tpl fld="3" item="0"/>
          <tpl hier="13" item="14"/>
          <tpl fld="1" item="2"/>
        </tpls>
      </n>
      <n v="649" in="0">
        <tpls c="3">
          <tpl fld="3" item="0"/>
          <tpl hier="13" item="14"/>
          <tpl fld="1" item="3"/>
        </tpls>
      </n>
      <m in="0">
        <tpls c="3">
          <tpl hier="2" item="1"/>
          <tpl hier="13" item="14"/>
          <tpl fld="1" item="4"/>
        </tpls>
      </m>
      <m in="0">
        <tpls c="3">
          <tpl hier="2" item="2"/>
          <tpl hier="13" item="14"/>
          <tpl fld="1" item="5"/>
        </tpls>
      </m>
      <n v="5114" in="0">
        <tpls c="3">
          <tpl hier="10" item="4294967295"/>
          <tpl hier="13" item="14"/>
          <tpl fld="1" item="3"/>
        </tpls>
      </n>
      <n v="3719" in="0">
        <tpls c="3">
          <tpl hier="10" item="4294967295"/>
          <tpl hier="13" item="14"/>
          <tpl fld="1" item="2"/>
        </tpls>
      </n>
      <n v="4465" in="0">
        <tpls c="3">
          <tpl fld="3" item="1"/>
          <tpl hier="13" item="14"/>
          <tpl fld="1" item="3"/>
        </tpls>
      </n>
      <n v="3204" in="0">
        <tpls c="3">
          <tpl fld="3" item="1"/>
          <tpl hier="13" item="14"/>
          <tpl fld="1" item="2"/>
        </tpls>
      </n>
      <n v="10" in="0">
        <tpls c="3">
          <tpl hier="3" item="4294967295"/>
          <tpl hier="13" item="14"/>
          <tpl fld="1" item="1"/>
        </tpls>
      </n>
      <m>
        <tpls c="3">
          <tpl fld="0" item="2"/>
          <tpl hier="13" item="14"/>
          <tpl fld="1" item="1"/>
        </tpls>
      </m>
      <m in="0">
        <tpls c="3">
          <tpl fld="0" item="0"/>
          <tpl hier="13" item="14"/>
          <tpl fld="1" item="1"/>
        </tpls>
      </m>
      <n v="2" in="0">
        <tpls c="3">
          <tpl fld="0" item="3"/>
          <tpl hier="13" item="14"/>
          <tpl fld="1" item="1"/>
        </tpls>
      </n>
      <m in="0">
        <tpls c="3">
          <tpl fld="0" item="4"/>
          <tpl hier="13" item="14"/>
          <tpl fld="1" item="1"/>
        </tpls>
      </m>
      <n v="8" in="0">
        <tpls c="3">
          <tpl fld="0" item="1"/>
          <tpl hier="13" item="14"/>
          <tpl fld="1" item="1"/>
        </tpls>
      </n>
      <m in="0">
        <tpls c="3">
          <tpl fld="0" item="5"/>
          <tpl hier="13" item="14"/>
          <tpl fld="1" item="1"/>
        </tpls>
      </m>
      <n v="42" in="0">
        <tpls c="3">
          <tpl fld="2" item="2"/>
          <tpl hier="13" item="14"/>
          <tpl fld="1" item="0"/>
        </tpls>
      </n>
      <n v="86" in="0">
        <tpls c="3">
          <tpl fld="2" item="1"/>
          <tpl hier="13" item="14"/>
          <tpl fld="1" item="0"/>
        </tpls>
      </n>
      <n v="6" in="0">
        <tpls c="3">
          <tpl fld="2" item="0"/>
          <tpl hier="13" item="14"/>
          <tpl fld="1" item="0"/>
        </tpls>
      </n>
      <m in="0">
        <tpls c="3">
          <tpl fld="4" item="4"/>
          <tpl hier="13" item="14"/>
          <tpl fld="1" item="4"/>
        </tpls>
      </m>
      <m in="0">
        <tpls c="3">
          <tpl fld="4" item="3"/>
          <tpl hier="13" item="14"/>
          <tpl fld="1" item="4"/>
        </tpls>
      </m>
      <m in="0">
        <tpls c="3">
          <tpl fld="4" item="2"/>
          <tpl hier="13" item="14"/>
          <tpl fld="1" item="4"/>
        </tpls>
      </m>
      <m in="0">
        <tpls c="3">
          <tpl fld="4" item="1"/>
          <tpl hier="13" item="14"/>
          <tpl fld="1" item="4"/>
        </tpls>
      </m>
      <m in="0">
        <tpls c="3">
          <tpl fld="4" item="0"/>
          <tpl hier="13" item="14"/>
          <tpl fld="1" item="4"/>
        </tpls>
      </m>
      <m in="0">
        <tpls c="3">
          <tpl fld="4" item="4"/>
          <tpl hier="13" item="14"/>
          <tpl fld="1" item="5"/>
        </tpls>
      </m>
      <m in="0">
        <tpls c="3">
          <tpl fld="4" item="8"/>
          <tpl hier="13" item="14"/>
          <tpl fld="1" item="5"/>
        </tpls>
      </m>
      <m in="0">
        <tpls c="3">
          <tpl fld="4" item="7"/>
          <tpl hier="13" item="14"/>
          <tpl fld="1" item="5"/>
        </tpls>
      </m>
      <m in="0">
        <tpls c="3">
          <tpl fld="4" item="6"/>
          <tpl hier="13" item="14"/>
          <tpl fld="1" item="5"/>
        </tpls>
      </m>
      <m in="0">
        <tpls c="3">
          <tpl fld="4" item="5"/>
          <tpl hier="13" item="14"/>
          <tpl fld="1" item="5"/>
        </tpls>
      </m>
      <n v="1" in="0">
        <tpls c="3">
          <tpl fld="2" item="2"/>
          <tpl hier="13" item="14"/>
          <tpl fld="1" item="1"/>
        </tpls>
      </n>
      <n v="1" in="0">
        <tpls c="3">
          <tpl fld="2" item="0"/>
          <tpl hier="13" item="14"/>
          <tpl fld="1" item="1"/>
        </tpls>
      </n>
      <n v="8" in="0">
        <tpls c="3">
          <tpl fld="2" item="1"/>
          <tpl hier="13" item="14"/>
          <tpl fld="1" item="1"/>
        </tpls>
      </n>
      <n v="5" in="0">
        <tpls c="3">
          <tpl hier="13" item="14"/>
          <tpl fld="6" item="4"/>
          <tpl fld="1" item="0"/>
        </tpls>
      </n>
      <n v="1" in="0">
        <tpls c="3">
          <tpl hier="13" item="14"/>
          <tpl fld="6" item="0"/>
          <tpl fld="1" item="0"/>
        </tpls>
      </n>
      <n v="17" in="0">
        <tpls c="3">
          <tpl hier="13" item="14"/>
          <tpl fld="6" item="1"/>
          <tpl fld="1" item="0"/>
        </tpls>
      </n>
      <n v="57" in="0">
        <tpls c="3">
          <tpl hier="13" item="14"/>
          <tpl fld="6" item="2"/>
          <tpl fld="1" item="0"/>
        </tpls>
      </n>
      <n v="54" in="0">
        <tpls c="3">
          <tpl hier="13" item="14"/>
          <tpl fld="6" item="3"/>
          <tpl fld="1" item="0"/>
        </tpls>
      </n>
      <m in="0">
        <tpls c="3">
          <tpl hier="13" item="14"/>
          <tpl fld="6" item="0"/>
          <tpl fld="1" item="1"/>
        </tpls>
      </m>
      <n v="1" in="0">
        <tpls c="3">
          <tpl hier="13" item="14"/>
          <tpl fld="6" item="4"/>
          <tpl fld="1" item="1"/>
        </tpls>
      </n>
      <n v="3" in="0">
        <tpls c="3">
          <tpl hier="13" item="14"/>
          <tpl fld="6" item="3"/>
          <tpl fld="1" item="1"/>
        </tpls>
      </n>
      <n v="5" in="0">
        <tpls c="3">
          <tpl hier="13" item="14"/>
          <tpl fld="6" item="2"/>
          <tpl fld="1" item="1"/>
        </tpls>
      </n>
      <n v="1" in="0">
        <tpls c="3">
          <tpl hier="13" item="14"/>
          <tpl fld="6" item="1"/>
          <tpl fld="1" item="1"/>
        </tpls>
      </n>
      <n v="122" in="0">
        <tpls c="3">
          <tpl hier="13" item="5"/>
          <tpl hier="16" item="4294967295"/>
          <tpl fld="1" item="0"/>
        </tpls>
      </n>
      <n v="5" in="0">
        <tpls c="3">
          <tpl hier="13" item="5"/>
          <tpl hier="16" item="4294967295"/>
          <tpl fld="1" item="1"/>
        </tpls>
      </n>
      <m>
        <tpls c="3">
          <tpl hier="13" item="5"/>
          <tpl fld="6" item="4"/>
          <tpl fld="1" item="0"/>
        </tpls>
      </m>
      <n v="13" in="0">
        <tpls c="3">
          <tpl hier="13" item="5"/>
          <tpl fld="6" item="0"/>
          <tpl fld="1" item="0"/>
        </tpls>
      </n>
      <n v="55" in="0">
        <tpls c="3">
          <tpl hier="13" item="5"/>
          <tpl fld="6" item="1"/>
          <tpl fld="1" item="0"/>
        </tpls>
      </n>
      <n v="39" in="0">
        <tpls c="3">
          <tpl hier="13" item="5"/>
          <tpl fld="6" item="2"/>
          <tpl fld="1" item="0"/>
        </tpls>
      </n>
      <n v="15" in="0">
        <tpls c="3">
          <tpl hier="13" item="5"/>
          <tpl fld="6" item="3"/>
          <tpl fld="1" item="0"/>
        </tpls>
      </n>
      <n v="2" in="0">
        <tpls c="3">
          <tpl hier="13" item="5"/>
          <tpl fld="6" item="0"/>
          <tpl fld="1" item="1"/>
        </tpls>
      </n>
      <m>
        <tpls c="3">
          <tpl hier="13" item="5"/>
          <tpl fld="6" item="4"/>
          <tpl fld="1" item="1"/>
        </tpls>
      </m>
      <m in="0">
        <tpls c="3">
          <tpl hier="13" item="5"/>
          <tpl fld="6" item="3"/>
          <tpl fld="1" item="1"/>
        </tpls>
      </m>
      <n v="2" in="0">
        <tpls c="3">
          <tpl hier="13" item="5"/>
          <tpl fld="6" item="2"/>
          <tpl fld="1" item="1"/>
        </tpls>
      </n>
      <n v="1" in="0">
        <tpls c="3">
          <tpl hier="13" item="5"/>
          <tpl fld="6" item="1"/>
          <tpl fld="1" item="1"/>
        </tpls>
      </n>
      <n v="35" in="0">
        <tpls c="3">
          <tpl hier="13" item="6"/>
          <tpl hier="16" item="4294967295"/>
          <tpl fld="1" item="1"/>
        </tpls>
      </n>
      <n v="344" in="0">
        <tpls c="3">
          <tpl hier="13" item="6"/>
          <tpl hier="16" item="4294967295"/>
          <tpl fld="1" item="0"/>
        </tpls>
      </n>
      <n v="75" in="0">
        <tpls c="3">
          <tpl hier="13" item="6"/>
          <tpl fld="6" item="3"/>
          <tpl fld="1" item="0"/>
        </tpls>
      </n>
      <n v="159" in="0">
        <tpls c="3">
          <tpl hier="13" item="6"/>
          <tpl fld="6" item="2"/>
          <tpl fld="1" item="0"/>
        </tpls>
      </n>
      <n v="19" in="0">
        <tpls c="3">
          <tpl hier="13" item="6"/>
          <tpl fld="6" item="1"/>
          <tpl fld="1" item="1"/>
        </tpls>
      </n>
      <n v="2" in="0">
        <tpls c="3">
          <tpl hier="13" item="6"/>
          <tpl fld="6" item="3"/>
          <tpl fld="1" item="1"/>
        </tpls>
      </n>
      <n v="1" in="0">
        <tpls c="3">
          <tpl hier="13" item="6"/>
          <tpl fld="6" item="0"/>
          <tpl fld="1" item="1"/>
        </tpls>
      </n>
      <n v="10" in="0">
        <tpls c="3">
          <tpl hier="13" item="6"/>
          <tpl fld="6" item="0"/>
          <tpl fld="1" item="0"/>
        </tpls>
      </n>
      <n v="13" in="0">
        <tpls c="3">
          <tpl hier="13" item="6"/>
          <tpl fld="6" item="2"/>
          <tpl fld="1" item="1"/>
        </tpls>
      </n>
      <n v="17" in="0">
        <tpls c="3">
          <tpl hier="13" item="6"/>
          <tpl fld="6" item="4"/>
          <tpl fld="1" item="0"/>
        </tpls>
      </n>
      <m in="0">
        <tpls c="3">
          <tpl hier="13" item="6"/>
          <tpl fld="6" item="4"/>
          <tpl fld="1" item="1"/>
        </tpls>
      </m>
      <n v="83" in="0">
        <tpls c="3">
          <tpl hier="13" item="6"/>
          <tpl fld="6" item="1"/>
          <tpl fld="1" item="0"/>
        </tpls>
      </n>
      <n v="46" in="0">
        <tpls c="3">
          <tpl fld="3" item="0"/>
          <tpl hier="13" item="15"/>
          <tpl fld="1" item="2"/>
        </tpls>
      </n>
      <n v="1099" in="0">
        <tpls c="3">
          <tpl hier="10" item="4294967295"/>
          <tpl hier="13" item="15"/>
          <tpl fld="1" item="2"/>
        </tpls>
      </n>
      <n v="64" in="0">
        <tpls c="3">
          <tpl hier="3" item="4294967295"/>
          <tpl hier="13" item="15"/>
          <tpl fld="1" item="0"/>
        </tpls>
      </n>
      <n v="1053" in="0">
        <tpls c="3">
          <tpl fld="3" item="1"/>
          <tpl hier="13" item="15"/>
          <tpl fld="1" item="2"/>
        </tpls>
      </n>
      <n v="1" in="0">
        <tpls c="3">
          <tpl hier="3" item="4294967295"/>
          <tpl hier="13" item="15"/>
          <tpl fld="1" item="1"/>
        </tpls>
      </n>
      <n v="46" in="0">
        <tpls c="3">
          <tpl fld="3" item="0"/>
          <tpl hier="13" item="15"/>
          <tpl fld="1" item="3"/>
        </tpls>
      </n>
      <n v="1435" in="0">
        <tpls c="3">
          <tpl hier="10" item="4294967295"/>
          <tpl hier="13" item="15"/>
          <tpl fld="1" item="3"/>
        </tpls>
      </n>
      <n v="1389" in="0">
        <tpls c="3">
          <tpl fld="3" item="1"/>
          <tpl hier="13" item="15"/>
          <tpl fld="1" item="3"/>
        </tpls>
      </n>
      <n v="1" in="0">
        <tpls c="3">
          <tpl fld="2" item="1"/>
          <tpl hier="13" item="15"/>
          <tpl fld="1" item="1"/>
        </tpls>
      </n>
      <n v="1" in="0">
        <tpls c="3">
          <tpl hier="13" item="15"/>
          <tpl hier="16" item="4294967295"/>
          <tpl fld="1" item="1"/>
        </tpls>
      </n>
      <n v="19" in="0">
        <tpls c="2">
          <tpl hier="13" item="15"/>
          <tpl fld="1" item="7"/>
        </tpls>
      </n>
      <n v="64" in="0">
        <tpls c="3">
          <tpl hier="13" item="15"/>
          <tpl hier="16" item="4294967295"/>
          <tpl fld="1" item="0"/>
        </tpls>
      </n>
      <n v="41" in="0">
        <tpls c="3">
          <tpl fld="2" item="1"/>
          <tpl hier="13" item="15"/>
          <tpl fld="1" item="0"/>
        </tpls>
      </n>
      <m in="0">
        <tpls c="3">
          <tpl hier="2" item="1"/>
          <tpl hier="13" item="15"/>
          <tpl fld="1" item="4"/>
        </tpls>
      </m>
      <n v="1" in="0">
        <tpls c="2">
          <tpl hier="13" item="15"/>
          <tpl fld="1" item="6"/>
        </tpls>
      </n>
      <n v="7" in="0">
        <tpls c="3">
          <tpl fld="2" item="0"/>
          <tpl hier="13" item="15"/>
          <tpl fld="1" item="0"/>
        </tpls>
      </n>
      <n v="1" in="0">
        <tpls c="3">
          <tpl hier="8" item="4294967295"/>
          <tpl hier="13" item="15"/>
          <tpl fld="1" item="1"/>
        </tpls>
      </n>
      <m in="0">
        <tpls c="3">
          <tpl fld="2" item="2"/>
          <tpl hier="13" item="15"/>
          <tpl fld="1" item="1"/>
        </tpls>
      </m>
      <n v="16" in="0">
        <tpls c="3">
          <tpl fld="2" item="2"/>
          <tpl hier="13" item="15"/>
          <tpl fld="1" item="0"/>
        </tpls>
      </n>
      <m in="0">
        <tpls c="3">
          <tpl fld="2" item="0"/>
          <tpl hier="13" item="15"/>
          <tpl fld="1" item="1"/>
        </tpls>
      </m>
      <m in="0">
        <tpls c="3">
          <tpl hier="2" item="2"/>
          <tpl hier="13" item="15"/>
          <tpl fld="1" item="5"/>
        </tpls>
      </m>
      <m in="0">
        <tpls c="3">
          <tpl fld="4" item="5"/>
          <tpl hier="13" item="15"/>
          <tpl fld="1" item="5"/>
        </tpls>
      </m>
      <m in="0">
        <tpls c="3">
          <tpl fld="4" item="1"/>
          <tpl hier="13" item="15"/>
          <tpl fld="1" item="4"/>
        </tpls>
      </m>
      <n v="3" in="0">
        <tpls c="3">
          <tpl hier="13" item="15"/>
          <tpl fld="6" item="3"/>
          <tpl fld="1" item="0"/>
        </tpls>
      </n>
      <m in="0">
        <tpls c="3">
          <tpl fld="4" item="4"/>
          <tpl hier="13" item="15"/>
          <tpl fld="1" item="5"/>
        </tpls>
      </m>
      <m in="0">
        <tpls c="3">
          <tpl fld="4" item="0"/>
          <tpl hier="13" item="15"/>
          <tpl fld="1" item="4"/>
        </tpls>
      </m>
      <n v="32" in="0">
        <tpls c="3">
          <tpl hier="13" item="15"/>
          <tpl fld="6" item="2"/>
          <tpl fld="1" item="0"/>
        </tpls>
      </n>
      <m>
        <tpls c="3">
          <tpl fld="0" item="2"/>
          <tpl hier="13" item="15"/>
          <tpl fld="1" item="1"/>
        </tpls>
      </m>
      <m in="0">
        <tpls c="3">
          <tpl fld="4" item="4"/>
          <tpl hier="13" item="15"/>
          <tpl fld="1" item="4"/>
        </tpls>
      </m>
      <m in="0">
        <tpls c="3">
          <tpl hier="13" item="15"/>
          <tpl fld="6" item="1"/>
          <tpl fld="1" item="1"/>
        </tpls>
      </m>
      <m in="0">
        <tpls c="3">
          <tpl fld="0" item="3"/>
          <tpl hier="13" item="15"/>
          <tpl fld="1" item="1"/>
        </tpls>
      </m>
      <m in="0">
        <tpls c="3">
          <tpl fld="4" item="3"/>
          <tpl hier="13" item="15"/>
          <tpl fld="1" item="4"/>
        </tpls>
      </m>
      <m in="0">
        <tpls c="3">
          <tpl hier="13" item="15"/>
          <tpl fld="6" item="3"/>
          <tpl fld="1" item="1"/>
        </tpls>
      </m>
      <m in="0">
        <tpls c="3">
          <tpl fld="0" item="5"/>
          <tpl hier="13" item="15"/>
          <tpl fld="1" item="1"/>
        </tpls>
      </m>
      <m>
        <tpls c="3">
          <tpl fld="0" item="4"/>
          <tpl hier="13" item="15"/>
          <tpl fld="1" item="1"/>
        </tpls>
      </m>
      <m in="0">
        <tpls c="3">
          <tpl fld="4" item="2"/>
          <tpl hier="13" item="15"/>
          <tpl fld="1" item="4"/>
        </tpls>
      </m>
      <m in="0">
        <tpls c="3">
          <tpl hier="13" item="15"/>
          <tpl fld="6" item="0"/>
          <tpl fld="1" item="1"/>
        </tpls>
      </m>
      <m in="0">
        <tpls c="3">
          <tpl fld="4" item="8"/>
          <tpl hier="13" item="15"/>
          <tpl fld="1" item="5"/>
        </tpls>
      </m>
      <m>
        <tpls c="3">
          <tpl fld="0" item="0"/>
          <tpl hier="13" item="15"/>
          <tpl fld="1" item="1"/>
        </tpls>
      </m>
      <n v="4" in="0">
        <tpls c="3">
          <tpl hier="13" item="15"/>
          <tpl fld="6" item="0"/>
          <tpl fld="1" item="0"/>
        </tpls>
      </n>
      <n v="1" in="0">
        <tpls c="3">
          <tpl hier="13" item="15"/>
          <tpl fld="6" item="2"/>
          <tpl fld="1" item="1"/>
        </tpls>
      </n>
      <m in="0">
        <tpls c="3">
          <tpl fld="4" item="7"/>
          <tpl hier="13" item="15"/>
          <tpl fld="1" item="5"/>
        </tpls>
      </m>
      <n v="1" in="0">
        <tpls c="3">
          <tpl fld="0" item="1"/>
          <tpl hier="13" item="15"/>
          <tpl fld="1" item="1"/>
        </tpls>
      </n>
      <m>
        <tpls c="3">
          <tpl hier="13" item="15"/>
          <tpl fld="6" item="4"/>
          <tpl fld="1" item="0"/>
        </tpls>
      </m>
      <m>
        <tpls c="3">
          <tpl hier="13" item="15"/>
          <tpl fld="6" item="4"/>
          <tpl fld="1" item="1"/>
        </tpls>
      </m>
      <m in="0">
        <tpls c="3">
          <tpl fld="4" item="6"/>
          <tpl hier="13" item="15"/>
          <tpl fld="1" item="5"/>
        </tpls>
      </m>
      <n v="25" in="0">
        <tpls c="3">
          <tpl hier="13" item="15"/>
          <tpl fld="6" item="1"/>
          <tpl fld="1" item="0"/>
        </tpls>
      </n>
      <n v="860" in="0">
        <tpls c="3">
          <tpl fld="3" item="0"/>
          <tpl hier="13" item="16"/>
          <tpl fld="1" item="2"/>
        </tpls>
      </n>
      <n v="2788" in="0">
        <tpls c="3">
          <tpl hier="10" item="4294967295"/>
          <tpl hier="13" item="16"/>
          <tpl fld="1" item="2"/>
        </tpls>
      </n>
      <n v="64" in="0">
        <tpls c="3">
          <tpl hier="3" item="4294967295"/>
          <tpl hier="13" item="16"/>
          <tpl fld="1" item="0"/>
        </tpls>
      </n>
      <n v="1928" in="0">
        <tpls c="3">
          <tpl fld="3" item="1"/>
          <tpl hier="13" item="16"/>
          <tpl fld="1" item="2"/>
        </tpls>
      </n>
      <n v="12" in="0">
        <tpls c="3">
          <tpl hier="3" item="4294967295"/>
          <tpl hier="13" item="16"/>
          <tpl fld="1" item="1"/>
        </tpls>
      </n>
      <n v="1038" in="0">
        <tpls c="3">
          <tpl fld="3" item="0"/>
          <tpl hier="13" item="16"/>
          <tpl fld="1" item="3"/>
        </tpls>
      </n>
      <n v="3378" in="0">
        <tpls c="3">
          <tpl hier="10" item="4294967295"/>
          <tpl hier="13" item="16"/>
          <tpl fld="1" item="3"/>
        </tpls>
      </n>
      <n v="2340" in="0">
        <tpls c="3">
          <tpl fld="3" item="1"/>
          <tpl hier="13" item="16"/>
          <tpl fld="1" item="3"/>
        </tpls>
      </n>
      <n v="10" in="0">
        <tpls c="3">
          <tpl fld="2" item="1"/>
          <tpl hier="13" item="16"/>
          <tpl fld="1" item="1"/>
        </tpls>
      </n>
      <n v="12" in="0">
        <tpls c="3">
          <tpl hier="13" item="16"/>
          <tpl hier="16" item="4294967295"/>
          <tpl fld="1" item="1"/>
        </tpls>
      </n>
      <n v="22" in="0">
        <tpls c="2">
          <tpl hier="13" item="16"/>
          <tpl fld="1" item="7"/>
        </tpls>
      </n>
      <n v="64" in="0">
        <tpls c="3">
          <tpl hier="13" item="16"/>
          <tpl hier="16" item="4294967295"/>
          <tpl fld="1" item="0"/>
        </tpls>
      </n>
      <n v="43" in="0">
        <tpls c="3">
          <tpl fld="2" item="1"/>
          <tpl hier="13" item="16"/>
          <tpl fld="1" item="0"/>
        </tpls>
      </n>
      <m in="0">
        <tpls c="3">
          <tpl hier="2" item="1"/>
          <tpl hier="13" item="16"/>
          <tpl fld="1" item="4"/>
        </tpls>
      </m>
      <n v="10" in="0">
        <tpls c="2">
          <tpl hier="13" item="16"/>
          <tpl fld="1" item="6"/>
        </tpls>
      </n>
      <n v="5" in="0">
        <tpls c="3">
          <tpl fld="2" item="0"/>
          <tpl hier="13" item="16"/>
          <tpl fld="1" item="0"/>
        </tpls>
      </n>
      <n v="12" in="0">
        <tpls c="3">
          <tpl hier="8" item="4294967295"/>
          <tpl hier="13" item="16"/>
          <tpl fld="1" item="1"/>
        </tpls>
      </n>
      <n v="1" in="0">
        <tpls c="3">
          <tpl fld="2" item="2"/>
          <tpl hier="13" item="16"/>
          <tpl fld="1" item="1"/>
        </tpls>
      </n>
      <n v="16" in="0">
        <tpls c="3">
          <tpl fld="2" item="2"/>
          <tpl hier="13" item="16"/>
          <tpl fld="1" item="0"/>
        </tpls>
      </n>
      <n v="1" in="0">
        <tpls c="3">
          <tpl fld="2" item="0"/>
          <tpl hier="13" item="16"/>
          <tpl fld="1" item="1"/>
        </tpls>
      </n>
      <n v="3" in="0">
        <tpls c="3">
          <tpl hier="2" item="2"/>
          <tpl hier="13" item="16"/>
          <tpl fld="1" item="5"/>
        </tpls>
      </n>
      <m in="0">
        <tpls c="3">
          <tpl fld="4" item="5"/>
          <tpl hier="13" item="16"/>
          <tpl fld="1" item="5"/>
        </tpls>
      </m>
      <m in="0">
        <tpls c="3">
          <tpl fld="4" item="1"/>
          <tpl hier="13" item="16"/>
          <tpl fld="1" item="4"/>
        </tpls>
      </m>
      <n v="11" in="0">
        <tpls c="3">
          <tpl hier="13" item="16"/>
          <tpl fld="6" item="3"/>
          <tpl fld="1" item="0"/>
        </tpls>
      </n>
      <m in="0">
        <tpls c="3">
          <tpl fld="4" item="4"/>
          <tpl hier="13" item="16"/>
          <tpl fld="1" item="5"/>
        </tpls>
      </m>
      <m in="0">
        <tpls c="3">
          <tpl fld="4" item="0"/>
          <tpl hier="13" item="16"/>
          <tpl fld="1" item="4"/>
        </tpls>
      </m>
      <n v="29" in="0">
        <tpls c="3">
          <tpl hier="13" item="16"/>
          <tpl fld="6" item="2"/>
          <tpl fld="1" item="0"/>
        </tpls>
      </n>
      <m>
        <tpls c="3">
          <tpl fld="0" item="2"/>
          <tpl hier="13" item="16"/>
          <tpl fld="1" item="1"/>
        </tpls>
      </m>
      <m in="0">
        <tpls c="3">
          <tpl fld="4" item="4"/>
          <tpl hier="13" item="16"/>
          <tpl fld="1" item="4"/>
        </tpls>
      </m>
      <n v="7" in="0">
        <tpls c="3">
          <tpl hier="13" item="16"/>
          <tpl fld="6" item="1"/>
          <tpl fld="1" item="1"/>
        </tpls>
      </n>
      <n v="7" in="0">
        <tpls c="3">
          <tpl fld="0" item="3"/>
          <tpl hier="13" item="16"/>
          <tpl fld="1" item="1"/>
        </tpls>
      </n>
      <m in="0">
        <tpls c="3">
          <tpl fld="4" item="3"/>
          <tpl hier="13" item="16"/>
          <tpl fld="1" item="4"/>
        </tpls>
      </m>
      <m in="0">
        <tpls c="3">
          <tpl hier="13" item="16"/>
          <tpl fld="6" item="3"/>
          <tpl fld="1" item="1"/>
        </tpls>
      </m>
      <m in="0">
        <tpls c="3">
          <tpl fld="0" item="5"/>
          <tpl hier="13" item="16"/>
          <tpl fld="1" item="1"/>
        </tpls>
      </m>
      <m>
        <tpls c="3">
          <tpl fld="0" item="4"/>
          <tpl hier="13" item="16"/>
          <tpl fld="1" item="1"/>
        </tpls>
      </m>
      <m in="0">
        <tpls c="3">
          <tpl fld="4" item="2"/>
          <tpl hier="13" item="16"/>
          <tpl fld="1" item="4"/>
        </tpls>
      </m>
      <n v="3" in="0">
        <tpls c="3">
          <tpl hier="13" item="16"/>
          <tpl fld="6" item="0"/>
          <tpl fld="1" item="1"/>
        </tpls>
      </n>
      <n v="1" in="0">
        <tpls c="3">
          <tpl fld="4" item="8"/>
          <tpl hier="13" item="16"/>
          <tpl fld="1" item="5"/>
        </tpls>
      </n>
      <m>
        <tpls c="3">
          <tpl fld="0" item="0"/>
          <tpl hier="13" item="16"/>
          <tpl fld="1" item="1"/>
        </tpls>
      </m>
      <n v="1" in="0">
        <tpls c="3">
          <tpl hier="13" item="16"/>
          <tpl fld="6" item="0"/>
          <tpl fld="1" item="0"/>
        </tpls>
      </n>
      <n v="2" in="0">
        <tpls c="3">
          <tpl hier="13" item="16"/>
          <tpl fld="6" item="2"/>
          <tpl fld="1" item="1"/>
        </tpls>
      </n>
      <m in="0">
        <tpls c="3">
          <tpl fld="4" item="7"/>
          <tpl hier="13" item="16"/>
          <tpl fld="1" item="5"/>
        </tpls>
      </m>
      <n v="5" in="0">
        <tpls c="3">
          <tpl fld="0" item="1"/>
          <tpl hier="13" item="16"/>
          <tpl fld="1" item="1"/>
        </tpls>
      </n>
      <n v="3" in="0">
        <tpls c="3">
          <tpl hier="13" item="16"/>
          <tpl fld="6" item="4"/>
          <tpl fld="1" item="0"/>
        </tpls>
      </n>
      <m in="0">
        <tpls c="3">
          <tpl hier="13" item="16"/>
          <tpl fld="6" item="4"/>
          <tpl fld="1" item="1"/>
        </tpls>
      </m>
      <n v="2" in="0">
        <tpls c="3">
          <tpl fld="4" item="6"/>
          <tpl hier="13" item="16"/>
          <tpl fld="1" item="5"/>
        </tpls>
      </n>
      <n v="20" in="0">
        <tpls c="3">
          <tpl hier="13" item="16"/>
          <tpl fld="6" item="1"/>
          <tpl fld="1" item="0"/>
        </tpls>
      </n>
    </entries>
    <sets count="17">
      <set count="1" maxRank="1" setDefinition="{[base_enade2021].[Sigla_UF].[All]}">
        <tpls c="1">
          <tpl hier="13" item="4294967295"/>
        </tpls>
      </set>
      <set count="5" maxRank="1" setDefinition="{([base_enade2021].[Área].&amp;[Química]),([base_enade2021].[Área].&amp;[Sist  Inf]),([base_enade2021].[Área].&amp;[Ed Física]),([base_enade2021].[Área].&amp;[Ciências Comp]),([base_enade2021].[Área].&amp;[Pedagogia])}">
        <tpls c="1">
          <tpl fld="4" item="1"/>
        </tpls>
      </set>
      <set count="5" maxRank="1" setDefinition="{([base_enade2021].[Área].&amp;[Letras-Pt]),([base_enade2021].[Área].&amp;[Ciências Biol]),([base_enade2021].[Área].&amp;[Matemática]),([base_enade2021].[Área].&amp;[História]),([base_enade2021].[Área].&amp;[Pedagogia])}">
        <tpls c="1">
          <tpl fld="4" item="6"/>
        </tpls>
      </set>
      <set count="1" maxRank="1" setDefinition="{[base_enade2021].[Sigla_UF].&amp;[AC]}">
        <tpls c="1">
          <tpl fld="5" item="23"/>
        </tpls>
      </set>
      <set count="1" maxRank="1" setDefinition="{[base_enade2021].[Sigla_UF].&amp;[AL]}">
        <tpls c="1">
          <tpl fld="5" item="22"/>
        </tpls>
      </set>
      <set count="1" maxRank="1" setDefinition="{[base_enade2021].[Sigla_UF].&amp;[AM]}">
        <tpls c="1">
          <tpl fld="5" item="20"/>
        </tpls>
      </set>
      <set count="1" maxRank="1" setDefinition="{[base_enade2021].[Sigla_UF].&amp;[BA]}">
        <tpls c="1">
          <tpl fld="5" item="17"/>
        </tpls>
      </set>
      <set count="1" maxRank="1" setDefinition="{[base_enade2021].[Sigla_UF].&amp;[CE]}">
        <tpls c="1">
          <tpl fld="5" item="15"/>
        </tpls>
      </set>
      <set count="1" maxRank="1" setDefinition="{[base_enade2021].[Sigla_UF].&amp;[AP]}">
        <tpls c="1">
          <tpl fld="5" item="18"/>
        </tpls>
      </set>
      <set count="1" maxRank="1" setDefinition="{[base_enade2021].[Sigla_UF].&amp;[DF]}">
        <tpls c="1">
          <tpl fld="5" item="13"/>
        </tpls>
      </set>
      <set count="1" maxRank="1" setDefinition="{[base_enade2021].[Sigla_UF].&amp;[TO]}">
        <tpls c="1">
          <tpl fld="5" item="6"/>
        </tpls>
      </set>
      <set count="1" maxRank="1" setDefinition="{[base_enade2021].[Sigla_UF].&amp;[SP]}">
        <tpls c="1">
          <tpl fld="5" item="7"/>
        </tpls>
      </set>
      <set count="1" maxRank="1" setDefinition="{[base_enade2021].[Sigla_UF].&amp;[SC]}">
        <tpls c="1">
          <tpl fld="5" item="9"/>
        </tpls>
      </set>
      <set count="1" maxRank="1" setDefinition="{[base_enade2021].[Sigla_UF].&amp;[MA]}">
        <tpls c="1">
          <tpl fld="5" item="21"/>
        </tpls>
      </set>
      <set count="1" maxRank="1" setDefinition="{[base_enade2021].[Sigla_UF].&amp;[ES]}">
        <tpls c="1">
          <tpl fld="5" item="11"/>
        </tpls>
      </set>
      <set count="1" maxRank="1" setDefinition="{[base_enade2021].[Sigla_UF].&amp;[RO]}">
        <tpls c="1">
          <tpl fld="5" item="26"/>
        </tpls>
      </set>
      <set count="1" maxRank="1" setDefinition="{[base_enade2021].[Sigla_UF].&amp;[SE]}">
        <tpls c="1">
          <tpl fld="5" item="8"/>
        </tpls>
      </set>
    </sets>
    <queryCache count="64">
      <query mdx="[base_enade2021].[Cat_adm].&amp;[Pública (Mun)]">
        <tpls c="1">
          <tpl fld="0" item="0"/>
        </tpls>
      </query>
      <query mdx="[base_enade2021].[Cat_adm].&amp;[Privada (C.L)]">
        <tpls c="1">
          <tpl fld="0" item="1"/>
        </tpls>
      </query>
      <query mdx="[base_enade2021].[Cat_adm].&amp;[Especial]">
        <tpls c="1">
          <tpl fld="0" item="2"/>
        </tpls>
      </query>
      <query mdx="[base_enade2021].[Cat_adm].&amp;[Pública (Fed)]">
        <tpls c="1">
          <tpl fld="0" item="3"/>
        </tpls>
      </query>
      <query mdx="[base_enade2021].[Cat_adm].&amp;[Pública (Est)]">
        <tpls c="1">
          <tpl fld="0" item="4"/>
        </tpls>
      </query>
      <query mdx="[base_enade2021].[Cat_adm].[All]">
        <tpls c="1">
          <tpl hier="8" item="4294967295"/>
        </tpls>
      </query>
      <query mdx="[base_enade2021].[Cat_adm].&amp;[Privada (S.L)]">
        <tpls c="1">
          <tpl fld="0" item="5"/>
        </tpls>
      </query>
      <query mdx="[Measures].[Total Presencial]">
        <tpls c="1">
          <tpl fld="1" item="0"/>
        </tpls>
      </query>
      <query mdx="[Measures].[Total EAD]">
        <tpls c="1">
          <tpl fld="1" item="1"/>
        </tpls>
      </query>
      <query mdx="[base_enade2021].[Grau_academico].[All]">
        <tpls c="1">
          <tpl hier="3" item="4294967295"/>
        </tpls>
      </query>
      <query mdx="[base_enade2021].[Grau_academico].&amp;[Tecnológico]">
        <tpls c="1">
          <tpl fld="2" item="0"/>
        </tpls>
      </query>
      <query mdx="[base_enade2021].[Grau_academico].&amp;[Licenciatura]">
        <tpls c="1">
          <tpl fld="2" item="1"/>
        </tpls>
      </query>
      <query mdx="[base_enade2021].[Grau_academico].&amp;[Bacharelado]">
        <tpls c="1">
          <tpl fld="2" item="2"/>
        </tpls>
      </query>
      <query mdx="[base_enade2021].[Mod_Ensino].&amp;[Educação a Distância]">
        <tpls c="1">
          <tpl fld="3" item="0"/>
        </tpls>
      </query>
      <query mdx="[Measures].[Soma de Concluintes_participantes]">
        <tpls c="1">
          <tpl fld="1" item="2"/>
        </tpls>
      </query>
      <query mdx="[Measures].[Soma de Concluintes_inscritos]">
        <tpls c="1">
          <tpl fld="1" item="3"/>
        </tpls>
      </query>
      <query mdx="[base_enade2021].[Mod_Ensino].[All]">
        <tpls c="1">
          <tpl hier="10" item="4294967295"/>
        </tpls>
      </query>
      <query mdx="[base_enade2021].[Mod_Ensino].&amp;[Educação Presencial]">
        <tpls c="1">
          <tpl fld="3" item="1"/>
        </tpls>
      </query>
      <query mdx="[base_enade2021].[Área].&amp;[Sist  Inf]">
        <tpls c="1">
          <tpl fld="4" item="0"/>
        </tpls>
      </query>
      <query mdx="[Measures].[Total Presencial nota 1]">
        <tpls c="1">
          <tpl fld="1" item="4"/>
        </tpls>
      </query>
      <query mdx="[base_enade2021].[Área].&amp;[Química]">
        <tpls c="1">
          <tpl fld="4" item="1"/>
        </tpls>
      </query>
      <query mdx="[base_enade2021].[Área].&amp;[Ed Física]">
        <tpls c="1">
          <tpl fld="4" item="2"/>
        </tpls>
      </query>
      <query mdx="[base_enade2021].[Área].&amp;[Ciências Comp]">
        <tpls c="1">
          <tpl fld="4" item="3"/>
        </tpls>
      </query>
      <query mdx="[base_enade2021].[Área].&amp;[Pedagogia]">
        <tpls c="1">
          <tpl fld="4" item="4"/>
        </tpls>
      </query>
      <query mdx="[base_enade2021].[Área].&amp;[Ciências Biol]">
        <tpls c="1">
          <tpl fld="4" item="5"/>
        </tpls>
      </query>
      <query mdx="[base_enade2021].[Área].&amp;[Letras-Pt]">
        <tpls c="1">
          <tpl fld="4" item="6"/>
        </tpls>
      </query>
      <query mdx="[base_enade2021].[Área].&amp;[Matemática]">
        <tpls c="1">
          <tpl fld="4" item="7"/>
        </tpls>
      </query>
      <query mdx="[base_enade2021].[Área].&amp;[História]">
        <tpls c="1">
          <tpl fld="4" item="8"/>
        </tpls>
      </query>
      <query mdx="[Measures].[Total EAD nota 1]">
        <tpls c="1">
          <tpl fld="1" item="5"/>
        </tpls>
      </query>
      <query mdx="[base_enade2021].[Sigla_UF].&amp;[RN]">
        <tpls c="1">
          <tpl fld="5" item="0"/>
        </tpls>
      </query>
      <query mdx="[base_enade2021].[Sigla_UF].&amp;[MS]">
        <tpls c="1">
          <tpl fld="5" item="1"/>
        </tpls>
      </query>
      <query mdx="[base_enade2021].[Sigla_UF].&amp;[MG]">
        <tpls c="1">
          <tpl fld="5" item="2"/>
        </tpls>
      </query>
      <query mdx="[base_enade2021].[Sigla_UF].&amp;[PR]">
        <tpls c="1">
          <tpl fld="5" item="3"/>
        </tpls>
      </query>
      <query mdx="[base_enade2021].[Sigla_UF].&amp;[PI]">
        <tpls c="1">
          <tpl fld="5" item="4"/>
        </tpls>
      </query>
      <query mdx="[base_enade2021].[Sigla_UF].&amp;[GO]">
        <tpls c="1">
          <tpl fld="5" item="5"/>
        </tpls>
      </query>
      <query mdx="[base_enade2021].[Sigla_UF].&amp;[TO]">
        <tpls c="1">
          <tpl fld="5" item="6"/>
        </tpls>
      </query>
      <query mdx="[base_enade2021].[Sigla_UF].&amp;[SP]">
        <tpls c="1">
          <tpl fld="5" item="7"/>
        </tpls>
      </query>
      <query mdx="[base_enade2021].[Sigla_UF].&amp;[SE]">
        <tpls c="1">
          <tpl fld="5" item="8"/>
        </tpls>
      </query>
      <query mdx="[base_enade2021].[Sigla_UF].&amp;[SC]">
        <tpls c="1">
          <tpl fld="5" item="9"/>
        </tpls>
      </query>
      <query mdx="[base_enade2021].[Sigla_UF].&amp;[PE]">
        <tpls c="1">
          <tpl fld="5" item="10"/>
        </tpls>
      </query>
      <query mdx="[base_enade2021].[Sigla_UF].&amp;[ES]">
        <tpls c="1">
          <tpl fld="5" item="11"/>
        </tpls>
      </query>
      <query mdx="[base_enade2021].[Sigla_UF].&amp;[PB]">
        <tpls c="1">
          <tpl fld="5" item="12"/>
        </tpls>
      </query>
      <query mdx="[base_enade2021].[Sigla_UF].&amp;[DF]">
        <tpls c="1">
          <tpl fld="5" item="13"/>
        </tpls>
      </query>
      <query mdx="[base_enade2021].[Sigla_UF].&amp;[PA]">
        <tpls c="1">
          <tpl fld="5" item="14"/>
        </tpls>
      </query>
      <query mdx="[base_enade2021].[Sigla_UF].&amp;[CE]">
        <tpls c="1">
          <tpl fld="5" item="15"/>
        </tpls>
      </query>
      <query mdx="[base_enade2021].[Sigla_UF].&amp;[MT]">
        <tpls c="1">
          <tpl fld="5" item="16"/>
        </tpls>
      </query>
      <query mdx="[base_enade2021].[Sigla_UF].&amp;[BA]">
        <tpls c="1">
          <tpl fld="5" item="17"/>
        </tpls>
      </query>
      <query mdx="[base_enade2021].[Sigla_UF].&amp;[AP]">
        <tpls c="1">
          <tpl fld="5" item="18"/>
        </tpls>
      </query>
      <query mdx="[base_enade2021].[Sigla_UF].&amp;[RJ]">
        <tpls c="1">
          <tpl fld="5" item="19"/>
        </tpls>
      </query>
      <query mdx="[base_enade2021].[Sigla_UF].&amp;[AM]">
        <tpls c="1">
          <tpl fld="5" item="20"/>
        </tpls>
      </query>
      <query mdx="[base_enade2021].[Sigla_UF].&amp;[MA]">
        <tpls c="1">
          <tpl fld="5" item="21"/>
        </tpls>
      </query>
      <query mdx="[base_enade2021].[Sigla_UF].&amp;[AL]">
        <tpls c="1">
          <tpl fld="5" item="22"/>
        </tpls>
      </query>
      <query mdx="[base_enade2021].[Sigla_UF].&amp;[AC]">
        <tpls c="1">
          <tpl fld="5" item="23"/>
        </tpls>
      </query>
      <query mdx="[base_enade2021].[Sigla_UF].&amp;[RS]">
        <tpls c="1">
          <tpl fld="5" item="24"/>
        </tpls>
      </query>
      <query mdx="[base_enade2021].[Sigla_UF].&amp;[RR]">
        <tpls c="1">
          <tpl fld="5" item="25"/>
        </tpls>
      </query>
      <query mdx="[base_enade2021].[Sigla_UF].&amp;[RO]">
        <tpls c="1">
          <tpl fld="5" item="26"/>
        </tpls>
      </query>
      <query mdx="[Measures].[Total curso EAD]">
        <tpls c="1">
          <tpl fld="1" item="6"/>
        </tpls>
      </query>
      <query mdx="[Measures].[Total curso Presencial]">
        <tpls c="1">
          <tpl fld="1" item="7"/>
        </tpls>
      </query>
      <query mdx="[base_enade2021].[Enade_faixa].&amp;[1]">
        <tpls c="1">
          <tpl fld="6" item="0"/>
        </tpls>
      </query>
      <query mdx="[base_enade2021].[Enade_faixa].&amp;[2]">
        <tpls c="1">
          <tpl fld="6" item="1"/>
        </tpls>
      </query>
      <query mdx="[base_enade2021].[Enade_faixa].&amp;[3]">
        <tpls c="1">
          <tpl fld="6" item="2"/>
        </tpls>
      </query>
      <query mdx="[base_enade2021].[Enade_faixa].&amp;[4]">
        <tpls c="1">
          <tpl fld="6" item="3"/>
        </tpls>
      </query>
      <query mdx="[base_enade2021].[Enade_faixa].&amp;[5]">
        <tpls c="1">
          <tpl fld="6" item="4"/>
        </tpls>
      </query>
      <query mdx="[base_enade2021].[Enade_faixa].[All]">
        <tpls c="1">
          <tpl hier="16" item="4294967295"/>
        </tpls>
      </query>
    </queryCache>
    <serverFormats count="1">
      <serverFormat format="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berto Araujo" refreshedDate="45369.901027199077" createdVersion="3" refreshedVersion="8" minRefreshableVersion="3" recordCount="0" supportSubquery="1" supportAdvancedDrill="1" xr:uid="{E6338592-9C0B-4D1E-9EA4-FF9767427C93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9">
    <cacheHierarchy uniqueName="[base_enade2021].[Ano]" caption="Ano" attribute="1" defaultMemberUniqueName="[base_enade2021].[Ano].[All]" allUniqueName="[base_enade2021].[Ano].[All]" dimensionUniqueName="[base_enade2021]" displayFolder="" count="0" memberValueDatatype="20" unbalanced="0"/>
    <cacheHierarchy uniqueName="[base_enade2021].[Cod]" caption="Cod" attribute="1" defaultMemberUniqueName="[base_enade2021].[Cod].[All]" allUniqueName="[base_enade2021].[Cod].[All]" dimensionUniqueName="[base_enade2021]" displayFolder="" count="0" memberValueDatatype="20" unbalanced="0"/>
    <cacheHierarchy uniqueName="[base_enade2021].[Área]" caption="Área" attribute="1" defaultMemberUniqueName="[base_enade2021].[Área].[All]" allUniqueName="[base_enade2021].[Área].[All]" dimensionUniqueName="[base_enade2021]" displayFolder="" count="0" memberValueDatatype="130" unbalanced="0"/>
    <cacheHierarchy uniqueName="[base_enade2021].[Grau_academico]" caption="Grau_academico" attribute="1" defaultMemberUniqueName="[base_enade2021].[Grau_academico].[All]" allUniqueName="[base_enade2021].[Grau_academico].[All]" dimensionUniqueName="[base_enade2021]" displayFolder="" count="0" memberValueDatatype="130" unbalanced="0"/>
    <cacheHierarchy uniqueName="[base_enade2021].[Cod_IES]" caption="Cod_IES" attribute="1" defaultMemberUniqueName="[base_enade2021].[Cod_IES].[All]" allUniqueName="[base_enade2021].[Cod_IES].[All]" dimensionUniqueName="[base_enade2021]" displayFolder="" count="0" memberValueDatatype="20" unbalanced="0"/>
    <cacheHierarchy uniqueName="[base_enade2021].[Nome_IES]" caption="Nome_IES" attribute="1" defaultMemberUniqueName="[base_enade2021].[Nome_IES].[All]" allUniqueName="[base_enade2021].[Nome_IES].[All]" dimensionUniqueName="[base_enade2021]" displayFolder="" count="0" memberValueDatatype="130" unbalanced="0"/>
    <cacheHierarchy uniqueName="[base_enade2021].[Sigla_IES]" caption="Sigla_IES" attribute="1" defaultMemberUniqueName="[base_enade2021].[Sigla_IES].[All]" allUniqueName="[base_enade2021].[Sigla_IES].[All]" dimensionUniqueName="[base_enade2021]" displayFolder="" count="0" memberValueDatatype="130" unbalanced="0"/>
    <cacheHierarchy uniqueName="[base_enade2021].[Organização]" caption="Organização" attribute="1" defaultMemberUniqueName="[base_enade2021].[Organização].[All]" allUniqueName="[base_enade2021].[Organização].[All]" dimensionUniqueName="[base_enade2021]" displayFolder="" count="0" memberValueDatatype="130" unbalanced="0"/>
    <cacheHierarchy uniqueName="[base_enade2021].[Cat_adm]" caption="Cat_adm" attribute="1" defaultMemberUniqueName="[base_enade2021].[Cat_adm].[All]" allUniqueName="[base_enade2021].[Cat_adm].[All]" dimensionUniqueName="[base_enade2021]" displayFolder="" count="0" memberValueDatatype="130" unbalanced="0"/>
    <cacheHierarchy uniqueName="[base_enade2021].[Cód_curso]" caption="Cód_curso" attribute="1" defaultMemberUniqueName="[base_enade2021].[Cód_curso].[All]" allUniqueName="[base_enade2021].[Cód_curso].[All]" dimensionUniqueName="[base_enade2021]" displayFolder="" count="0" memberValueDatatype="20" unbalanced="0"/>
    <cacheHierarchy uniqueName="[base_enade2021].[Mod_Ensino]" caption="Mod_Ensino" attribute="1" defaultMemberUniqueName="[base_enade2021].[Mod_Ensino].[All]" allUniqueName="[base_enade2021].[Mod_Ensino].[All]" dimensionUniqueName="[base_enade2021]" displayFolder="" count="0" memberValueDatatype="130" unbalanced="0"/>
    <cacheHierarchy uniqueName="[base_enade2021].[Cód_Municipio]" caption="Cód_Municipio" attribute="1" defaultMemberUniqueName="[base_enade2021].[Cód_Municipio].[All]" allUniqueName="[base_enade2021].[Cód_Municipio].[All]" dimensionUniqueName="[base_enade2021]" displayFolder="" count="0" memberValueDatatype="20" unbalanced="0"/>
    <cacheHierarchy uniqueName="[base_enade2021].[Município]" caption="Município" attribute="1" defaultMemberUniqueName="[base_enade2021].[Município].[All]" allUniqueName="[base_enade2021].[Município].[All]" dimensionUniqueName="[base_enade2021]" displayFolder="" count="0" memberValueDatatype="130" unbalanced="0"/>
    <cacheHierarchy uniqueName="[base_enade2021].[Sigla_UF]" caption="Sigla_UF" attribute="1" defaultMemberUniqueName="[base_enade2021].[Sigla_UF].[All]" allUniqueName="[base_enade2021].[Sigla_UF].[All]" dimensionUniqueName="[base_enade2021]" displayFolder="" count="2" memberValueDatatype="130" unbalanced="0"/>
    <cacheHierarchy uniqueName="[base_enade2021].[Concluintes_inscritos]" caption="Concluintes_inscritos" attribute="1" defaultMemberUniqueName="[base_enade2021].[Concluintes_inscritos].[All]" allUniqueName="[base_enade2021].[Concluintes_inscritos].[All]" dimensionUniqueName="[base_enade2021]" displayFolder="" count="0" memberValueDatatype="20" unbalanced="0"/>
    <cacheHierarchy uniqueName="[base_enade2021].[Concluintes_participantes]" caption="Concluintes_participantes" attribute="1" defaultMemberUniqueName="[base_enade2021].[Concluintes_participantes].[All]" allUniqueName="[base_enade2021].[Concluintes_participantes].[All]" dimensionUniqueName="[base_enade2021]" displayFolder="" count="0" memberValueDatatype="20" unbalanced="0"/>
    <cacheHierarchy uniqueName="[base_enade2021].[Enade_faixa]" caption="Enade_faixa" attribute="1" defaultMemberUniqueName="[base_enade2021].[Enade_faixa].[All]" allUniqueName="[base_enade2021].[Enade_faixa].[All]" dimensionUniqueName="[base_enade2021]" displayFolder="" count="0" memberValueDatatype="20" unbalanced="0"/>
    <cacheHierarchy uniqueName="[Measures].[Soma de Cód_curso]" caption="Soma de Cód_curso" measure="1" displayFolder="" measureGroup="base_enade2021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Concluintes_participantes]" caption="Soma de Concluintes_participantes" measure="1" displayFolder="" measureGroup="base_enade2021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Concluintes_inscritos]" caption="Soma de Concluintes_inscritos" measure="1" displayFolder="" measureGroup="base_enade2021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ntagem de Cód_curso]" caption="Contagem de Cód_curso" measure="1" displayFolder="" measureGroup="base_enade2021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e Área]" caption="Contagem de Área" measure="1" displayFolder="" measureGroup="base_enade2021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tal EAD nota 1]" caption="Total EAD nota 1" measure="1" displayFolder="" measureGroup="base_enade2021" count="0"/>
    <cacheHierarchy uniqueName="[Measures].[Total Presencial nota 1]" caption="Total Presencial nota 1" measure="1" displayFolder="" measureGroup="base_enade2021" count="0"/>
    <cacheHierarchy uniqueName="[Measures].[Total EAD]" caption="Total EAD" measure="1" displayFolder="" measureGroup="base_enade2021" count="0"/>
    <cacheHierarchy uniqueName="[Measures].[Total Presencial]" caption="Total Presencial" measure="1" displayFolder="" measureGroup="base_enade2021" count="0"/>
    <cacheHierarchy uniqueName="[Measures].[Total curso EAD]" caption="Total curso EAD" measure="1" displayFolder="" measureGroup="base_enade2021" count="0"/>
    <cacheHierarchy uniqueName="[Measures].[__XL_Count base_enade2021]" caption="__XL_Count base_enade2021" measure="1" displayFolder="" measureGroup="base_enade2021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40931757" supportSubqueryNonVisual="1" supportSubqueryCalcMem="1" supportAddCalcMems="1"/>
    </ext>
  </extLst>
</pivotCach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gla_UF" xr10:uid="{1838DB2C-4CD4-427E-9E72-DFADC2143C41}" sourceName="[base_enade2021].[Sigla_UF]">
  <data>
    <olap pivotCacheId="40931757">
      <levels count="2">
        <level uniqueName="[base_enade2021].[Sigla_UF].[(All)]" sourceCaption="(All)" count="0"/>
        <level uniqueName="[base_enade2021].[Sigla_UF].[Sigla_UF]" sourceCaption="Sigla_UF" count="27">
          <ranges>
            <range startItem="0">
              <i n="[base_enade2021].[Sigla_UF].&amp;[AC]" c="AC"/>
              <i n="[base_enade2021].[Sigla_UF].&amp;[AL]" c="AL"/>
              <i n="[base_enade2021].[Sigla_UF].&amp;[AM]" c="AM"/>
              <i n="[base_enade2021].[Sigla_UF].&amp;[AP]" c="AP"/>
              <i n="[base_enade2021].[Sigla_UF].&amp;[BA]" c="BA"/>
              <i n="[base_enade2021].[Sigla_UF].&amp;[CE]" c="CE"/>
              <i n="[base_enade2021].[Sigla_UF].&amp;[DF]" c="DF"/>
              <i n="[base_enade2021].[Sigla_UF].&amp;[ES]" c="ES"/>
              <i n="[base_enade2021].[Sigla_UF].&amp;[GO]" c="GO"/>
              <i n="[base_enade2021].[Sigla_UF].&amp;[MA]" c="MA"/>
              <i n="[base_enade2021].[Sigla_UF].&amp;[MG]" c="MG"/>
              <i n="[base_enade2021].[Sigla_UF].&amp;[MS]" c="MS"/>
              <i n="[base_enade2021].[Sigla_UF].&amp;[MT]" c="MT"/>
              <i n="[base_enade2021].[Sigla_UF].&amp;[PA]" c="PA"/>
              <i n="[base_enade2021].[Sigla_UF].&amp;[PB]" c="PB"/>
              <i n="[base_enade2021].[Sigla_UF].&amp;[PE]" c="PE"/>
              <i n="[base_enade2021].[Sigla_UF].&amp;[PI]" c="PI"/>
              <i n="[base_enade2021].[Sigla_UF].&amp;[PR]" c="PR"/>
              <i n="[base_enade2021].[Sigla_UF].&amp;[RJ]" c="RJ"/>
              <i n="[base_enade2021].[Sigla_UF].&amp;[RN]" c="RN"/>
              <i n="[base_enade2021].[Sigla_UF].&amp;[RO]" c="RO"/>
              <i n="[base_enade2021].[Sigla_UF].&amp;[RR]" c="RR"/>
              <i n="[base_enade2021].[Sigla_UF].&amp;[RS]" c="RS"/>
              <i n="[base_enade2021].[Sigla_UF].&amp;[SC]" c="SC"/>
              <i n="[base_enade2021].[Sigla_UF].&amp;[SE]" c="SE"/>
              <i n="[base_enade2021].[Sigla_UF].&amp;[SP]" c="SP"/>
              <i n="[base_enade2021].[Sigla_UF].&amp;[TO]" c="TO"/>
            </range>
          </ranges>
        </level>
      </levels>
      <selections count="1">
        <selection n="[base_enade2021].[Sigla_UF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gla_UF 2" xr10:uid="{71CC364D-6AAC-4CB2-A2FB-E316642BFAA6}" cache="SegmentaçãodeDados_Sigla_UF" caption="Sigla_UF" level="1" rowHeight="241300"/>
</slicer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E795B-D390-4E5A-B425-AA22A53D0386}">
  <sheetPr codeName="Planilha6"/>
  <dimension ref="A1:Z43"/>
  <sheetViews>
    <sheetView showGridLines="0" showRowColHeaders="0" tabSelected="1" zoomScale="115" zoomScaleNormal="115" workbookViewId="0">
      <selection activeCell="AB23" sqref="AB23"/>
    </sheetView>
  </sheetViews>
  <sheetFormatPr defaultColWidth="9.140625" defaultRowHeight="15" customHeight="1" zeroHeight="1" x14ac:dyDescent="0.25"/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8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omboBox1">
          <controlPr defaultSize="0" autoLine="0" listFillRange="auxiliar!M2:M29" r:id="rId5">
            <anchor moveWithCells="1">
              <from>
                <xdr:col>21</xdr:col>
                <xdr:colOff>171450</xdr:colOff>
                <xdr:row>4</xdr:row>
                <xdr:rowOff>114300</xdr:rowOff>
              </from>
              <to>
                <xdr:col>23</xdr:col>
                <xdr:colOff>533400</xdr:colOff>
                <xdr:row>6</xdr:row>
                <xdr:rowOff>19050</xdr:rowOff>
              </to>
            </anchor>
          </controlPr>
        </control>
      </mc:Choice>
      <mc:Fallback>
        <control shapeId="4097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D91B8-4C34-4BF5-8D18-410D8C789A66}">
  <sheetPr codeName="Planilha1"/>
  <dimension ref="A1:M50"/>
  <sheetViews>
    <sheetView showGridLines="0" workbookViewId="0">
      <selection activeCell="B5" sqref="B5"/>
    </sheetView>
  </sheetViews>
  <sheetFormatPr defaultRowHeight="15" x14ac:dyDescent="0.25"/>
  <cols>
    <col min="1" max="1" width="18" style="1" bestFit="1" customWidth="1"/>
    <col min="2" max="2" width="9.42578125" style="1" bestFit="1" customWidth="1"/>
    <col min="3" max="3" width="7.140625" style="1" customWidth="1"/>
    <col min="4" max="4" width="18" style="1" bestFit="1" customWidth="1"/>
    <col min="5" max="5" width="15.140625" style="1" bestFit="1" customWidth="1"/>
    <col min="6" max="6" width="9.140625" style="1"/>
    <col min="7" max="7" width="19.28515625" style="1" bestFit="1" customWidth="1"/>
    <col min="8" max="8" width="28.42578125" style="1" bestFit="1" customWidth="1"/>
    <col min="9" max="9" width="32" style="1" customWidth="1"/>
    <col min="10" max="10" width="7.140625" bestFit="1" customWidth="1"/>
    <col min="13" max="13" width="18" bestFit="1" customWidth="1"/>
  </cols>
  <sheetData>
    <row r="1" spans="1:13" x14ac:dyDescent="0.25">
      <c r="A1" s="5" t="s">
        <v>0</v>
      </c>
      <c r="B1" s="5" t="str" vm="33">
        <f>CUBEMEMBER("ThisWorkbookDataModel","[Measures].[Total EAD nota 1]")</f>
        <v>Total EAD nota 1</v>
      </c>
      <c r="D1" s="5" t="s">
        <v>0</v>
      </c>
      <c r="E1" s="5" t="str" vm="37">
        <f>CUBEMEMBER("ThisWorkbookDataModel","[Measures].[Total Presencial nota 1]")</f>
        <v>Total Presencial nota 1</v>
      </c>
      <c r="G1" s="5" t="s">
        <v>0</v>
      </c>
      <c r="H1" s="5" t="str" vm="45">
        <f>CUBEMEMBER("ThisWorkbookDataModel","[Measures].[Soma de Concluintes_inscritos]")</f>
        <v>Soma de Concluintes_inscritos</v>
      </c>
      <c r="I1" s="5" t="str" vm="44">
        <f>CUBEMEMBER("ThisWorkbookDataModel","[Measures].[Soma de Concluintes_participantes]")</f>
        <v>Soma de Concluintes_participantes</v>
      </c>
      <c r="M1" s="4" t="s">
        <v>1</v>
      </c>
    </row>
    <row r="2" spans="1:13" x14ac:dyDescent="0.25">
      <c r="A2" s="1" t="str" vm="32">
        <f>CUBEMEMBER("ThisWorkbookDataModel","[base_enade2021].[Área].&amp;[Pedagogia]")</f>
        <v>Pedagogia</v>
      </c>
      <c r="B2" s="2">
        <f>IFERROR(CUBEVALUE("ThisWorkbookDataModel",$A2,B$1,SegmentaçãodeDados_Sigla_UF)/$B$7,0)</f>
        <v>0.35135135135135137</v>
      </c>
      <c r="D2" s="1" t="str" vm="32">
        <f>CUBEMEMBER("ThisWorkbookDataModel","[base_enade2021].[Área].&amp;[Pedagogia]")</f>
        <v>Pedagogia</v>
      </c>
      <c r="E2" s="2">
        <f>IFERROR(CUBEVALUE("ThisWorkbookDataModel",$D2,E$1,SegmentaçãodeDados_Sigla_UF)/$E$7,0)</f>
        <v>0.25833333333333336</v>
      </c>
      <c r="G2" s="1" t="str" vm="43">
        <f>CUBEMEMBER("ThisWorkbookDataModel","[base_enade2021].[Mod_Ensino].&amp;[Educação a Distância]")</f>
        <v>Educação a Distância</v>
      </c>
      <c r="H2" s="1" vm="66">
        <f>CUBEVALUE("ThisWorkbookDataModel",$G2,H$1,SegmentaçãodeDados_Sigla_UF)</f>
        <v>254910</v>
      </c>
      <c r="I2" s="1" vm="65">
        <f>CUBEVALUE("ThisWorkbookDataModel",$G2,I$1,SegmentaçãodeDados_Sigla_UF)</f>
        <v>176648</v>
      </c>
      <c r="J2" s="2">
        <f>$I$2/$H$2</f>
        <v>0.69298183672668789</v>
      </c>
      <c r="M2" s="6" t="s">
        <v>2</v>
      </c>
    </row>
    <row r="3" spans="1:13" x14ac:dyDescent="0.25">
      <c r="A3" s="1" t="str" vm="31">
        <f>CUBEMEMBER("ThisWorkbookDataModel","[base_enade2021].[Área].&amp;[História]")</f>
        <v>História</v>
      </c>
      <c r="B3" s="2">
        <f>IFERROR(CUBEVALUE("ThisWorkbookDataModel",$A3,B$1,SegmentaçãodeDados_Sigla_UF)/$B$7,0)</f>
        <v>0.1891891891891892</v>
      </c>
      <c r="D3" s="1" t="str" vm="40">
        <f>CUBEMEMBER("ThisWorkbookDataModel","[base_enade2021].[Área].&amp;[Ciências Comp]")</f>
        <v>Ciências Comp</v>
      </c>
      <c r="E3" s="2">
        <f>IFERROR(CUBEVALUE("ThisWorkbookDataModel",$D3,E$1,SegmentaçãodeDados_Sigla_UF)/$E$7,0)</f>
        <v>0.2</v>
      </c>
      <c r="G3" s="1" t="str" vm="47">
        <f>CUBEMEMBER("ThisWorkbookDataModel","[base_enade2021].[Mod_Ensino].&amp;[Educação Presencial]")</f>
        <v>Educação Presencial</v>
      </c>
      <c r="H3" s="1" vm="69">
        <f>CUBEVALUE("ThisWorkbookDataModel",$G3,H$1,SegmentaçãodeDados_Sigla_UF)</f>
        <v>227421</v>
      </c>
      <c r="I3" s="1" vm="70">
        <f>CUBEVALUE("ThisWorkbookDataModel",$G3,I$1,SegmentaçãodeDados_Sigla_UF)</f>
        <v>178205</v>
      </c>
      <c r="J3" s="2">
        <f>$I$3/$H$3</f>
        <v>0.78359078537162352</v>
      </c>
      <c r="M3" s="1" t="str" vm="24">
        <f>CUBEMEMBER("ThisWorkbookDataModel","[base_enade2021].[Sigla_UF].&amp;[AC]")</f>
        <v>AC</v>
      </c>
    </row>
    <row r="4" spans="1:13" x14ac:dyDescent="0.25">
      <c r="A4" s="1" t="str" vm="30">
        <f>CUBEMEMBER("ThisWorkbookDataModel","[base_enade2021].[Área].&amp;[Matemática]")</f>
        <v>Matemática</v>
      </c>
      <c r="B4" s="2">
        <f>IFERROR(CUBEVALUE("ThisWorkbookDataModel",$A4,B$1,SegmentaçãodeDados_Sigla_UF)/$B$7,0)</f>
        <v>0.16216216216216217</v>
      </c>
      <c r="D4" s="1" t="str" vm="39">
        <f>CUBEMEMBER("ThisWorkbookDataModel","[base_enade2021].[Área].&amp;[Ed Física]")</f>
        <v>Ed Física</v>
      </c>
      <c r="E4" s="2">
        <f>IFERROR(CUBEVALUE("ThisWorkbookDataModel",$D4,E$1,SegmentaçãodeDados_Sigla_UF)/$E$7,0)</f>
        <v>0.19166666666666668</v>
      </c>
      <c r="G4" s="5" t="str" vm="46">
        <f>CUBEMEMBER("ThisWorkbookDataModel","[base_enade2021].[Mod_Ensino].[All]","Total Geral")</f>
        <v>Total Geral</v>
      </c>
      <c r="H4" s="5" vm="67">
        <f>CUBEVALUE("ThisWorkbookDataModel",$G4,H$1,SegmentaçãodeDados_Sigla_UF)</f>
        <v>482331</v>
      </c>
      <c r="I4" s="5" vm="68">
        <f>CUBEVALUE("ThisWorkbookDataModel",$G4,I$1,SegmentaçãodeDados_Sigla_UF)</f>
        <v>354853</v>
      </c>
      <c r="M4" s="1" t="str" vm="23">
        <f>CUBEMEMBER("ThisWorkbookDataModel","[base_enade2021].[Sigla_UF].&amp;[AL]")</f>
        <v>AL</v>
      </c>
    </row>
    <row r="5" spans="1:13" x14ac:dyDescent="0.25">
      <c r="A5" s="1" t="str" vm="28">
        <f>CUBEMEMBER("ThisWorkbookDataModel","[base_enade2021].[Área].&amp;[Ciências Biol]")</f>
        <v>Ciências Biol</v>
      </c>
      <c r="B5" s="2">
        <f>IFERROR(CUBEVALUE("ThisWorkbookDataModel",$A5,B$1,SegmentaçãodeDados_Sigla_UF)/$B$7,0)</f>
        <v>0.16216216216216217</v>
      </c>
      <c r="D5" s="1" t="str" vm="36">
        <f>CUBEMEMBER("ThisWorkbookDataModel","[base_enade2021].[Área].&amp;[Sist  Inf]")</f>
        <v>Sist  Inf</v>
      </c>
      <c r="E5" s="2">
        <f>IFERROR(CUBEVALUE("ThisWorkbookDataModel",$D5,E$1,SegmentaçãodeDados_Sigla_UF)/$E$7,0)</f>
        <v>0.18333333333333332</v>
      </c>
      <c r="M5" s="1" t="str" vm="21">
        <f>CUBEMEMBER("ThisWorkbookDataModel","[base_enade2021].[Sigla_UF].&amp;[AM]")</f>
        <v>AM</v>
      </c>
    </row>
    <row r="6" spans="1:13" x14ac:dyDescent="0.25">
      <c r="A6" s="1" t="str" vm="29">
        <f>CUBEMEMBER("ThisWorkbookDataModel","[base_enade2021].[Área].&amp;[Letras-Pt]")</f>
        <v>Letras-Pt</v>
      </c>
      <c r="B6" s="2">
        <f>IFERROR(CUBEVALUE("ThisWorkbookDataModel",$A6,B$1,SegmentaçãodeDados_Sigla_UF)/$B$7,0)</f>
        <v>0.13513513513513514</v>
      </c>
      <c r="D6" s="1" t="str" vm="38">
        <f>CUBEMEMBER("ThisWorkbookDataModel","[base_enade2021].[Área].&amp;[Química]")</f>
        <v>Química</v>
      </c>
      <c r="E6" s="2">
        <f>IFERROR(CUBEVALUE("ThisWorkbookDataModel",$D6,E$1,SegmentaçãodeDados_Sigla_UF)/$E$7,0)</f>
        <v>0.16666666666666666</v>
      </c>
      <c r="M6" s="1" t="str" vm="19">
        <f>CUBEMEMBER("ThisWorkbookDataModel","[base_enade2021].[Sigla_UF].&amp;[AP]")</f>
        <v>AP</v>
      </c>
    </row>
    <row r="7" spans="1:13" x14ac:dyDescent="0.25">
      <c r="A7" s="5" t="str" vm="34">
        <f>CUBESET("ThisWorkbookDataModel",($A$6,$A$5,$A$4,$A$3,$A$2),"Total Geral")</f>
        <v>Total Geral</v>
      </c>
      <c r="B7" s="5" vm="35">
        <f>CUBEVALUE("ThisWorkbookDataModel",$A7,B$1,SegmentaçãodeDados_Sigla_UF)</f>
        <v>37</v>
      </c>
      <c r="D7" s="5" t="str" vm="41">
        <f>CUBESET("ThisWorkbookDataModel",($D$6,$D$5,$D$4,$D$3,$D$2),"Total Geral")</f>
        <v>Total Geral</v>
      </c>
      <c r="E7" s="5" vm="42">
        <f>CUBEVALUE("ThisWorkbookDataModel",$D7,E$1,SegmentaçãodeDados_Sigla_UF)</f>
        <v>120</v>
      </c>
      <c r="M7" s="1" t="str" vm="18">
        <f>CUBEMEMBER("ThisWorkbookDataModel","[base_enade2021].[Sigla_UF].&amp;[BA]")</f>
        <v>BA</v>
      </c>
    </row>
    <row r="8" spans="1:13" x14ac:dyDescent="0.25">
      <c r="B8" s="3"/>
      <c r="E8" s="3"/>
      <c r="M8" s="1" t="str" vm="16">
        <f>CUBEMEMBER("ThisWorkbookDataModel","[base_enade2021].[Sigla_UF].&amp;[CE]")</f>
        <v>CE</v>
      </c>
    </row>
    <row r="9" spans="1:13" x14ac:dyDescent="0.25">
      <c r="M9" s="1" t="str" vm="14">
        <f>CUBEMEMBER("ThisWorkbookDataModel","[base_enade2021].[Sigla_UF].&amp;[DF]")</f>
        <v>DF</v>
      </c>
    </row>
    <row r="10" spans="1:13" x14ac:dyDescent="0.25">
      <c r="A10" s="5" t="s">
        <v>0</v>
      </c>
      <c r="B10" s="5" t="str" vm="52">
        <f>CUBEMEMBER("ThisWorkbookDataModel","[Measures].[Total EAD]")</f>
        <v>Total EAD</v>
      </c>
      <c r="D10" s="5" t="s">
        <v>0</v>
      </c>
      <c r="E10" s="5" t="str" vm="54">
        <f>CUBEMEMBER("ThisWorkbookDataModel","[Measures].[Total Presencial]")</f>
        <v>Total Presencial</v>
      </c>
      <c r="M10" s="1" t="str" vm="12">
        <f>CUBEMEMBER("ThisWorkbookDataModel","[base_enade2021].[Sigla_UF].&amp;[ES]")</f>
        <v>ES</v>
      </c>
    </row>
    <row r="11" spans="1:13" x14ac:dyDescent="0.25">
      <c r="A11" s="1" t="str" vm="51">
        <f>CUBEMEMBER("ThisWorkbookDataModel","[base_enade2021].[Grau_academico].&amp;[Bacharelado]")</f>
        <v>Bacharelado</v>
      </c>
      <c r="B11" s="2">
        <f>IFERROR(CUBEVALUE("ThisWorkbookDataModel",$A11,B$10,SegmentaçãodeDados_Sigla_UF)/$B$14,0)</f>
        <v>7.1428571428571425E-2</v>
      </c>
      <c r="D11" s="1" t="str" vm="51">
        <f>CUBEMEMBER("ThisWorkbookDataModel","[base_enade2021].[Grau_academico].&amp;[Bacharelado]")</f>
        <v>Bacharelado</v>
      </c>
      <c r="E11" s="2">
        <f>IFERROR(CUBEVALUE("ThisWorkbookDataModel",$D11,E$10,SegmentaçãodeDados_Sigla_UF)/$E$14,0)</f>
        <v>0.29659987856709169</v>
      </c>
      <c r="M11" s="1" t="str" vm="6">
        <f>CUBEMEMBER("ThisWorkbookDataModel","[base_enade2021].[Sigla_UF].&amp;[GO]")</f>
        <v>GO</v>
      </c>
    </row>
    <row r="12" spans="1:13" x14ac:dyDescent="0.25">
      <c r="A12" s="1" t="str" vm="50">
        <f>CUBEMEMBER("ThisWorkbookDataModel","[base_enade2021].[Grau_academico].&amp;[Licenciatura]")</f>
        <v>Licenciatura</v>
      </c>
      <c r="B12" s="2">
        <f>IFERROR(CUBEVALUE("ThisWorkbookDataModel",$A12,B$10,SegmentaçãodeDados_Sigla_UF)/$B$14,0)</f>
        <v>0.76731601731601728</v>
      </c>
      <c r="D12" s="1" t="str" vm="50">
        <f>CUBEMEMBER("ThisWorkbookDataModel","[base_enade2021].[Grau_academico].&amp;[Licenciatura]")</f>
        <v>Licenciatura</v>
      </c>
      <c r="E12" s="2">
        <f>IFERROR(CUBEVALUE("ThisWorkbookDataModel",$D12,E$10,SegmentaçãodeDados_Sigla_UF)/$E$14,0)</f>
        <v>0.61338797814207646</v>
      </c>
      <c r="M12" s="1" t="str" vm="22">
        <f>CUBEMEMBER("ThisWorkbookDataModel","[base_enade2021].[Sigla_UF].&amp;[MA]")</f>
        <v>MA</v>
      </c>
    </row>
    <row r="13" spans="1:13" x14ac:dyDescent="0.25">
      <c r="A13" s="1" t="str" vm="49">
        <f>CUBEMEMBER("ThisWorkbookDataModel","[base_enade2021].[Grau_academico].&amp;[Tecnológico]")</f>
        <v>Tecnológico</v>
      </c>
      <c r="B13" s="2">
        <f>IFERROR(CUBEVALUE("ThisWorkbookDataModel",$A13,B$10,SegmentaçãodeDados_Sigla_UF)/$B$14,0)</f>
        <v>0.16125541125541126</v>
      </c>
      <c r="D13" s="1" t="str" vm="49">
        <f>CUBEMEMBER("ThisWorkbookDataModel","[base_enade2021].[Grau_academico].&amp;[Tecnológico]")</f>
        <v>Tecnológico</v>
      </c>
      <c r="E13" s="2">
        <f>IFERROR(CUBEVALUE("ThisWorkbookDataModel",$D13,E$10,SegmentaçãodeDados_Sigla_UF)/$E$14,0)</f>
        <v>9.001214329083182E-2</v>
      </c>
      <c r="M13" s="1" t="str" vm="3">
        <f>CUBEMEMBER("ThisWorkbookDataModel","[base_enade2021].[Sigla_UF].&amp;[MG]")</f>
        <v>MG</v>
      </c>
    </row>
    <row r="14" spans="1:13" x14ac:dyDescent="0.25">
      <c r="A14" s="5" t="str" vm="48">
        <f>CUBEMEMBER("ThisWorkbookDataModel","[base_enade2021].[Grau_academico].[All]","Total Geral")</f>
        <v>Total Geral</v>
      </c>
      <c r="B14" s="5" vm="53">
        <f>CUBEVALUE("ThisWorkbookDataModel",$A14,B$10,SegmentaçãodeDados_Sigla_UF)</f>
        <v>924</v>
      </c>
      <c r="D14" s="5" t="str" vm="48">
        <f>CUBEMEMBER("ThisWorkbookDataModel","[base_enade2021].[Grau_academico].[All]","Total Geral")</f>
        <v>Total Geral</v>
      </c>
      <c r="E14" s="5" vm="55">
        <f>CUBEVALUE("ThisWorkbookDataModel",$D14,E$10,SegmentaçãodeDados_Sigla_UF)</f>
        <v>6588</v>
      </c>
      <c r="M14" s="1" t="str" vm="2">
        <f>CUBEMEMBER("ThisWorkbookDataModel","[base_enade2021].[Sigla_UF].&amp;[MS]")</f>
        <v>MS</v>
      </c>
    </row>
    <row r="15" spans="1:13" x14ac:dyDescent="0.25">
      <c r="M15" s="1" t="str" vm="17">
        <f>CUBEMEMBER("ThisWorkbookDataModel","[base_enade2021].[Sigla_UF].&amp;[MT]")</f>
        <v>MT</v>
      </c>
    </row>
    <row r="16" spans="1:13" x14ac:dyDescent="0.25">
      <c r="M16" s="1" t="str" vm="15">
        <f>CUBEMEMBER("ThisWorkbookDataModel","[base_enade2021].[Sigla_UF].&amp;[PA]")</f>
        <v>PA</v>
      </c>
    </row>
    <row r="17" spans="1:13" x14ac:dyDescent="0.25">
      <c r="A17" s="5" t="s">
        <v>0</v>
      </c>
      <c r="B17" s="5" t="str" vm="52">
        <f>CUBEMEMBER("ThisWorkbookDataModel","[Measures].[Total EAD]")</f>
        <v>Total EAD</v>
      </c>
      <c r="D17" s="5" t="s">
        <v>0</v>
      </c>
      <c r="E17" s="5" t="str" vm="54">
        <f>CUBEMEMBER("ThisWorkbookDataModel","[Measures].[Total Presencial]")</f>
        <v>Total Presencial</v>
      </c>
      <c r="M17" s="1" t="str" vm="13">
        <f>CUBEMEMBER("ThisWorkbookDataModel","[base_enade2021].[Sigla_UF].&amp;[PB]")</f>
        <v>PB</v>
      </c>
    </row>
    <row r="18" spans="1:13" x14ac:dyDescent="0.25">
      <c r="A18" s="1" t="str" vm="61">
        <f>CUBEMEMBER("ThisWorkbookDataModel","[base_enade2021].[Cat_adm].&amp;[Especial]")</f>
        <v>Especial</v>
      </c>
      <c r="B18" s="2">
        <f>IFERROR(CUBEVALUE("ThisWorkbookDataModel",$A18,B$17,SegmentaçãodeDados_Sigla_UF)/$B$24,0)</f>
        <v>0</v>
      </c>
      <c r="D18" s="1" t="str" vm="61">
        <f>CUBEMEMBER("ThisWorkbookDataModel","[base_enade2021].[Cat_adm].&amp;[Especial]")</f>
        <v>Especial</v>
      </c>
      <c r="E18" s="2">
        <f>IFERROR(CUBEVALUE("ThisWorkbookDataModel",$D18,E$17)/$E$24,0)</f>
        <v>2.2768670309653918E-3</v>
      </c>
      <c r="M18" s="1" t="str" vm="11">
        <f>CUBEMEMBER("ThisWorkbookDataModel","[base_enade2021].[Sigla_UF].&amp;[PE]")</f>
        <v>PE</v>
      </c>
    </row>
    <row r="19" spans="1:13" x14ac:dyDescent="0.25">
      <c r="A19" s="1" t="str" vm="60">
        <f>CUBEMEMBER("ThisWorkbookDataModel","[base_enade2021].[Cat_adm].&amp;[Privada (C.L)]")</f>
        <v>Privada (C.L)</v>
      </c>
      <c r="B19" s="2">
        <f>IFERROR(CUBEVALUE("ThisWorkbookDataModel",$A19,B$17,SegmentaçãodeDados_Sigla_UF)/$B$24,0)</f>
        <v>0.45129870129870131</v>
      </c>
      <c r="D19" s="1" t="str" vm="60">
        <f>CUBEMEMBER("ThisWorkbookDataModel","[base_enade2021].[Cat_adm].&amp;[Privada (C.L)]")</f>
        <v>Privada (C.L)</v>
      </c>
      <c r="E19" s="2">
        <f t="shared" ref="E19:E23" si="0">IFERROR(CUBEVALUE("ThisWorkbookDataModel",$D19,E$17)/$E$24,0)</f>
        <v>0.27853673345476626</v>
      </c>
      <c r="M19" s="1" t="str" vm="5">
        <f>CUBEMEMBER("ThisWorkbookDataModel","[base_enade2021].[Sigla_UF].&amp;[PI]")</f>
        <v>PI</v>
      </c>
    </row>
    <row r="20" spans="1:13" x14ac:dyDescent="0.25">
      <c r="A20" s="1" t="str" vm="59">
        <f>CUBEMEMBER("ThisWorkbookDataModel","[base_enade2021].[Cat_adm].&amp;[Privada (S.L)]")</f>
        <v>Privada (S.L)</v>
      </c>
      <c r="B20" s="2">
        <f>IFERROR(CUBEVALUE("ThisWorkbookDataModel",$A20,B$17,SegmentaçãodeDados_Sigla_UF)/$B$24,0)</f>
        <v>0.26623376623376621</v>
      </c>
      <c r="D20" s="1" t="str" vm="59">
        <f>CUBEMEMBER("ThisWorkbookDataModel","[base_enade2021].[Cat_adm].&amp;[Privada (S.L)]")</f>
        <v>Privada (S.L)</v>
      </c>
      <c r="E20" s="2">
        <f t="shared" si="0"/>
        <v>0.22859744990892533</v>
      </c>
      <c r="M20" s="1" t="str" vm="4">
        <f>CUBEMEMBER("ThisWorkbookDataModel","[base_enade2021].[Sigla_UF].&amp;[PR]")</f>
        <v>PR</v>
      </c>
    </row>
    <row r="21" spans="1:13" x14ac:dyDescent="0.25">
      <c r="A21" s="1" t="str" vm="58">
        <f>CUBEMEMBER("ThisWorkbookDataModel","[base_enade2021].[Cat_adm].&amp;[Pública (Est)]")</f>
        <v>Pública (Est)</v>
      </c>
      <c r="B21" s="2">
        <f>IFERROR(CUBEVALUE("ThisWorkbookDataModel",$A21,B$17,SegmentaçãodeDados_Sigla_UF)/$B$24,0)</f>
        <v>8.3333333333333329E-2</v>
      </c>
      <c r="D21" s="1" t="str" vm="58">
        <f>CUBEMEMBER("ThisWorkbookDataModel","[base_enade2021].[Cat_adm].&amp;[Pública (Est)]")</f>
        <v>Pública (Est)</v>
      </c>
      <c r="E21" s="2">
        <f t="shared" si="0"/>
        <v>0.17182756527018822</v>
      </c>
      <c r="M21" s="1" t="str" vm="20">
        <f>CUBEMEMBER("ThisWorkbookDataModel","[base_enade2021].[Sigla_UF].&amp;[RJ]")</f>
        <v>RJ</v>
      </c>
    </row>
    <row r="22" spans="1:13" x14ac:dyDescent="0.25">
      <c r="A22" s="1" t="str" vm="57">
        <f>CUBEMEMBER("ThisWorkbookDataModel","[base_enade2021].[Cat_adm].&amp;[Pública (Fed)]")</f>
        <v>Pública (Fed)</v>
      </c>
      <c r="B22" s="2">
        <f>IFERROR(CUBEVALUE("ThisWorkbookDataModel",$A22,B$17,SegmentaçãodeDados_Sigla_UF)/$B$24,0)</f>
        <v>0.17532467532467533</v>
      </c>
      <c r="D22" s="1" t="str" vm="57">
        <f>CUBEMEMBER("ThisWorkbookDataModel","[base_enade2021].[Cat_adm].&amp;[Pública (Fed)]")</f>
        <v>Pública (Fed)</v>
      </c>
      <c r="E22" s="2">
        <f t="shared" si="0"/>
        <v>0.2987249544626594</v>
      </c>
      <c r="M22" s="1" t="str" vm="1">
        <f>CUBEMEMBER("ThisWorkbookDataModel","[base_enade2021].[Sigla_UF].&amp;[RN]")</f>
        <v>RN</v>
      </c>
    </row>
    <row r="23" spans="1:13" x14ac:dyDescent="0.25">
      <c r="A23" s="1" t="str" vm="56">
        <f>CUBEMEMBER("ThisWorkbookDataModel","[base_enade2021].[Cat_adm].&amp;[Pública (Mun)]")</f>
        <v>Pública (Mun)</v>
      </c>
      <c r="B23" s="2">
        <f>IFERROR(CUBEVALUE("ThisWorkbookDataModel",$A23,B$17,SegmentaçãodeDados_Sigla_UF)/$B$24,0)</f>
        <v>2.3809523809523808E-2</v>
      </c>
      <c r="D23" s="1" t="str" vm="56">
        <f>CUBEMEMBER("ThisWorkbookDataModel","[base_enade2021].[Cat_adm].&amp;[Pública (Mun)]")</f>
        <v>Pública (Mun)</v>
      </c>
      <c r="E23" s="2">
        <f t="shared" si="0"/>
        <v>2.0036429872495445E-2</v>
      </c>
      <c r="M23" s="1" t="str" vm="27">
        <f>CUBEMEMBER("ThisWorkbookDataModel","[base_enade2021].[Sigla_UF].&amp;[RO]")</f>
        <v>RO</v>
      </c>
    </row>
    <row r="24" spans="1:13" x14ac:dyDescent="0.25">
      <c r="A24" s="5" t="str" vm="62">
        <f>CUBEMEMBER("ThisWorkbookDataModel","[base_enade2021].[Cat_adm].[All]","Total Geral")</f>
        <v>Total Geral</v>
      </c>
      <c r="B24" s="5" vm="63">
        <f>CUBEVALUE("ThisWorkbookDataModel",$A24,B$17,SegmentaçãodeDados_Sigla_UF)</f>
        <v>924</v>
      </c>
      <c r="D24" s="5" t="str" vm="62">
        <f>CUBEMEMBER("ThisWorkbookDataModel","[base_enade2021].[Cat_adm].[All]","Total Geral")</f>
        <v>Total Geral</v>
      </c>
      <c r="E24" s="5" vm="64">
        <f>CUBEVALUE("ThisWorkbookDataModel",$D24,E$17)</f>
        <v>6588</v>
      </c>
      <c r="M24" s="1" t="str" vm="26">
        <f>CUBEMEMBER("ThisWorkbookDataModel","[base_enade2021].[Sigla_UF].&amp;[RR]")</f>
        <v>RR</v>
      </c>
    </row>
    <row r="25" spans="1:13" x14ac:dyDescent="0.25">
      <c r="M25" s="1" t="str" vm="25">
        <f>CUBEMEMBER("ThisWorkbookDataModel","[base_enade2021].[Sigla_UF].&amp;[RS]")</f>
        <v>RS</v>
      </c>
    </row>
    <row r="26" spans="1:13" x14ac:dyDescent="0.25">
      <c r="M26" s="1" t="str" vm="10">
        <f>CUBEMEMBER("ThisWorkbookDataModel","[base_enade2021].[Sigla_UF].&amp;[SC]")</f>
        <v>SC</v>
      </c>
    </row>
    <row r="27" spans="1:13" x14ac:dyDescent="0.25">
      <c r="A27" s="5" t="str" vm="71">
        <f>CUBEMEMBER("ThisWorkbookDataModel","[Measures].[Total curso EAD]")</f>
        <v>Total curso EAD</v>
      </c>
      <c r="B27"/>
      <c r="C27"/>
      <c r="D27" s="5" t="str" vm="73">
        <f>CUBEMEMBER("ThisWorkbookDataModel","[Measures].[Total curso Presencial]")</f>
        <v>Total curso Presencial</v>
      </c>
      <c r="E27"/>
      <c r="F27"/>
      <c r="M27" s="1" t="str" vm="9">
        <f>CUBEMEMBER("ThisWorkbookDataModel","[base_enade2021].[Sigla_UF].&amp;[SE]")</f>
        <v>SE</v>
      </c>
    </row>
    <row r="28" spans="1:13" x14ac:dyDescent="0.25">
      <c r="A28" s="1" vm="72">
        <f>CUBEVALUE("ThisWorkbookDataModel",$A$27,SegmentaçãodeDados_Sigla_UF)</f>
        <v>21</v>
      </c>
      <c r="B28"/>
      <c r="C28"/>
      <c r="D28" s="1" vm="74">
        <f>CUBEVALUE("ThisWorkbookDataModel",$D$27,SegmentaçãodeDados_Sigla_UF)</f>
        <v>22</v>
      </c>
      <c r="E28"/>
      <c r="F28"/>
      <c r="M28" s="1" t="str" vm="8">
        <f>CUBEMEMBER("ThisWorkbookDataModel","[base_enade2021].[Sigla_UF].&amp;[SP]")</f>
        <v>SP</v>
      </c>
    </row>
    <row r="29" spans="1:13" x14ac:dyDescent="0.25">
      <c r="A29"/>
      <c r="B29"/>
      <c r="C29"/>
      <c r="D29"/>
      <c r="E29"/>
      <c r="F29"/>
      <c r="M29" s="1" t="str" vm="7">
        <f>CUBEMEMBER("ThisWorkbookDataModel","[base_enade2021].[Sigla_UF].&amp;[TO]")</f>
        <v>TO</v>
      </c>
    </row>
    <row r="30" spans="1:13" x14ac:dyDescent="0.25">
      <c r="A30"/>
      <c r="B30"/>
      <c r="C30"/>
      <c r="D30"/>
      <c r="E30"/>
      <c r="F30"/>
    </row>
    <row r="31" spans="1:13" x14ac:dyDescent="0.25">
      <c r="A31" s="5" t="s">
        <v>0</v>
      </c>
      <c r="B31" s="5" t="str" vm="52">
        <f>CUBEMEMBER("ThisWorkbookDataModel","[Measures].[Total EAD]")</f>
        <v>Total EAD</v>
      </c>
      <c r="D31" s="5" t="s">
        <v>0</v>
      </c>
      <c r="E31" s="5" t="str" vm="54">
        <f>CUBEMEMBER("ThisWorkbookDataModel","[Measures].[Total Presencial]")</f>
        <v>Total Presencial</v>
      </c>
      <c r="F31"/>
    </row>
    <row r="32" spans="1:13" x14ac:dyDescent="0.25">
      <c r="A32" s="1" t="str" vm="76">
        <f>CUBEMEMBER("ThisWorkbookDataModel","[base_enade2021].[Enade_faixa].&amp;[1]")</f>
        <v>1</v>
      </c>
      <c r="B32" s="2">
        <f>IFERROR(CUBEVALUE("ThisWorkbookDataModel",$A32,B$31,SegmentaçãodeDados_Sigla_UF)/$B$37,0)</f>
        <v>6.1688311688311688E-2</v>
      </c>
      <c r="D32" s="1" t="str" vm="76">
        <f>CUBEMEMBER("ThisWorkbookDataModel","[base_enade2021].[Enade_faixa].&amp;[1]")</f>
        <v>1</v>
      </c>
      <c r="E32" s="2">
        <f>IFERROR(CUBEVALUE("ThisWorkbookDataModel",$D32,E$31,SegmentaçãodeDados_Sigla_UF)/$E$37,0)</f>
        <v>3.9162112932604735E-2</v>
      </c>
      <c r="F32"/>
    </row>
    <row r="33" spans="1:6" x14ac:dyDescent="0.25">
      <c r="A33" s="1" t="str" vm="75">
        <f>CUBEMEMBER("ThisWorkbookDataModel","[base_enade2021].[Enade_faixa].&amp;[2]")</f>
        <v>2</v>
      </c>
      <c r="B33" s="2">
        <f>IFERROR(CUBEVALUE("ThisWorkbookDataModel",$A33,B$31,SegmentaçãodeDados_Sigla_UF)/$B$37,0)</f>
        <v>0.41558441558441561</v>
      </c>
      <c r="D33" s="1" t="str" vm="75">
        <f>CUBEMEMBER("ThisWorkbookDataModel","[base_enade2021].[Enade_faixa].&amp;[2]")</f>
        <v>2</v>
      </c>
      <c r="E33" s="2">
        <f>IFERROR(CUBEVALUE("ThisWorkbookDataModel",$D33,E$31,SegmentaçãodeDados_Sigla_UF)/$E$37,0)</f>
        <v>0.26973284760170008</v>
      </c>
      <c r="F33"/>
    </row>
    <row r="34" spans="1:6" x14ac:dyDescent="0.25">
      <c r="A34" s="1" t="str" vm="80">
        <f>CUBEMEMBER("ThisWorkbookDataModel","[base_enade2021].[Enade_faixa].&amp;[3]")</f>
        <v>3</v>
      </c>
      <c r="B34" s="2">
        <f>IFERROR(CUBEVALUE("ThisWorkbookDataModel",$A34,B$31,SegmentaçãodeDados_Sigla_UF)/$B$37,0)</f>
        <v>0.37445887445887444</v>
      </c>
      <c r="D34" s="1" t="str" vm="80">
        <f>CUBEMEMBER("ThisWorkbookDataModel","[base_enade2021].[Enade_faixa].&amp;[3]")</f>
        <v>3</v>
      </c>
      <c r="E34" s="2">
        <f>IFERROR(CUBEVALUE("ThisWorkbookDataModel",$D34,E$31,SegmentaçãodeDados_Sigla_UF)/$E$37,0)</f>
        <v>0.40027322404371585</v>
      </c>
      <c r="F34"/>
    </row>
    <row r="35" spans="1:6" x14ac:dyDescent="0.25">
      <c r="A35" s="1" t="str" vm="77">
        <f>CUBEMEMBER("ThisWorkbookDataModel","[base_enade2021].[Enade_faixa].&amp;[4]")</f>
        <v>4</v>
      </c>
      <c r="B35" s="2">
        <f>IFERROR(CUBEVALUE("ThisWorkbookDataModel",$A35,B$31,SegmentaçãodeDados_Sigla_UF)/$B$37,0)</f>
        <v>0.12554112554112554</v>
      </c>
      <c r="D35" s="1" t="str" vm="77">
        <f>CUBEMEMBER("ThisWorkbookDataModel","[base_enade2021].[Enade_faixa].&amp;[4]")</f>
        <v>4</v>
      </c>
      <c r="E35" s="2">
        <f>IFERROR(CUBEVALUE("ThisWorkbookDataModel",$D35,E$31,SegmentaçãodeDados_Sigla_UF)/$E$37,0)</f>
        <v>0.22905282331511839</v>
      </c>
      <c r="F35"/>
    </row>
    <row r="36" spans="1:6" x14ac:dyDescent="0.25">
      <c r="A36" s="1" t="str" vm="78">
        <f>CUBEMEMBER("ThisWorkbookDataModel","[base_enade2021].[Enade_faixa].&amp;[5]")</f>
        <v>5</v>
      </c>
      <c r="B36" s="2">
        <f>IFERROR(CUBEVALUE("ThisWorkbookDataModel",$A36,B$31,SegmentaçãodeDados_Sigla_UF)/$B$37,0)</f>
        <v>2.2727272727272728E-2</v>
      </c>
      <c r="D36" s="1" t="str" vm="78">
        <f>CUBEMEMBER("ThisWorkbookDataModel","[base_enade2021].[Enade_faixa].&amp;[5]")</f>
        <v>5</v>
      </c>
      <c r="E36" s="2">
        <f>IFERROR(CUBEVALUE("ThisWorkbookDataModel",$D36,E$31,SegmentaçãodeDados_Sigla_UF)/$E$37,0)</f>
        <v>6.1778992106860962E-2</v>
      </c>
      <c r="F36"/>
    </row>
    <row r="37" spans="1:6" x14ac:dyDescent="0.25">
      <c r="A37" s="5" t="str" vm="79">
        <f>CUBEMEMBER("ThisWorkbookDataModel","[base_enade2021].[Enade_faixa].[All]","Total Geral")</f>
        <v>Total Geral</v>
      </c>
      <c r="B37" s="5" vm="81">
        <f>CUBEVALUE("ThisWorkbookDataModel",$A37,B$31,SegmentaçãodeDados_Sigla_UF)</f>
        <v>924</v>
      </c>
      <c r="D37" s="5" t="str" vm="79">
        <f>CUBEMEMBER("ThisWorkbookDataModel","[base_enade2021].[Enade_faixa].[All]","Total Geral")</f>
        <v>Total Geral</v>
      </c>
      <c r="E37" s="5" vm="82">
        <f>CUBEVALUE("ThisWorkbookDataModel",$D37,E$31,SegmentaçãodeDados_Sigla_UF)</f>
        <v>6588</v>
      </c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</row>
    <row r="46" spans="1:6" x14ac:dyDescent="0.25">
      <c r="A46"/>
      <c r="B46"/>
      <c r="C46"/>
    </row>
    <row r="47" spans="1:6" x14ac:dyDescent="0.25">
      <c r="A47"/>
      <c r="B47"/>
      <c r="C47"/>
    </row>
    <row r="48" spans="1:6" x14ac:dyDescent="0.25">
      <c r="A48"/>
      <c r="B48"/>
      <c r="C48"/>
    </row>
    <row r="49" spans="1:2" x14ac:dyDescent="0.25">
      <c r="A49"/>
      <c r="B49"/>
    </row>
    <row r="50" spans="1:2" x14ac:dyDescent="0.25">
      <c r="A50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Props1.xml><?xml version="1.0" encoding="utf-8"?>
<ds:datastoreItem xmlns:ds="http://schemas.openxmlformats.org/officeDocument/2006/customXml" ds:itemID="{E4A385B2-A0AF-4267-92BC-D261CF8C315D}">
  <ds:schemaRefs/>
</ds:datastoreItem>
</file>

<file path=customXml/itemProps2.xml><?xml version="1.0" encoding="utf-8"?>
<ds:datastoreItem xmlns:ds="http://schemas.openxmlformats.org/officeDocument/2006/customXml" ds:itemID="{45EF527E-65E9-46A1-9B0B-A2273F888EB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D922D7A-4BB2-49BA-AB00-7107273B3246}">
  <ds:schemaRefs/>
</ds:datastoreItem>
</file>

<file path=customXml/itemProps4.xml><?xml version="1.0" encoding="utf-8"?>
<ds:datastoreItem xmlns:ds="http://schemas.openxmlformats.org/officeDocument/2006/customXml" ds:itemID="{EC9FEB67-A886-4CC9-B055-675F043F3712}">
  <ds:schemaRefs/>
</ds:datastoreItem>
</file>

<file path=customXml/itemProps5.xml><?xml version="1.0" encoding="utf-8"?>
<ds:datastoreItem xmlns:ds="http://schemas.openxmlformats.org/officeDocument/2006/customXml" ds:itemID="{063D801E-1520-4D7F-94FB-F76B2473992A}">
  <ds:schemaRefs/>
</ds:datastoreItem>
</file>

<file path=customXml/itemProps6.xml><?xml version="1.0" encoding="utf-8"?>
<ds:datastoreItem xmlns:ds="http://schemas.openxmlformats.org/officeDocument/2006/customXml" ds:itemID="{B523C6B5-B518-49BB-ADFA-A591EB3E51AA}">
  <ds:schemaRefs/>
</ds:datastoreItem>
</file>

<file path=customXml/itemProps7.xml><?xml version="1.0" encoding="utf-8"?>
<ds:datastoreItem xmlns:ds="http://schemas.openxmlformats.org/officeDocument/2006/customXml" ds:itemID="{289973F0-732C-4971-A17C-77F276290A74}">
  <ds:schemaRefs/>
</ds:datastoreItem>
</file>

<file path=customXml/itemProps8.xml><?xml version="1.0" encoding="utf-8"?>
<ds:datastoreItem xmlns:ds="http://schemas.openxmlformats.org/officeDocument/2006/customXml" ds:itemID="{A50D162D-C69A-4F25-AC2D-031DA0C7A530}">
  <ds:schemaRefs/>
</ds:datastoreItem>
</file>

<file path=customXml/itemProps9.xml><?xml version="1.0" encoding="utf-8"?>
<ds:datastoreItem xmlns:ds="http://schemas.openxmlformats.org/officeDocument/2006/customXml" ds:itemID="{56AA6CBE-C6FD-44D2-9899-4134345AC5CA}">
  <ds:schemaRefs/>
</ds:datastoreItem>
</file>

<file path=customXml/itemProps10.xml><?xml version="1.0" encoding="utf-8"?>
<ds:datastoreItem xmlns:ds="http://schemas.openxmlformats.org/officeDocument/2006/customXml" ds:itemID="{E25CE990-4A50-45BA-9A94-26856745AC6F}">
  <ds:schemaRefs/>
</ds:datastoreItem>
</file>

<file path=customXml/itemProps11.xml><?xml version="1.0" encoding="utf-8"?>
<ds:datastoreItem xmlns:ds="http://schemas.openxmlformats.org/officeDocument/2006/customXml" ds:itemID="{A97F14F4-9F18-4B3D-9600-5F2EFF5B307F}">
  <ds:schemaRefs/>
</ds:datastoreItem>
</file>

<file path=customXml/itemProps12.xml><?xml version="1.0" encoding="utf-8"?>
<ds:datastoreItem xmlns:ds="http://schemas.openxmlformats.org/officeDocument/2006/customXml" ds:itemID="{C6FBA2F1-A814-4380-A7C7-01A15110958C}">
  <ds:schemaRefs/>
</ds:datastoreItem>
</file>

<file path=customXml/itemProps13.xml><?xml version="1.0" encoding="utf-8"?>
<ds:datastoreItem xmlns:ds="http://schemas.openxmlformats.org/officeDocument/2006/customXml" ds:itemID="{4EDEC0BA-841B-44C2-A37B-2E2B08697F86}">
  <ds:schemaRefs/>
</ds:datastoreItem>
</file>

<file path=customXml/itemProps14.xml><?xml version="1.0" encoding="utf-8"?>
<ds:datastoreItem xmlns:ds="http://schemas.openxmlformats.org/officeDocument/2006/customXml" ds:itemID="{1661D7D2-E4AB-4954-9E5C-B23A36C44B3A}">
  <ds:schemaRefs/>
</ds:datastoreItem>
</file>

<file path=customXml/itemProps15.xml><?xml version="1.0" encoding="utf-8"?>
<ds:datastoreItem xmlns:ds="http://schemas.openxmlformats.org/officeDocument/2006/customXml" ds:itemID="{93BA7AC5-9E3C-40CA-8DC3-7C2C4C394986}">
  <ds:schemaRefs/>
</ds:datastoreItem>
</file>

<file path=customXml/itemProps16.xml><?xml version="1.0" encoding="utf-8"?>
<ds:datastoreItem xmlns:ds="http://schemas.openxmlformats.org/officeDocument/2006/customXml" ds:itemID="{388B7A8D-9334-4107-B044-503B1534E046}">
  <ds:schemaRefs/>
</ds:datastoreItem>
</file>

<file path=customXml/itemProps17.xml><?xml version="1.0" encoding="utf-8"?>
<ds:datastoreItem xmlns:ds="http://schemas.openxmlformats.org/officeDocument/2006/customXml" ds:itemID="{339D16DF-BD65-4D67-9F8F-354525C96D2F}">
  <ds:schemaRefs/>
</ds:datastoreItem>
</file>

<file path=customXml/itemProps18.xml><?xml version="1.0" encoding="utf-8"?>
<ds:datastoreItem xmlns:ds="http://schemas.openxmlformats.org/officeDocument/2006/customXml" ds:itemID="{71CFC124-7960-4E81-9D24-6073ECD97706}">
  <ds:schemaRefs/>
</ds:datastoreItem>
</file>

<file path=customXml/itemProps19.xml><?xml version="1.0" encoding="utf-8"?>
<ds:datastoreItem xmlns:ds="http://schemas.openxmlformats.org/officeDocument/2006/customXml" ds:itemID="{EB6249B9-4DA0-45E8-8A38-8CD1EF3E80B5}">
  <ds:schemaRefs/>
</ds:datastoreItem>
</file>

<file path=customXml/itemProps20.xml><?xml version="1.0" encoding="utf-8"?>
<ds:datastoreItem xmlns:ds="http://schemas.openxmlformats.org/officeDocument/2006/customXml" ds:itemID="{A21CD5B9-3348-4243-B7D2-8E1F5E2BD4B4}">
  <ds:schemaRefs/>
</ds:datastoreItem>
</file>

<file path=customXml/itemProps21.xml><?xml version="1.0" encoding="utf-8"?>
<ds:datastoreItem xmlns:ds="http://schemas.openxmlformats.org/officeDocument/2006/customXml" ds:itemID="{47D32B9E-57D2-4F4E-AC9C-C8C0B574CE2F}">
  <ds:schemaRefs/>
</ds:datastoreItem>
</file>

<file path=customXml/itemProps22.xml><?xml version="1.0" encoding="utf-8"?>
<ds:datastoreItem xmlns:ds="http://schemas.openxmlformats.org/officeDocument/2006/customXml" ds:itemID="{AAE653CB-AF2B-47FF-BA4A-D362DBEE97AE}">
  <ds:schemaRefs/>
</ds:datastoreItem>
</file>

<file path=customXml/itemProps23.xml><?xml version="1.0" encoding="utf-8"?>
<ds:datastoreItem xmlns:ds="http://schemas.openxmlformats.org/officeDocument/2006/customXml" ds:itemID="{45A3C333-941F-41BE-B7F5-0CB77A3C2366}">
  <ds:schemaRefs/>
</ds:datastoreItem>
</file>

<file path=customXml/itemProps24.xml><?xml version="1.0" encoding="utf-8"?>
<ds:datastoreItem xmlns:ds="http://schemas.openxmlformats.org/officeDocument/2006/customXml" ds:itemID="{0D5B0311-678D-4BBB-9CB8-6A8BD30BE3D8}">
  <ds:schemaRefs/>
</ds:datastoreItem>
</file>

<file path=customXml/itemProps25.xml><?xml version="1.0" encoding="utf-8"?>
<ds:datastoreItem xmlns:ds="http://schemas.openxmlformats.org/officeDocument/2006/customXml" ds:itemID="{63CB2B29-6696-4AC4-8919-8D0090A0E0B2}">
  <ds:schemaRefs/>
</ds:datastoreItem>
</file>

<file path=customXml/itemProps26.xml><?xml version="1.0" encoding="utf-8"?>
<ds:datastoreItem xmlns:ds="http://schemas.openxmlformats.org/officeDocument/2006/customXml" ds:itemID="{F0D477AE-3F3D-485E-BA9A-013638871776}">
  <ds:schemaRefs/>
</ds:datastoreItem>
</file>

<file path=customXml/itemProps27.xml><?xml version="1.0" encoding="utf-8"?>
<ds:datastoreItem xmlns:ds="http://schemas.openxmlformats.org/officeDocument/2006/customXml" ds:itemID="{6454358B-D2BF-4FC4-8002-54D0ED9AD0FD}">
  <ds:schemaRefs/>
</ds:datastoreItem>
</file>

<file path=customXml/itemProps28.xml><?xml version="1.0" encoding="utf-8"?>
<ds:datastoreItem xmlns:ds="http://schemas.openxmlformats.org/officeDocument/2006/customXml" ds:itemID="{77FB0C63-277C-46AF-872D-CFEFD2C5DD14}">
  <ds:schemaRefs/>
</ds:datastoreItem>
</file>

<file path=customXml/itemProps29.xml><?xml version="1.0" encoding="utf-8"?>
<ds:datastoreItem xmlns:ds="http://schemas.openxmlformats.org/officeDocument/2006/customXml" ds:itemID="{772DCB99-95A9-4D4B-8F11-D574541F1715}">
  <ds:schemaRefs/>
</ds:datastoreItem>
</file>

<file path=customXml/itemProps30.xml><?xml version="1.0" encoding="utf-8"?>
<ds:datastoreItem xmlns:ds="http://schemas.openxmlformats.org/officeDocument/2006/customXml" ds:itemID="{BFBDC5DA-AFCE-48C7-8A41-16E88D396FF9}">
  <ds:schemaRefs/>
</ds:datastoreItem>
</file>

<file path=customXml/itemProps31.xml><?xml version="1.0" encoding="utf-8"?>
<ds:datastoreItem xmlns:ds="http://schemas.openxmlformats.org/officeDocument/2006/customXml" ds:itemID="{38ADCB9B-CDEF-4034-9945-2DAC00B66C27}">
  <ds:schemaRefs/>
</ds:datastoreItem>
</file>

<file path=customXml/itemProps32.xml><?xml version="1.0" encoding="utf-8"?>
<ds:datastoreItem xmlns:ds="http://schemas.openxmlformats.org/officeDocument/2006/customXml" ds:itemID="{F7DEEA96-0418-4CB5-A5A4-3BB2D7B7DFD8}">
  <ds:schemaRefs/>
</ds:datastoreItem>
</file>

<file path=customXml/itemProps33.xml><?xml version="1.0" encoding="utf-8"?>
<ds:datastoreItem xmlns:ds="http://schemas.openxmlformats.org/officeDocument/2006/customXml" ds:itemID="{479B7603-4D82-4764-9F1E-5C83E8A338A5}">
  <ds:schemaRefs/>
</ds:datastoreItem>
</file>

<file path=customXml/itemProps34.xml><?xml version="1.0" encoding="utf-8"?>
<ds:datastoreItem xmlns:ds="http://schemas.openxmlformats.org/officeDocument/2006/customXml" ds:itemID="{74C4C051-2FB5-4CC4-9FC7-D89AD36BD348}">
  <ds:schemaRefs/>
</ds:datastoreItem>
</file>

<file path=customXml/itemProps35.xml><?xml version="1.0" encoding="utf-8"?>
<ds:datastoreItem xmlns:ds="http://schemas.openxmlformats.org/officeDocument/2006/customXml" ds:itemID="{E29B3943-141D-4526-A072-1F8B149FF3B8}">
  <ds:schemaRefs/>
</ds:datastoreItem>
</file>

<file path=customXml/itemProps36.xml><?xml version="1.0" encoding="utf-8"?>
<ds:datastoreItem xmlns:ds="http://schemas.openxmlformats.org/officeDocument/2006/customXml" ds:itemID="{86AADCA8-94F9-4EBA-AED9-24F6A4112296}">
  <ds:schemaRefs/>
</ds:datastoreItem>
</file>

<file path=customXml/itemProps37.xml><?xml version="1.0" encoding="utf-8"?>
<ds:datastoreItem xmlns:ds="http://schemas.openxmlformats.org/officeDocument/2006/customXml" ds:itemID="{7B069942-9810-46D6-866C-85F7F9E6E8C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Dashboard</vt:lpstr>
      <vt:lpstr>auxiliar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AlbertoAraujo</dc:creator>
  <cp:lastModifiedBy>Alberto Araujo</cp:lastModifiedBy>
  <dcterms:created xsi:type="dcterms:W3CDTF">2022-08-31T14:32:12Z</dcterms:created>
  <dcterms:modified xsi:type="dcterms:W3CDTF">2024-05-09T18:39:56Z</dcterms:modified>
</cp:coreProperties>
</file>