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fb04caaa453194/Documents/"/>
    </mc:Choice>
  </mc:AlternateContent>
  <xr:revisionPtr revIDLastSave="469" documentId="8_{4B8049A1-C5B9-4A50-ADEE-E4317809BBAF}" xr6:coauthVersionLast="47" xr6:coauthVersionMax="47" xr10:uidLastSave="{080A19ED-942C-4549-B25B-85BFDC416A8A}"/>
  <bookViews>
    <workbookView xWindow="-108" yWindow="-108" windowWidth="23256" windowHeight="12456" firstSheet="1" activeTab="5" xr2:uid="{44DF4CAC-2836-4ED9-AFAD-B083FB63E408}"/>
  </bookViews>
  <sheets>
    <sheet name="Laser_G_1_fend" sheetId="1" r:id="rId1"/>
    <sheet name="Laser_R_1_fend" sheetId="2" r:id="rId2"/>
    <sheet name="Laser_R_2_fend_10_30" sheetId="3" r:id="rId3"/>
    <sheet name="LASER_R_2_fend _15_30" sheetId="4" r:id="rId4"/>
    <sheet name="LASER_R_2_fend_15_50" sheetId="5" r:id="rId5"/>
    <sheet name="Foglio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6" l="1"/>
  <c r="K2" i="6"/>
  <c r="L2" i="6"/>
  <c r="F8" i="6"/>
  <c r="J7" i="6"/>
  <c r="F7" i="6"/>
  <c r="J6" i="6"/>
  <c r="F6" i="6"/>
  <c r="E6" i="6"/>
  <c r="J5" i="6"/>
  <c r="F5" i="6"/>
  <c r="E5" i="6"/>
  <c r="J4" i="6"/>
  <c r="F4" i="6"/>
  <c r="E4" i="6"/>
  <c r="J3" i="6"/>
  <c r="F3" i="6"/>
  <c r="E3" i="6"/>
  <c r="J2" i="6"/>
  <c r="G2" i="6"/>
  <c r="G3" i="6" s="1"/>
  <c r="F2" i="6"/>
  <c r="E2" i="6"/>
  <c r="L2" i="5"/>
  <c r="K2" i="5"/>
  <c r="F11" i="5"/>
  <c r="F10" i="5"/>
  <c r="F9" i="5"/>
  <c r="F8" i="5"/>
  <c r="J7" i="5"/>
  <c r="F7" i="5"/>
  <c r="J6" i="5"/>
  <c r="F6" i="5"/>
  <c r="E6" i="5"/>
  <c r="J5" i="5"/>
  <c r="F5" i="5"/>
  <c r="E5" i="5"/>
  <c r="J4" i="5"/>
  <c r="F4" i="5"/>
  <c r="E4" i="5"/>
  <c r="J3" i="5"/>
  <c r="F3" i="5"/>
  <c r="E3" i="5"/>
  <c r="J2" i="5"/>
  <c r="G2" i="5"/>
  <c r="G3" i="5" s="1"/>
  <c r="F2" i="5"/>
  <c r="E2" i="5"/>
  <c r="L2" i="4"/>
  <c r="K2" i="4"/>
  <c r="G2" i="4"/>
  <c r="G3" i="4" s="1"/>
  <c r="F12" i="4"/>
  <c r="F11" i="4"/>
  <c r="F10" i="4"/>
  <c r="F9" i="4"/>
  <c r="F8" i="4"/>
  <c r="F7" i="4"/>
  <c r="E7" i="4"/>
  <c r="J7" i="4"/>
  <c r="F6" i="4"/>
  <c r="E6" i="4"/>
  <c r="J6" i="4"/>
  <c r="F5" i="4"/>
  <c r="E5" i="4"/>
  <c r="J5" i="4"/>
  <c r="F4" i="4"/>
  <c r="E4" i="4"/>
  <c r="J4" i="4"/>
  <c r="F3" i="4"/>
  <c r="E3" i="4"/>
  <c r="J3" i="4"/>
  <c r="F2" i="4"/>
  <c r="E2" i="4"/>
  <c r="J2" i="4"/>
  <c r="N2" i="3"/>
  <c r="J4" i="3"/>
  <c r="J5" i="3" s="1"/>
  <c r="J6" i="3" s="1"/>
  <c r="J7" i="3" s="1"/>
  <c r="J8" i="3" s="1"/>
  <c r="J9" i="3" s="1"/>
  <c r="J10" i="3" s="1"/>
  <c r="J11" i="3" s="1"/>
  <c r="J12" i="3" s="1"/>
  <c r="J13" i="3" s="1"/>
  <c r="J3" i="3"/>
  <c r="I4" i="3"/>
  <c r="I5" i="3"/>
  <c r="I6" i="3"/>
  <c r="I7" i="3"/>
  <c r="I8" i="3"/>
  <c r="I9" i="3"/>
  <c r="I10" i="3"/>
  <c r="I11" i="3"/>
  <c r="I12" i="3"/>
  <c r="I13" i="3"/>
  <c r="M2" i="3"/>
  <c r="G8" i="3"/>
  <c r="G9" i="3"/>
  <c r="L3" i="3"/>
  <c r="G7" i="3"/>
  <c r="C6" i="3"/>
  <c r="C7" i="3"/>
  <c r="C8" i="3"/>
  <c r="C9" i="3"/>
  <c r="G6" i="3"/>
  <c r="C9" i="2"/>
  <c r="Q6" i="2"/>
  <c r="Q7" i="2"/>
  <c r="Q8" i="2"/>
  <c r="Q9" i="2"/>
  <c r="M6" i="2"/>
  <c r="M7" i="2"/>
  <c r="M8" i="2"/>
  <c r="M9" i="2"/>
  <c r="I7" i="2"/>
  <c r="I8" i="2"/>
  <c r="I9" i="2"/>
  <c r="C6" i="2"/>
  <c r="C7" i="2"/>
  <c r="C8" i="2"/>
  <c r="D6" i="2"/>
  <c r="D7" i="2"/>
  <c r="D8" i="2"/>
  <c r="D9" i="2"/>
  <c r="L2" i="3"/>
  <c r="J2" i="3"/>
  <c r="I3" i="3"/>
  <c r="I2" i="3"/>
  <c r="G3" i="3"/>
  <c r="H2" i="3"/>
  <c r="G4" i="3"/>
  <c r="G5" i="3"/>
  <c r="G2" i="3"/>
  <c r="C3" i="3"/>
  <c r="C4" i="3"/>
  <c r="C5" i="3"/>
  <c r="C2" i="3"/>
  <c r="S2" i="2"/>
  <c r="Q3" i="2"/>
  <c r="Q4" i="2"/>
  <c r="Q5" i="2"/>
  <c r="Q2" i="2"/>
  <c r="O2" i="2"/>
  <c r="M3" i="2"/>
  <c r="M4" i="2"/>
  <c r="M5" i="2"/>
  <c r="M2" i="2"/>
  <c r="I6" i="2"/>
  <c r="K2" i="2"/>
  <c r="I3" i="2"/>
  <c r="I4" i="2"/>
  <c r="I5" i="2"/>
  <c r="I2" i="2"/>
  <c r="G2" i="2"/>
  <c r="C3" i="2"/>
  <c r="C4" i="2"/>
  <c r="C5" i="2"/>
  <c r="C2" i="2"/>
  <c r="D3" i="2"/>
  <c r="D4" i="2"/>
  <c r="D5" i="2"/>
  <c r="D2" i="2"/>
  <c r="V2" i="1"/>
  <c r="P7" i="1"/>
  <c r="P6" i="1"/>
  <c r="P2" i="1"/>
  <c r="T3" i="1"/>
  <c r="T4" i="1"/>
  <c r="T5" i="1"/>
  <c r="T6" i="1"/>
  <c r="T2" i="1"/>
  <c r="R2" i="1"/>
  <c r="P3" i="1"/>
  <c r="P4" i="1"/>
  <c r="P5" i="1"/>
  <c r="N5" i="1"/>
  <c r="N4" i="1"/>
  <c r="N3" i="1"/>
  <c r="N2" i="1"/>
  <c r="L2" i="1"/>
  <c r="J3" i="1"/>
  <c r="J4" i="1"/>
  <c r="J5" i="1"/>
  <c r="J6" i="1"/>
  <c r="J2" i="1"/>
  <c r="H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H3" i="6" l="1"/>
  <c r="G4" i="6"/>
  <c r="H2" i="6"/>
  <c r="H3" i="5"/>
  <c r="G4" i="5"/>
  <c r="H2" i="5"/>
  <c r="H2" i="4"/>
  <c r="H3" i="4"/>
  <c r="G4" i="4"/>
  <c r="L5" i="3"/>
  <c r="L4" i="3"/>
  <c r="H4" i="6" l="1"/>
  <c r="G5" i="6"/>
  <c r="G5" i="5"/>
  <c r="H4" i="5"/>
  <c r="G5" i="4"/>
  <c r="H4" i="4"/>
  <c r="L6" i="3"/>
  <c r="G6" i="6" l="1"/>
  <c r="H5" i="6"/>
  <c r="H5" i="5"/>
  <c r="G6" i="5"/>
  <c r="H5" i="4"/>
  <c r="G6" i="4"/>
  <c r="L7" i="3"/>
  <c r="H6" i="6" l="1"/>
  <c r="G7" i="6"/>
  <c r="H6" i="5"/>
  <c r="G7" i="5"/>
  <c r="H6" i="4"/>
  <c r="G7" i="4"/>
  <c r="L8" i="3"/>
  <c r="G8" i="6" l="1"/>
  <c r="H7" i="6"/>
  <c r="G8" i="5"/>
  <c r="H7" i="5"/>
  <c r="H7" i="4"/>
  <c r="G8" i="4"/>
  <c r="L9" i="3"/>
  <c r="G9" i="6" l="1"/>
  <c r="H8" i="6"/>
  <c r="H8" i="5"/>
  <c r="G9" i="5"/>
  <c r="H8" i="4"/>
  <c r="G9" i="4"/>
  <c r="L10" i="3"/>
  <c r="G10" i="6" l="1"/>
  <c r="H9" i="6"/>
  <c r="G10" i="5"/>
  <c r="H9" i="5"/>
  <c r="G10" i="4"/>
  <c r="H9" i="4"/>
  <c r="L11" i="3"/>
  <c r="G11" i="6" l="1"/>
  <c r="H11" i="6" s="1"/>
  <c r="H10" i="6"/>
  <c r="G11" i="5"/>
  <c r="H10" i="5"/>
  <c r="H10" i="4"/>
  <c r="G11" i="4"/>
  <c r="L13" i="3"/>
  <c r="L12" i="3"/>
  <c r="H11" i="5" l="1"/>
  <c r="G12" i="4"/>
  <c r="H11" i="4"/>
  <c r="H12" i="4" l="1"/>
</calcChain>
</file>

<file path=xl/sharedStrings.xml><?xml version="1.0" encoding="utf-8"?>
<sst xmlns="http://schemas.openxmlformats.org/spreadsheetml/2006/main" count="88" uniqueCount="32">
  <si>
    <t>x_G_0,1 (mm)</t>
  </si>
  <si>
    <t>lambda_G (nm)</t>
  </si>
  <si>
    <t>R (mm)</t>
  </si>
  <si>
    <t>tan</t>
  </si>
  <si>
    <t xml:space="preserve">p </t>
  </si>
  <si>
    <t>1/b</t>
  </si>
  <si>
    <t>b</t>
  </si>
  <si>
    <t>x_G_0,2 (mm)</t>
  </si>
  <si>
    <t>x_G_0,4 (mm)</t>
  </si>
  <si>
    <t>p</t>
  </si>
  <si>
    <t>x_G_0,8 (mm)</t>
  </si>
  <si>
    <t>λ (nm)</t>
  </si>
  <si>
    <t>x_0,1 (mm)</t>
  </si>
  <si>
    <t>λp (mm)</t>
  </si>
  <si>
    <t>x_0,2 (mm)</t>
  </si>
  <si>
    <t>x_0,4 (mm)</t>
  </si>
  <si>
    <t>x_0,8 (mm)</t>
  </si>
  <si>
    <t>x_d_0,10_0,30 (mm)</t>
  </si>
  <si>
    <t>x_i_0,10_0,30 (mm)</t>
  </si>
  <si>
    <t>tan_d</t>
  </si>
  <si>
    <t>n</t>
  </si>
  <si>
    <t>λn (mm)</t>
  </si>
  <si>
    <t>tan_i</t>
  </si>
  <si>
    <t>m</t>
  </si>
  <si>
    <t>λm (mm)</t>
  </si>
  <si>
    <t>d</t>
  </si>
  <si>
    <t>x_d_0,15_0,30 (mm)</t>
  </si>
  <si>
    <t>x_i_0,15_0,30 (mm)</t>
  </si>
  <si>
    <t>x_d_0,15_0,50 (mm)</t>
  </si>
  <si>
    <t>x_i_0,15_0,50 (mm)</t>
  </si>
  <si>
    <t>x_d_0,15_0,25 (mm)</t>
  </si>
  <si>
    <t>x_i_0,15_0,25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</si>
</sst>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Laser_G_1_fend!$P$2:$P$6</c:f>
              <c:numCache>
                <c:formatCode>General</c:formatCode>
                <c:ptCount val="5"/>
                <c:pt idx="0">
                  <c:v>5.3200000000000005E-7</c:v>
                </c:pt>
                <c:pt idx="1">
                  <c:v>1.0640000000000001E-6</c:v>
                </c:pt>
                <c:pt idx="2">
                  <c:v>1.5960000000000001E-6</c:v>
                </c:pt>
                <c:pt idx="3">
                  <c:v>2.1280000000000002E-6</c:v>
                </c:pt>
                <c:pt idx="4">
                  <c:v>2.6600000000000004E-6</c:v>
                </c:pt>
              </c:numCache>
            </c:numRef>
          </c:xVal>
          <c:yVal>
            <c:numRef>
              <c:f>Laser_G_1_fend!$T$2:$T$7</c:f>
              <c:numCache>
                <c:formatCode>General</c:formatCode>
                <c:ptCount val="6"/>
                <c:pt idx="0">
                  <c:v>8.2987551867219915E-4</c:v>
                </c:pt>
                <c:pt idx="1">
                  <c:v>1.6597510373443983E-3</c:v>
                </c:pt>
                <c:pt idx="2">
                  <c:v>2.2821576763485478E-3</c:v>
                </c:pt>
                <c:pt idx="3">
                  <c:v>2.9045643153526972E-3</c:v>
                </c:pt>
                <c:pt idx="4">
                  <c:v>3.7344398340248964E-3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04-4465-8263-171B4D1B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9855"/>
        <c:axId val="1167775520"/>
      </c:scatterChart>
      <c:valAx>
        <c:axId val="3815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775520"/>
        <c:crosses val="autoZero"/>
        <c:crossBetween val="midCat"/>
      </c:valAx>
      <c:valAx>
        <c:axId val="11677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1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Laser_R_1_fend!$D$2:$D$9</c:f>
              <c:numCache>
                <c:formatCode>General</c:formatCode>
                <c:ptCount val="8"/>
                <c:pt idx="0">
                  <c:v>6.3499999999999993E-4</c:v>
                </c:pt>
                <c:pt idx="1">
                  <c:v>1.2699999999999999E-3</c:v>
                </c:pt>
                <c:pt idx="2">
                  <c:v>1.9049999999999998E-3</c:v>
                </c:pt>
                <c:pt idx="3">
                  <c:v>2.5399999999999997E-3</c:v>
                </c:pt>
                <c:pt idx="4">
                  <c:v>3.1749999999999999E-3</c:v>
                </c:pt>
                <c:pt idx="5">
                  <c:v>3.8099999999999996E-3</c:v>
                </c:pt>
                <c:pt idx="6">
                  <c:v>4.4449999999999993E-3</c:v>
                </c:pt>
                <c:pt idx="7">
                  <c:v>5.0799999999999994E-3</c:v>
                </c:pt>
              </c:numCache>
            </c:numRef>
          </c:xVal>
          <c:yVal>
            <c:numRef>
              <c:f>Laser_R_1_fend!$C$2:$C$9</c:f>
              <c:numCache>
                <c:formatCode>General</c:formatCode>
                <c:ptCount val="8"/>
                <c:pt idx="0">
                  <c:v>6.2240663900414933E-3</c:v>
                </c:pt>
                <c:pt idx="1">
                  <c:v>1.2448132780082987E-2</c:v>
                </c:pt>
                <c:pt idx="2">
                  <c:v>1.8257261410788383E-2</c:v>
                </c:pt>
                <c:pt idx="3">
                  <c:v>2.4481327800829875E-2</c:v>
                </c:pt>
                <c:pt idx="4">
                  <c:v>3.0705394190871368E-2</c:v>
                </c:pt>
                <c:pt idx="5">
                  <c:v>3.7344398340248962E-2</c:v>
                </c:pt>
                <c:pt idx="6">
                  <c:v>4.3153526970954356E-2</c:v>
                </c:pt>
                <c:pt idx="7">
                  <c:v>4.9792531120331947E-2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63-40CE-BA85-19989E2780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Laser_R_1_fend!$D$2:$D$9</c:f>
              <c:numCache>
                <c:formatCode>General</c:formatCode>
                <c:ptCount val="8"/>
                <c:pt idx="0">
                  <c:v>6.3499999999999993E-4</c:v>
                </c:pt>
                <c:pt idx="1">
                  <c:v>1.2699999999999999E-3</c:v>
                </c:pt>
                <c:pt idx="2">
                  <c:v>1.9049999999999998E-3</c:v>
                </c:pt>
                <c:pt idx="3">
                  <c:v>2.5399999999999997E-3</c:v>
                </c:pt>
                <c:pt idx="4">
                  <c:v>3.1749999999999999E-3</c:v>
                </c:pt>
                <c:pt idx="5">
                  <c:v>3.8099999999999996E-3</c:v>
                </c:pt>
                <c:pt idx="6">
                  <c:v>4.4449999999999993E-3</c:v>
                </c:pt>
                <c:pt idx="7">
                  <c:v>5.0799999999999994E-3</c:v>
                </c:pt>
              </c:numCache>
            </c:numRef>
          </c:xVal>
          <c:yVal>
            <c:numRef>
              <c:f>Laser_R_1_fend!$I$2:$I$9</c:f>
              <c:numCache>
                <c:formatCode>General</c:formatCode>
                <c:ptCount val="8"/>
                <c:pt idx="0">
                  <c:v>3.1120331950207467E-3</c:v>
                </c:pt>
                <c:pt idx="1">
                  <c:v>6.4315352697095433E-3</c:v>
                </c:pt>
                <c:pt idx="2">
                  <c:v>9.3360995850622405E-3</c:v>
                </c:pt>
                <c:pt idx="3">
                  <c:v>1.2240663900414938E-2</c:v>
                </c:pt>
                <c:pt idx="4">
                  <c:v>1.5560165975103735E-2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63-40CE-BA85-19989E27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25375"/>
        <c:axId val="400934751"/>
      </c:scatterChart>
      <c:valAx>
        <c:axId val="3862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0934751"/>
        <c:crosses val="autoZero"/>
        <c:crossBetween val="midCat"/>
      </c:valAx>
      <c:valAx>
        <c:axId val="4009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2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'LASER_R_2_fend _15_30'!$J$2:$J$14</c:f>
              <c:numCache>
                <c:formatCode>General</c:formatCode>
                <c:ptCount val="13"/>
                <c:pt idx="0">
                  <c:v>6.3499999999999993E-4</c:v>
                </c:pt>
                <c:pt idx="1">
                  <c:v>1.2699999999999999E-3</c:v>
                </c:pt>
                <c:pt idx="2">
                  <c:v>1.9049999999999998E-3</c:v>
                </c:pt>
                <c:pt idx="3">
                  <c:v>2.5399999999999997E-3</c:v>
                </c:pt>
                <c:pt idx="4">
                  <c:v>3.1749999999999999E-3</c:v>
                </c:pt>
                <c:pt idx="5">
                  <c:v>3.8099999999999996E-3</c:v>
                </c:pt>
              </c:numCache>
            </c:numRef>
          </c:xVal>
          <c:yVal>
            <c:numRef>
              <c:f>'LASER_R_2_fend _15_30'!$E$2:$E$13</c:f>
              <c:numCache>
                <c:formatCode>General</c:formatCode>
                <c:ptCount val="12"/>
                <c:pt idx="0">
                  <c:v>5.1867219917012446E-3</c:v>
                </c:pt>
                <c:pt idx="1">
                  <c:v>9.3360995850622405E-3</c:v>
                </c:pt>
                <c:pt idx="2">
                  <c:v>1.3485477178423237E-2</c:v>
                </c:pt>
                <c:pt idx="3">
                  <c:v>1.7634854771784232E-2</c:v>
                </c:pt>
                <c:pt idx="4">
                  <c:v>2.1369294605809129E-2</c:v>
                </c:pt>
                <c:pt idx="5">
                  <c:v>2.6141078838174275E-2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F-431B-9647-900E88DE6E6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'LASER_R_2_fend _15_30'!$H$2:$H$13</c:f>
              <c:numCache>
                <c:formatCode>General</c:formatCode>
                <c:ptCount val="12"/>
                <c:pt idx="0">
                  <c:v>3.1749999999999997E-4</c:v>
                </c:pt>
                <c:pt idx="1">
                  <c:v>9.525E-4</c:v>
                </c:pt>
                <c:pt idx="2">
                  <c:v>1.5874999999999999E-3</c:v>
                </c:pt>
                <c:pt idx="3">
                  <c:v>2.2225000000000001E-3</c:v>
                </c:pt>
                <c:pt idx="4">
                  <c:v>2.8575000000000002E-3</c:v>
                </c:pt>
                <c:pt idx="5">
                  <c:v>3.4924999999999999E-3</c:v>
                </c:pt>
                <c:pt idx="6">
                  <c:v>4.1275000000000001E-3</c:v>
                </c:pt>
                <c:pt idx="7">
                  <c:v>4.7624999999999994E-3</c:v>
                </c:pt>
                <c:pt idx="8">
                  <c:v>5.3975000000000004E-3</c:v>
                </c:pt>
                <c:pt idx="9">
                  <c:v>6.0324999999999997E-3</c:v>
                </c:pt>
                <c:pt idx="10">
                  <c:v>6.6674999999999998E-3</c:v>
                </c:pt>
              </c:numCache>
            </c:numRef>
          </c:xVal>
          <c:yVal>
            <c:numRef>
              <c:f>'LASER_R_2_fend _15_30'!$F$2:$F$13</c:f>
              <c:numCache>
                <c:formatCode>General</c:formatCode>
                <c:ptCount val="12"/>
                <c:pt idx="0">
                  <c:v>1.037344398340249E-3</c:v>
                </c:pt>
                <c:pt idx="1">
                  <c:v>3.1120331950207467E-3</c:v>
                </c:pt>
                <c:pt idx="2">
                  <c:v>5.1867219917012446E-3</c:v>
                </c:pt>
                <c:pt idx="3">
                  <c:v>7.261410788381743E-3</c:v>
                </c:pt>
                <c:pt idx="4">
                  <c:v>9.3360995850622405E-3</c:v>
                </c:pt>
                <c:pt idx="5">
                  <c:v>1.1410788381742738E-2</c:v>
                </c:pt>
                <c:pt idx="6">
                  <c:v>1.3485477178423237E-2</c:v>
                </c:pt>
                <c:pt idx="7">
                  <c:v>1.5560165975103735E-2</c:v>
                </c:pt>
                <c:pt idx="8">
                  <c:v>1.7634854771784232E-2</c:v>
                </c:pt>
                <c:pt idx="9">
                  <c:v>1.970954356846473E-2</c:v>
                </c:pt>
                <c:pt idx="10">
                  <c:v>2.1369294605809129E-2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F-431B-9647-900E88DE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5183"/>
        <c:axId val="429720079"/>
      </c:scatterChart>
      <c:valAx>
        <c:axId val="39859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720079"/>
        <c:crosses val="autoZero"/>
        <c:crossBetween val="midCat"/>
      </c:valAx>
      <c:valAx>
        <c:axId val="4297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59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LASER_R_2_fend_15_50!$J$2:$J$11</c:f>
              <c:numCache>
                <c:formatCode>General</c:formatCode>
                <c:ptCount val="10"/>
                <c:pt idx="0">
                  <c:v>6.3499999999999993E-4</c:v>
                </c:pt>
                <c:pt idx="1">
                  <c:v>1.2699999999999999E-3</c:v>
                </c:pt>
                <c:pt idx="2">
                  <c:v>1.9049999999999998E-3</c:v>
                </c:pt>
                <c:pt idx="3">
                  <c:v>2.5399999999999997E-3</c:v>
                </c:pt>
                <c:pt idx="4">
                  <c:v>3.1749999999999999E-3</c:v>
                </c:pt>
                <c:pt idx="5">
                  <c:v>3.8099999999999996E-3</c:v>
                </c:pt>
              </c:numCache>
            </c:numRef>
          </c:xVal>
          <c:yVal>
            <c:numRef>
              <c:f>LASER_R_2_fend_15_50!$E$2:$E$7</c:f>
              <c:numCache>
                <c:formatCode>General</c:formatCode>
                <c:ptCount val="6"/>
                <c:pt idx="0">
                  <c:v>4.3568464730290458E-3</c:v>
                </c:pt>
                <c:pt idx="1">
                  <c:v>8.0912863070539427E-3</c:v>
                </c:pt>
                <c:pt idx="2">
                  <c:v>1.1825726141078838E-2</c:v>
                </c:pt>
                <c:pt idx="3">
                  <c:v>1.5975103734439833E-2</c:v>
                </c:pt>
                <c:pt idx="4">
                  <c:v>1.970954356846473E-2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B-441C-A93E-9E077CA75C4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LASER_R_2_fend_15_50!$H$2:$H$13</c:f>
              <c:numCache>
                <c:formatCode>General</c:formatCode>
                <c:ptCount val="12"/>
                <c:pt idx="0">
                  <c:v>3.1749999999999997E-4</c:v>
                </c:pt>
                <c:pt idx="1">
                  <c:v>9.525E-4</c:v>
                </c:pt>
                <c:pt idx="2">
                  <c:v>1.5874999999999999E-3</c:v>
                </c:pt>
                <c:pt idx="3">
                  <c:v>2.2225000000000001E-3</c:v>
                </c:pt>
                <c:pt idx="4">
                  <c:v>2.8575000000000002E-3</c:v>
                </c:pt>
                <c:pt idx="5">
                  <c:v>3.4924999999999999E-3</c:v>
                </c:pt>
                <c:pt idx="6">
                  <c:v>4.1275000000000001E-3</c:v>
                </c:pt>
                <c:pt idx="7">
                  <c:v>4.7624999999999994E-3</c:v>
                </c:pt>
                <c:pt idx="8">
                  <c:v>5.3975000000000004E-3</c:v>
                </c:pt>
                <c:pt idx="9">
                  <c:v>6.0324999999999997E-3</c:v>
                </c:pt>
              </c:numCache>
            </c:numRef>
          </c:xVal>
          <c:yVal>
            <c:numRef>
              <c:f>LASER_R_2_fend_15_50!$F$2:$F$12</c:f>
              <c:numCache>
                <c:formatCode>General</c:formatCode>
                <c:ptCount val="11"/>
                <c:pt idx="0">
                  <c:v>6.2240663900414933E-4</c:v>
                </c:pt>
                <c:pt idx="1">
                  <c:v>1.8672199170124482E-3</c:v>
                </c:pt>
                <c:pt idx="2">
                  <c:v>3.1120331950207467E-3</c:v>
                </c:pt>
                <c:pt idx="3">
                  <c:v>4.3568464730290458E-3</c:v>
                </c:pt>
                <c:pt idx="4">
                  <c:v>5.6016597510373444E-3</c:v>
                </c:pt>
                <c:pt idx="5">
                  <c:v>6.8464730290456431E-3</c:v>
                </c:pt>
                <c:pt idx="6">
                  <c:v>8.0912863070539427E-3</c:v>
                </c:pt>
                <c:pt idx="7">
                  <c:v>9.3360995850622405E-3</c:v>
                </c:pt>
                <c:pt idx="8">
                  <c:v>1.058091286307054E-2</c:v>
                </c:pt>
                <c:pt idx="9">
                  <c:v>1.1825726141078838E-2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B-441C-A93E-9E077CA7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03487"/>
        <c:axId val="396886159"/>
      </c:scatterChart>
      <c:valAx>
        <c:axId val="3955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886159"/>
        <c:crosses val="autoZero"/>
        <c:crossBetween val="midCat"/>
      </c:valAx>
      <c:valAx>
        <c:axId val="3968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50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6</xdr:row>
      <xdr:rowOff>41910</xdr:rowOff>
    </xdr:from>
    <xdr:to>
      <xdr:col>13</xdr:col>
      <xdr:colOff>480060</xdr:colOff>
      <xdr:row>21</xdr:row>
      <xdr:rowOff>41910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AD6D8A5-1CC2-407D-3FF2-A9FD0DEBD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9</xdr:row>
      <xdr:rowOff>148590</xdr:rowOff>
    </xdr:from>
    <xdr:to>
      <xdr:col>9</xdr:col>
      <xdr:colOff>83820</xdr:colOff>
      <xdr:row>24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946E6FB-F26A-FC14-E925-A5AB756E1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7</xdr:row>
      <xdr:rowOff>125730</xdr:rowOff>
    </xdr:from>
    <xdr:to>
      <xdr:col>17</xdr:col>
      <xdr:colOff>586740</xdr:colOff>
      <xdr:row>22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2D4C4C-B8CD-D737-BF44-E46734E40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5</xdr:row>
      <xdr:rowOff>102870</xdr:rowOff>
    </xdr:from>
    <xdr:to>
      <xdr:col>16</xdr:col>
      <xdr:colOff>175260</xdr:colOff>
      <xdr:row>20</xdr:row>
      <xdr:rowOff>102870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11BD73-5CC3-24CC-4C9D-04CFE291D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113E-8609-4587-98E2-4A2B573ED4B6}">
  <dimension ref="A1:V7"/>
  <sheetViews>
    <sheetView topLeftCell="B1" workbookViewId="0">
      <selection activeCell="E22" sqref="E22"/>
    </sheetView>
  </sheetViews>
  <sheetFormatPr defaultRowHeight="14.4" x14ac:dyDescent="0.3"/>
  <cols>
    <col min="2" max="2" width="11.88671875" bestFit="1" customWidth="1"/>
    <col min="3" max="3" width="14" customWidth="1"/>
    <col min="9" max="9" width="11.5546875" customWidth="1"/>
    <col min="13" max="13" width="12.21875" bestFit="1" customWidth="1"/>
    <col min="16" max="16" width="12" bestFit="1" customWidth="1"/>
  </cols>
  <sheetData>
    <row r="1" spans="1:22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3</v>
      </c>
      <c r="K1" t="s">
        <v>5</v>
      </c>
      <c r="L1" t="s">
        <v>6</v>
      </c>
      <c r="M1" t="s">
        <v>8</v>
      </c>
      <c r="N1" t="s">
        <v>3</v>
      </c>
      <c r="O1" t="s">
        <v>9</v>
      </c>
      <c r="Q1" t="s">
        <v>5</v>
      </c>
      <c r="R1" t="s">
        <v>6</v>
      </c>
      <c r="S1" t="s">
        <v>10</v>
      </c>
      <c r="T1" t="s">
        <v>3</v>
      </c>
      <c r="U1" t="s">
        <v>5</v>
      </c>
      <c r="V1" t="s">
        <v>6</v>
      </c>
    </row>
    <row r="2" spans="1:22" x14ac:dyDescent="0.3">
      <c r="A2">
        <v>2410</v>
      </c>
      <c r="B2">
        <v>12</v>
      </c>
      <c r="C2">
        <v>532</v>
      </c>
      <c r="D2">
        <f>B2/$A$2</f>
        <v>4.9792531120331947E-3</v>
      </c>
      <c r="E2">
        <f>B2/$B$2</f>
        <v>1</v>
      </c>
      <c r="F2">
        <f>($C$2*10^(-9))*E2</f>
        <v>5.3200000000000005E-7</v>
      </c>
      <c r="G2">
        <v>9359</v>
      </c>
      <c r="H2">
        <f>1/G2</f>
        <v>1.0684902233144567E-4</v>
      </c>
      <c r="I2">
        <v>6</v>
      </c>
      <c r="J2">
        <f>I2/$A$2</f>
        <v>2.4896265560165973E-3</v>
      </c>
      <c r="K2">
        <v>4835.7</v>
      </c>
      <c r="L2">
        <f>1/K2</f>
        <v>2.0679529333912362E-4</v>
      </c>
      <c r="M2">
        <v>3</v>
      </c>
      <c r="N2">
        <f>M2/$A$2</f>
        <v>1.2448132780082987E-3</v>
      </c>
      <c r="O2">
        <v>1</v>
      </c>
      <c r="P2">
        <f>($C$2*10^(-9)*O2)</f>
        <v>5.3200000000000005E-7</v>
      </c>
      <c r="Q2">
        <v>2573</v>
      </c>
      <c r="R2">
        <f>1/Q2</f>
        <v>3.8865137971239797E-4</v>
      </c>
      <c r="S2">
        <v>2</v>
      </c>
      <c r="T2">
        <f>S2/$A$2</f>
        <v>8.2987551867219915E-4</v>
      </c>
      <c r="U2">
        <v>1325</v>
      </c>
      <c r="V2">
        <f>1/U2</f>
        <v>7.5471698113207543E-4</v>
      </c>
    </row>
    <row r="3" spans="1:22" x14ac:dyDescent="0.3">
      <c r="B3">
        <v>24</v>
      </c>
      <c r="D3">
        <f t="shared" ref="D3:D6" si="0">B3/$A$2</f>
        <v>9.9585062240663894E-3</v>
      </c>
      <c r="E3">
        <f t="shared" ref="E3:E6" si="1">B3/$B$2</f>
        <v>2</v>
      </c>
      <c r="F3">
        <f t="shared" ref="F3:F6" si="2">($C$2*10^(-9))*E3</f>
        <v>1.0640000000000001E-6</v>
      </c>
      <c r="I3">
        <v>13</v>
      </c>
      <c r="J3">
        <f t="shared" ref="J3:J6" si="3">I3/$A$2</f>
        <v>5.3941908713692945E-3</v>
      </c>
      <c r="M3">
        <v>6</v>
      </c>
      <c r="N3">
        <f t="shared" ref="N3:N5" si="4">M3/$A$2</f>
        <v>2.4896265560165973E-3</v>
      </c>
      <c r="O3">
        <v>2</v>
      </c>
      <c r="P3">
        <f t="shared" ref="P3:P7" si="5">($C$2*10^(-9)*O3)</f>
        <v>1.0640000000000001E-6</v>
      </c>
      <c r="S3">
        <v>4</v>
      </c>
      <c r="T3">
        <f t="shared" ref="T3:T6" si="6">S3/$A$2</f>
        <v>1.6597510373443983E-3</v>
      </c>
    </row>
    <row r="4" spans="1:22" x14ac:dyDescent="0.3">
      <c r="B4">
        <v>36</v>
      </c>
      <c r="D4">
        <f t="shared" si="0"/>
        <v>1.4937759336099586E-2</v>
      </c>
      <c r="E4">
        <f t="shared" si="1"/>
        <v>3</v>
      </c>
      <c r="F4">
        <f t="shared" si="2"/>
        <v>1.5960000000000001E-6</v>
      </c>
      <c r="I4">
        <v>19</v>
      </c>
      <c r="J4">
        <f t="shared" si="3"/>
        <v>7.8838174273858919E-3</v>
      </c>
      <c r="M4">
        <v>9</v>
      </c>
      <c r="N4">
        <f t="shared" si="4"/>
        <v>3.7344398340248964E-3</v>
      </c>
      <c r="O4">
        <v>3</v>
      </c>
      <c r="P4">
        <f t="shared" si="5"/>
        <v>1.5960000000000001E-6</v>
      </c>
      <c r="S4">
        <v>5.5</v>
      </c>
      <c r="T4">
        <f t="shared" si="6"/>
        <v>2.2821576763485478E-3</v>
      </c>
    </row>
    <row r="5" spans="1:22" x14ac:dyDescent="0.3">
      <c r="B5">
        <v>48</v>
      </c>
      <c r="D5">
        <f t="shared" si="0"/>
        <v>1.9917012448132779E-2</v>
      </c>
      <c r="E5">
        <f t="shared" si="1"/>
        <v>4</v>
      </c>
      <c r="F5">
        <f t="shared" si="2"/>
        <v>2.1280000000000002E-6</v>
      </c>
      <c r="I5">
        <v>25</v>
      </c>
      <c r="J5">
        <f t="shared" si="3"/>
        <v>1.0373443983402489E-2</v>
      </c>
      <c r="M5">
        <v>13</v>
      </c>
      <c r="N5">
        <f t="shared" si="4"/>
        <v>5.3941908713692945E-3</v>
      </c>
      <c r="O5">
        <v>4</v>
      </c>
      <c r="P5">
        <f t="shared" si="5"/>
        <v>2.1280000000000002E-6</v>
      </c>
      <c r="S5">
        <v>7</v>
      </c>
      <c r="T5">
        <f t="shared" si="6"/>
        <v>2.9045643153526972E-3</v>
      </c>
    </row>
    <row r="6" spans="1:22" x14ac:dyDescent="0.3">
      <c r="B6">
        <v>60</v>
      </c>
      <c r="D6">
        <f t="shared" si="0"/>
        <v>2.4896265560165973E-2</v>
      </c>
      <c r="E6">
        <f t="shared" si="1"/>
        <v>5</v>
      </c>
      <c r="F6">
        <f t="shared" si="2"/>
        <v>2.6600000000000004E-6</v>
      </c>
      <c r="I6">
        <v>31</v>
      </c>
      <c r="J6">
        <f t="shared" si="3"/>
        <v>1.2863070539419087E-2</v>
      </c>
      <c r="O6">
        <v>5</v>
      </c>
      <c r="P6">
        <f t="shared" si="5"/>
        <v>2.6600000000000004E-6</v>
      </c>
      <c r="S6">
        <v>9</v>
      </c>
      <c r="T6">
        <f t="shared" si="6"/>
        <v>3.7344398340248964E-3</v>
      </c>
    </row>
    <row r="7" spans="1:22" x14ac:dyDescent="0.3">
      <c r="O7">
        <v>6</v>
      </c>
      <c r="P7">
        <f t="shared" si="5"/>
        <v>3.1920000000000001E-6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D33A-2221-44F5-AC67-8A2A3713FBBD}">
  <dimension ref="A1:S9"/>
  <sheetViews>
    <sheetView workbookViewId="0">
      <selection activeCell="F10" sqref="F10"/>
    </sheetView>
  </sheetViews>
  <sheetFormatPr defaultRowHeight="14.4" x14ac:dyDescent="0.3"/>
  <cols>
    <col min="8" max="8" width="9.33203125" customWidth="1"/>
    <col min="12" max="12" width="10.21875" customWidth="1"/>
  </cols>
  <sheetData>
    <row r="1" spans="1:19" x14ac:dyDescent="0.3">
      <c r="A1" t="s">
        <v>11</v>
      </c>
      <c r="B1" t="s">
        <v>12</v>
      </c>
      <c r="C1" t="s">
        <v>3</v>
      </c>
      <c r="D1" t="s">
        <v>13</v>
      </c>
      <c r="E1" t="s">
        <v>9</v>
      </c>
      <c r="F1" t="s">
        <v>5</v>
      </c>
      <c r="G1" t="s">
        <v>6</v>
      </c>
      <c r="H1" t="s">
        <v>14</v>
      </c>
      <c r="I1" t="s">
        <v>3</v>
      </c>
      <c r="J1" t="s">
        <v>5</v>
      </c>
      <c r="K1" t="s">
        <v>6</v>
      </c>
      <c r="L1" t="s">
        <v>15</v>
      </c>
      <c r="M1" t="s">
        <v>3</v>
      </c>
      <c r="N1" t="s">
        <v>5</v>
      </c>
      <c r="O1" t="s">
        <v>6</v>
      </c>
      <c r="P1" t="s">
        <v>16</v>
      </c>
      <c r="Q1" t="s">
        <v>3</v>
      </c>
      <c r="R1" t="s">
        <v>5</v>
      </c>
      <c r="S1" t="s">
        <v>6</v>
      </c>
    </row>
    <row r="2" spans="1:19" x14ac:dyDescent="0.3">
      <c r="A2">
        <v>635</v>
      </c>
      <c r="B2">
        <v>15</v>
      </c>
      <c r="C2">
        <f>B2/$A$4</f>
        <v>6.2240663900414933E-3</v>
      </c>
      <c r="D2">
        <f>$A$2*10^(-6)*E2</f>
        <v>6.3499999999999993E-4</v>
      </c>
      <c r="E2">
        <v>1</v>
      </c>
      <c r="F2">
        <v>9.7860999999999994</v>
      </c>
      <c r="G2">
        <f>1/F2</f>
        <v>0.10218575326228017</v>
      </c>
      <c r="H2">
        <v>7.5</v>
      </c>
      <c r="I2">
        <f>H2/$A$4</f>
        <v>3.1120331950207467E-3</v>
      </c>
      <c r="J2">
        <v>4.8354999999999997</v>
      </c>
      <c r="K2">
        <f>1/J2</f>
        <v>0.20680384655154588</v>
      </c>
      <c r="L2">
        <v>5</v>
      </c>
      <c r="M2">
        <f>L2/$A$4</f>
        <v>2.0746887966804979E-3</v>
      </c>
      <c r="N2">
        <v>2.1564000000000001</v>
      </c>
      <c r="O2">
        <f>1/N2</f>
        <v>0.46373585605639028</v>
      </c>
      <c r="P2">
        <v>2</v>
      </c>
      <c r="Q2">
        <f>P2/$A$4</f>
        <v>8.2987551867219915E-4</v>
      </c>
      <c r="R2">
        <v>1.3069</v>
      </c>
      <c r="S2">
        <f>1/R2</f>
        <v>0.76516948504093663</v>
      </c>
    </row>
    <row r="3" spans="1:19" x14ac:dyDescent="0.3">
      <c r="A3" t="s">
        <v>2</v>
      </c>
      <c r="B3">
        <v>30</v>
      </c>
      <c r="C3">
        <f t="shared" ref="C3:C9" si="0">B3/$A$4</f>
        <v>1.2448132780082987E-2</v>
      </c>
      <c r="D3">
        <f t="shared" ref="D3:D9" si="1">$A$2*10^(-6)*E3</f>
        <v>1.2699999999999999E-3</v>
      </c>
      <c r="E3">
        <v>2</v>
      </c>
      <c r="H3">
        <v>15.5</v>
      </c>
      <c r="I3">
        <f t="shared" ref="I3:I9" si="2">H3/$A$4</f>
        <v>6.4315352697095433E-3</v>
      </c>
      <c r="L3">
        <v>8</v>
      </c>
      <c r="M3">
        <f t="shared" ref="M3:M9" si="3">L3/$A$4</f>
        <v>3.3195020746887966E-3</v>
      </c>
      <c r="P3">
        <v>4</v>
      </c>
      <c r="Q3">
        <f t="shared" ref="Q3:Q9" si="4">P3/$A$4</f>
        <v>1.6597510373443983E-3</v>
      </c>
    </row>
    <row r="4" spans="1:19" x14ac:dyDescent="0.3">
      <c r="A4">
        <v>2410</v>
      </c>
      <c r="B4">
        <v>44</v>
      </c>
      <c r="C4">
        <f t="shared" si="0"/>
        <v>1.8257261410788383E-2</v>
      </c>
      <c r="D4">
        <f t="shared" si="1"/>
        <v>1.9049999999999998E-3</v>
      </c>
      <c r="E4">
        <v>3</v>
      </c>
      <c r="H4">
        <v>22.5</v>
      </c>
      <c r="I4">
        <f t="shared" si="2"/>
        <v>9.3360995850622405E-3</v>
      </c>
      <c r="L4">
        <v>11</v>
      </c>
      <c r="M4">
        <f t="shared" si="3"/>
        <v>4.5643153526970957E-3</v>
      </c>
      <c r="P4">
        <v>6</v>
      </c>
      <c r="Q4">
        <f t="shared" si="4"/>
        <v>2.4896265560165973E-3</v>
      </c>
    </row>
    <row r="5" spans="1:19" x14ac:dyDescent="0.3">
      <c r="B5">
        <v>59</v>
      </c>
      <c r="C5">
        <f t="shared" si="0"/>
        <v>2.4481327800829875E-2</v>
      </c>
      <c r="D5">
        <f t="shared" si="1"/>
        <v>2.5399999999999997E-3</v>
      </c>
      <c r="E5">
        <v>4</v>
      </c>
      <c r="H5">
        <v>29.5</v>
      </c>
      <c r="I5">
        <f t="shared" si="2"/>
        <v>1.2240663900414938E-2</v>
      </c>
      <c r="L5">
        <v>15</v>
      </c>
      <c r="M5">
        <f t="shared" si="3"/>
        <v>6.2240663900414933E-3</v>
      </c>
      <c r="P5">
        <v>8</v>
      </c>
      <c r="Q5">
        <f t="shared" si="4"/>
        <v>3.3195020746887966E-3</v>
      </c>
    </row>
    <row r="6" spans="1:19" x14ac:dyDescent="0.3">
      <c r="B6">
        <v>74</v>
      </c>
      <c r="C6">
        <f t="shared" si="0"/>
        <v>3.0705394190871368E-2</v>
      </c>
      <c r="D6">
        <f t="shared" si="1"/>
        <v>3.1749999999999999E-3</v>
      </c>
      <c r="E6">
        <v>5</v>
      </c>
      <c r="H6">
        <v>37.5</v>
      </c>
      <c r="I6">
        <f t="shared" si="2"/>
        <v>1.5560165975103735E-2</v>
      </c>
      <c r="M6">
        <f t="shared" si="3"/>
        <v>0</v>
      </c>
      <c r="Q6">
        <f t="shared" si="4"/>
        <v>0</v>
      </c>
    </row>
    <row r="7" spans="1:19" x14ac:dyDescent="0.3">
      <c r="B7">
        <v>90</v>
      </c>
      <c r="C7">
        <f t="shared" si="0"/>
        <v>3.7344398340248962E-2</v>
      </c>
      <c r="D7">
        <f t="shared" si="1"/>
        <v>3.8099999999999996E-3</v>
      </c>
      <c r="E7">
        <v>6</v>
      </c>
      <c r="I7">
        <f t="shared" si="2"/>
        <v>0</v>
      </c>
      <c r="M7">
        <f t="shared" si="3"/>
        <v>0</v>
      </c>
      <c r="Q7">
        <f t="shared" si="4"/>
        <v>0</v>
      </c>
    </row>
    <row r="8" spans="1:19" x14ac:dyDescent="0.3">
      <c r="B8">
        <v>104</v>
      </c>
      <c r="C8">
        <f t="shared" si="0"/>
        <v>4.3153526970954356E-2</v>
      </c>
      <c r="D8">
        <f t="shared" si="1"/>
        <v>4.4449999999999993E-3</v>
      </c>
      <c r="E8">
        <v>7</v>
      </c>
      <c r="I8">
        <f t="shared" si="2"/>
        <v>0</v>
      </c>
      <c r="M8">
        <f t="shared" si="3"/>
        <v>0</v>
      </c>
      <c r="Q8">
        <f t="shared" si="4"/>
        <v>0</v>
      </c>
    </row>
    <row r="9" spans="1:19" x14ac:dyDescent="0.3">
      <c r="B9">
        <v>120</v>
      </c>
      <c r="C9">
        <f t="shared" si="0"/>
        <v>4.9792531120331947E-2</v>
      </c>
      <c r="D9">
        <f t="shared" si="1"/>
        <v>5.0799999999999994E-3</v>
      </c>
      <c r="E9">
        <v>8</v>
      </c>
      <c r="I9">
        <f t="shared" si="2"/>
        <v>0</v>
      </c>
      <c r="M9">
        <f t="shared" si="3"/>
        <v>0</v>
      </c>
      <c r="Q9">
        <f t="shared" si="4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544A-7095-416B-B402-1B3DB2635A61}">
  <dimension ref="A1:N13"/>
  <sheetViews>
    <sheetView workbookViewId="0">
      <selection activeCell="F13" sqref="F13"/>
    </sheetView>
  </sheetViews>
  <sheetFormatPr defaultRowHeight="14.4" x14ac:dyDescent="0.3"/>
  <cols>
    <col min="5" max="5" width="11.88671875" customWidth="1"/>
    <col min="6" max="6" width="12.21875" customWidth="1"/>
  </cols>
  <sheetData>
    <row r="1" spans="1:14" x14ac:dyDescent="0.3">
      <c r="A1" t="s">
        <v>2</v>
      </c>
      <c r="B1" t="s">
        <v>11</v>
      </c>
      <c r="C1" t="s">
        <v>21</v>
      </c>
      <c r="D1" t="s">
        <v>20</v>
      </c>
      <c r="E1" t="s">
        <v>17</v>
      </c>
      <c r="F1" t="s">
        <v>18</v>
      </c>
      <c r="G1" t="s">
        <v>19</v>
      </c>
      <c r="H1" t="s">
        <v>6</v>
      </c>
      <c r="I1" t="s">
        <v>22</v>
      </c>
      <c r="J1" t="s">
        <v>23</v>
      </c>
      <c r="L1" t="s">
        <v>24</v>
      </c>
      <c r="M1" t="s">
        <v>6</v>
      </c>
      <c r="N1" t="s">
        <v>25</v>
      </c>
    </row>
    <row r="2" spans="1:14" x14ac:dyDescent="0.3">
      <c r="A2">
        <v>2410</v>
      </c>
      <c r="B2">
        <v>635</v>
      </c>
      <c r="C2">
        <f>$B$2*10^(-6)*D2</f>
        <v>6.3499999999999993E-4</v>
      </c>
      <c r="D2">
        <v>1</v>
      </c>
      <c r="E2">
        <v>17</v>
      </c>
      <c r="F2">
        <v>2</v>
      </c>
      <c r="G2">
        <f>E2/$A$2</f>
        <v>7.053941908713693E-3</v>
      </c>
      <c r="H2">
        <f>1/12.219</f>
        <v>8.1839757754317052E-2</v>
      </c>
      <c r="I2">
        <f>F2/$A$2</f>
        <v>8.2987551867219915E-4</v>
      </c>
      <c r="J2">
        <f>K2+1/2</f>
        <v>0.5</v>
      </c>
      <c r="K2">
        <v>0</v>
      </c>
      <c r="L2">
        <f>J2*10^(-6)*$B$2</f>
        <v>3.1749999999999997E-4</v>
      </c>
      <c r="M2">
        <f>1/12.266</f>
        <v>8.152616990053807E-2</v>
      </c>
      <c r="N2">
        <f>1/3.1827</f>
        <v>0.31419863637791812</v>
      </c>
    </row>
    <row r="3" spans="1:14" x14ac:dyDescent="0.3">
      <c r="C3">
        <f t="shared" ref="C3:C9" si="0">$B$2*10^(-6)*D3</f>
        <v>1.2699999999999999E-3</v>
      </c>
      <c r="D3">
        <v>2</v>
      </c>
      <c r="E3">
        <v>32</v>
      </c>
      <c r="F3">
        <v>7</v>
      </c>
      <c r="G3">
        <f>E3/$A$2</f>
        <v>1.3278008298755186E-2</v>
      </c>
      <c r="I3">
        <f t="shared" ref="I3:I13" si="1">F3/$A$2</f>
        <v>2.9045643153526972E-3</v>
      </c>
      <c r="J3">
        <f>J2+1</f>
        <v>1.5</v>
      </c>
      <c r="K3">
        <v>1</v>
      </c>
      <c r="L3">
        <f>J3*10^(-6)*$B$2</f>
        <v>9.525E-4</v>
      </c>
    </row>
    <row r="4" spans="1:14" x14ac:dyDescent="0.3">
      <c r="C4">
        <f t="shared" si="0"/>
        <v>1.9049999999999998E-3</v>
      </c>
      <c r="D4">
        <v>3</v>
      </c>
      <c r="E4">
        <v>52</v>
      </c>
      <c r="F4">
        <v>12</v>
      </c>
      <c r="G4">
        <f t="shared" ref="G4" si="2">E4/$A$2</f>
        <v>2.1576763485477178E-2</v>
      </c>
      <c r="I4">
        <f t="shared" si="1"/>
        <v>4.9792531120331947E-3</v>
      </c>
      <c r="J4">
        <f t="shared" ref="J4:J13" si="3">J3+1</f>
        <v>2.5</v>
      </c>
      <c r="K4">
        <v>2</v>
      </c>
      <c r="L4">
        <f t="shared" ref="L3:L13" si="4">J4*10^(-6)*$B$2</f>
        <v>1.5874999999999999E-3</v>
      </c>
    </row>
    <row r="5" spans="1:14" x14ac:dyDescent="0.3">
      <c r="C5">
        <f t="shared" si="0"/>
        <v>2.5399999999999997E-3</v>
      </c>
      <c r="D5">
        <v>4</v>
      </c>
      <c r="E5">
        <v>72</v>
      </c>
      <c r="F5">
        <v>17</v>
      </c>
      <c r="G5">
        <f>E5/$A$2</f>
        <v>2.9875518672199172E-2</v>
      </c>
      <c r="I5">
        <f t="shared" si="1"/>
        <v>7.053941908713693E-3</v>
      </c>
      <c r="J5">
        <f t="shared" si="3"/>
        <v>3.5</v>
      </c>
      <c r="K5">
        <v>3</v>
      </c>
      <c r="L5">
        <f t="shared" si="4"/>
        <v>2.2225000000000001E-3</v>
      </c>
    </row>
    <row r="6" spans="1:14" x14ac:dyDescent="0.3">
      <c r="C6">
        <f t="shared" si="0"/>
        <v>3.1749999999999999E-3</v>
      </c>
      <c r="D6">
        <v>5</v>
      </c>
      <c r="E6">
        <v>91</v>
      </c>
      <c r="F6">
        <v>22</v>
      </c>
      <c r="G6">
        <f>E6/$A$2</f>
        <v>3.775933609958506E-2</v>
      </c>
      <c r="I6">
        <f t="shared" si="1"/>
        <v>9.1286307053941914E-3</v>
      </c>
      <c r="J6">
        <f t="shared" si="3"/>
        <v>4.5</v>
      </c>
      <c r="K6">
        <v>4</v>
      </c>
      <c r="L6">
        <f t="shared" si="4"/>
        <v>2.8575000000000002E-3</v>
      </c>
    </row>
    <row r="7" spans="1:14" x14ac:dyDescent="0.3">
      <c r="C7">
        <f t="shared" si="0"/>
        <v>3.8099999999999996E-3</v>
      </c>
      <c r="D7">
        <v>6</v>
      </c>
      <c r="E7">
        <v>109</v>
      </c>
      <c r="F7">
        <v>26</v>
      </c>
      <c r="G7">
        <f>E7/$A$2</f>
        <v>4.5228215767634854E-2</v>
      </c>
      <c r="I7">
        <f t="shared" si="1"/>
        <v>1.0788381742738589E-2</v>
      </c>
      <c r="J7">
        <f t="shared" si="3"/>
        <v>5.5</v>
      </c>
      <c r="K7">
        <v>5</v>
      </c>
      <c r="L7">
        <f t="shared" si="4"/>
        <v>3.4924999999999999E-3</v>
      </c>
    </row>
    <row r="8" spans="1:14" x14ac:dyDescent="0.3">
      <c r="C8">
        <f t="shared" si="0"/>
        <v>4.4449999999999993E-3</v>
      </c>
      <c r="D8">
        <v>7</v>
      </c>
      <c r="F8">
        <v>32</v>
      </c>
      <c r="G8">
        <f>E8/$A$2</f>
        <v>0</v>
      </c>
      <c r="I8">
        <f t="shared" si="1"/>
        <v>1.3278008298755186E-2</v>
      </c>
      <c r="J8">
        <f t="shared" si="3"/>
        <v>6.5</v>
      </c>
      <c r="K8">
        <v>6</v>
      </c>
      <c r="L8">
        <f t="shared" si="4"/>
        <v>4.1275000000000001E-3</v>
      </c>
    </row>
    <row r="9" spans="1:14" x14ac:dyDescent="0.3">
      <c r="C9">
        <f t="shared" si="0"/>
        <v>5.0799999999999994E-3</v>
      </c>
      <c r="D9">
        <v>8</v>
      </c>
      <c r="F9">
        <v>36</v>
      </c>
      <c r="G9">
        <f t="shared" ref="G8:G13" si="5">E9/$A$2</f>
        <v>0</v>
      </c>
      <c r="I9">
        <f t="shared" si="1"/>
        <v>1.4937759336099586E-2</v>
      </c>
      <c r="J9">
        <f t="shared" si="3"/>
        <v>7.5</v>
      </c>
      <c r="K9">
        <v>7</v>
      </c>
      <c r="L9">
        <f t="shared" si="4"/>
        <v>4.7624999999999994E-3</v>
      </c>
    </row>
    <row r="10" spans="1:14" x14ac:dyDescent="0.3">
      <c r="F10">
        <v>40</v>
      </c>
      <c r="I10">
        <f t="shared" si="1"/>
        <v>1.6597510373443983E-2</v>
      </c>
      <c r="J10">
        <f t="shared" si="3"/>
        <v>8.5</v>
      </c>
      <c r="K10">
        <v>8</v>
      </c>
      <c r="L10">
        <f t="shared" si="4"/>
        <v>5.3975000000000004E-3</v>
      </c>
    </row>
    <row r="11" spans="1:14" x14ac:dyDescent="0.3">
      <c r="F11">
        <v>45</v>
      </c>
      <c r="I11">
        <f t="shared" si="1"/>
        <v>1.8672199170124481E-2</v>
      </c>
      <c r="J11">
        <f t="shared" si="3"/>
        <v>9.5</v>
      </c>
      <c r="K11">
        <v>9</v>
      </c>
      <c r="L11">
        <f t="shared" si="4"/>
        <v>6.0324999999999997E-3</v>
      </c>
    </row>
    <row r="12" spans="1:14" x14ac:dyDescent="0.3">
      <c r="F12">
        <v>52</v>
      </c>
      <c r="I12">
        <f t="shared" si="1"/>
        <v>2.1576763485477178E-2</v>
      </c>
      <c r="J12">
        <f t="shared" si="3"/>
        <v>10.5</v>
      </c>
      <c r="K12">
        <v>10</v>
      </c>
      <c r="L12">
        <f t="shared" si="4"/>
        <v>6.6674999999999998E-3</v>
      </c>
    </row>
    <row r="13" spans="1:14" x14ac:dyDescent="0.3">
      <c r="F13">
        <v>56</v>
      </c>
      <c r="I13">
        <f t="shared" si="1"/>
        <v>2.3236514522821577E-2</v>
      </c>
      <c r="J13">
        <f t="shared" si="3"/>
        <v>11.5</v>
      </c>
      <c r="K13">
        <v>11</v>
      </c>
      <c r="L13">
        <f t="shared" si="4"/>
        <v>7.3025E-3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C991-2313-4FB5-9F56-798E14B7E267}">
  <dimension ref="A1:L12"/>
  <sheetViews>
    <sheetView workbookViewId="0">
      <selection activeCell="D1" sqref="D1"/>
    </sheetView>
  </sheetViews>
  <sheetFormatPr defaultRowHeight="14.4" x14ac:dyDescent="0.3"/>
  <sheetData>
    <row r="1" spans="1:12" x14ac:dyDescent="0.3">
      <c r="A1" t="s">
        <v>2</v>
      </c>
      <c r="B1" t="s">
        <v>11</v>
      </c>
      <c r="C1" t="s">
        <v>26</v>
      </c>
      <c r="D1" t="s">
        <v>27</v>
      </c>
      <c r="E1" t="s">
        <v>19</v>
      </c>
      <c r="F1" t="s">
        <v>22</v>
      </c>
      <c r="G1" t="s">
        <v>23</v>
      </c>
      <c r="H1" t="s">
        <v>24</v>
      </c>
      <c r="I1" t="s">
        <v>20</v>
      </c>
      <c r="J1" t="s">
        <v>21</v>
      </c>
      <c r="K1" t="s">
        <v>6</v>
      </c>
      <c r="L1" t="s">
        <v>25</v>
      </c>
    </row>
    <row r="2" spans="1:12" x14ac:dyDescent="0.3">
      <c r="A2">
        <v>2410</v>
      </c>
      <c r="B2">
        <v>635</v>
      </c>
      <c r="C2">
        <v>12.5</v>
      </c>
      <c r="D2">
        <v>2.5</v>
      </c>
      <c r="E2">
        <f>C2/$A$2</f>
        <v>5.1867219917012446E-3</v>
      </c>
      <c r="F2">
        <f>D2/$A$2</f>
        <v>1.037344398340249E-3</v>
      </c>
      <c r="G2">
        <f>1/2</f>
        <v>0.5</v>
      </c>
      <c r="H2">
        <f>G2*10^(-6)*$B$2</f>
        <v>3.1749999999999997E-4</v>
      </c>
      <c r="I2">
        <v>1</v>
      </c>
      <c r="J2">
        <f>$B$2*10^(-6)*I2</f>
        <v>6.3499999999999993E-4</v>
      </c>
      <c r="K2">
        <f>1/6.5251</f>
        <v>0.15325435625507655</v>
      </c>
      <c r="L2">
        <f>1/3.2375</f>
        <v>0.30888030888030887</v>
      </c>
    </row>
    <row r="3" spans="1:12" x14ac:dyDescent="0.3">
      <c r="C3">
        <v>22.5</v>
      </c>
      <c r="D3">
        <v>7.5</v>
      </c>
      <c r="E3">
        <f>C3/$A$2</f>
        <v>9.3360995850622405E-3</v>
      </c>
      <c r="F3">
        <f>D3/$A$2</f>
        <v>3.1120331950207467E-3</v>
      </c>
      <c r="G3">
        <f>G2+1</f>
        <v>1.5</v>
      </c>
      <c r="H3">
        <f>G3*10^(-6)*$B$2</f>
        <v>9.525E-4</v>
      </c>
      <c r="I3">
        <v>2</v>
      </c>
      <c r="J3">
        <f>$B$2*10^(-6)*I3</f>
        <v>1.2699999999999999E-3</v>
      </c>
    </row>
    <row r="4" spans="1:12" x14ac:dyDescent="0.3">
      <c r="C4">
        <v>32.5</v>
      </c>
      <c r="D4">
        <v>12.5</v>
      </c>
      <c r="E4">
        <f t="shared" ref="E4" si="0">C4/$A$2</f>
        <v>1.3485477178423237E-2</v>
      </c>
      <c r="F4">
        <f>D4/$A$2</f>
        <v>5.1867219917012446E-3</v>
      </c>
      <c r="G4">
        <f t="shared" ref="G4:G13" si="1">G3+1</f>
        <v>2.5</v>
      </c>
      <c r="H4">
        <f>G4*10^(-6)*$B$2</f>
        <v>1.5874999999999999E-3</v>
      </c>
      <c r="I4">
        <v>3</v>
      </c>
      <c r="J4">
        <f>$B$2*10^(-6)*I4</f>
        <v>1.9049999999999998E-3</v>
      </c>
    </row>
    <row r="5" spans="1:12" x14ac:dyDescent="0.3">
      <c r="C5">
        <v>42.5</v>
      </c>
      <c r="D5">
        <v>17.5</v>
      </c>
      <c r="E5">
        <f>C5/$A$2</f>
        <v>1.7634854771784232E-2</v>
      </c>
      <c r="F5">
        <f>D5/$A$2</f>
        <v>7.261410788381743E-3</v>
      </c>
      <c r="G5">
        <f t="shared" si="1"/>
        <v>3.5</v>
      </c>
      <c r="H5">
        <f>G5*10^(-6)*$B$2</f>
        <v>2.2225000000000001E-3</v>
      </c>
      <c r="I5">
        <v>4</v>
      </c>
      <c r="J5">
        <f>$B$2*10^(-6)*I5</f>
        <v>2.5399999999999997E-3</v>
      </c>
    </row>
    <row r="6" spans="1:12" x14ac:dyDescent="0.3">
      <c r="C6">
        <v>51.5</v>
      </c>
      <c r="D6">
        <v>22.5</v>
      </c>
      <c r="E6">
        <f>C6/$A$2</f>
        <v>2.1369294605809129E-2</v>
      </c>
      <c r="F6">
        <f>D6/$A$2</f>
        <v>9.3360995850622405E-3</v>
      </c>
      <c r="G6">
        <f t="shared" si="1"/>
        <v>4.5</v>
      </c>
      <c r="H6">
        <f>G6*10^(-6)*$B$2</f>
        <v>2.8575000000000002E-3</v>
      </c>
      <c r="I6">
        <v>5</v>
      </c>
      <c r="J6">
        <f>$B$2*10^(-6)*I6</f>
        <v>3.1749999999999999E-3</v>
      </c>
    </row>
    <row r="7" spans="1:12" x14ac:dyDescent="0.3">
      <c r="C7">
        <v>63</v>
      </c>
      <c r="D7">
        <v>27.5</v>
      </c>
      <c r="E7">
        <f>C7/$A$2</f>
        <v>2.6141078838174275E-2</v>
      </c>
      <c r="F7">
        <f>D7/$A$2</f>
        <v>1.1410788381742738E-2</v>
      </c>
      <c r="G7">
        <f t="shared" si="1"/>
        <v>5.5</v>
      </c>
      <c r="H7">
        <f>G7*10^(-6)*$B$2</f>
        <v>3.4924999999999999E-3</v>
      </c>
      <c r="I7">
        <v>6</v>
      </c>
      <c r="J7">
        <f>$B$2*10^(-6)*I7</f>
        <v>3.8099999999999996E-3</v>
      </c>
    </row>
    <row r="8" spans="1:12" x14ac:dyDescent="0.3">
      <c r="D8">
        <v>32.5</v>
      </c>
      <c r="F8">
        <f>D8/$A$2</f>
        <v>1.3485477178423237E-2</v>
      </c>
      <c r="G8">
        <f t="shared" si="1"/>
        <v>6.5</v>
      </c>
      <c r="H8">
        <f>G8*10^(-6)*$B$2</f>
        <v>4.1275000000000001E-3</v>
      </c>
    </row>
    <row r="9" spans="1:12" x14ac:dyDescent="0.3">
      <c r="D9">
        <v>37.5</v>
      </c>
      <c r="F9">
        <f>D9/$A$2</f>
        <v>1.5560165975103735E-2</v>
      </c>
      <c r="G9">
        <f t="shared" si="1"/>
        <v>7.5</v>
      </c>
      <c r="H9">
        <f>G9*10^(-6)*$B$2</f>
        <v>4.7624999999999994E-3</v>
      </c>
    </row>
    <row r="10" spans="1:12" x14ac:dyDescent="0.3">
      <c r="D10">
        <v>42.5</v>
      </c>
      <c r="F10">
        <f>D10/$A$2</f>
        <v>1.7634854771784232E-2</v>
      </c>
      <c r="G10">
        <f t="shared" si="1"/>
        <v>8.5</v>
      </c>
      <c r="H10">
        <f>G10*10^(-6)*$B$2</f>
        <v>5.3975000000000004E-3</v>
      </c>
    </row>
    <row r="11" spans="1:12" x14ac:dyDescent="0.3">
      <c r="D11">
        <v>47.5</v>
      </c>
      <c r="F11">
        <f>D11/$A$2</f>
        <v>1.970954356846473E-2</v>
      </c>
      <c r="G11">
        <f t="shared" si="1"/>
        <v>9.5</v>
      </c>
      <c r="H11">
        <f>G11*10^(-6)*$B$2</f>
        <v>6.0324999999999997E-3</v>
      </c>
    </row>
    <row r="12" spans="1:12" x14ac:dyDescent="0.3">
      <c r="D12">
        <v>51.5</v>
      </c>
      <c r="F12">
        <f>D12/$A$2</f>
        <v>2.1369294605809129E-2</v>
      </c>
      <c r="G12">
        <f t="shared" si="1"/>
        <v>10.5</v>
      </c>
      <c r="H12">
        <f>G12*10^(-6)*$B$2</f>
        <v>6.6674999999999998E-3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93E6-7F02-4017-B445-42DA47BD589F}">
  <dimension ref="A1:L11"/>
  <sheetViews>
    <sheetView workbookViewId="0">
      <selection sqref="A1:J11"/>
    </sheetView>
  </sheetViews>
  <sheetFormatPr defaultRowHeight="14.4" x14ac:dyDescent="0.3"/>
  <sheetData>
    <row r="1" spans="1:12" x14ac:dyDescent="0.3">
      <c r="A1" t="s">
        <v>2</v>
      </c>
      <c r="B1" t="s">
        <v>11</v>
      </c>
      <c r="C1" t="s">
        <v>28</v>
      </c>
      <c r="D1" t="s">
        <v>29</v>
      </c>
      <c r="E1" t="s">
        <v>19</v>
      </c>
      <c r="F1" t="s">
        <v>22</v>
      </c>
      <c r="G1" t="s">
        <v>23</v>
      </c>
      <c r="H1" t="s">
        <v>24</v>
      </c>
      <c r="I1" t="s">
        <v>20</v>
      </c>
      <c r="J1" t="s">
        <v>21</v>
      </c>
      <c r="K1" t="s">
        <v>6</v>
      </c>
      <c r="L1" t="s">
        <v>25</v>
      </c>
    </row>
    <row r="2" spans="1:12" x14ac:dyDescent="0.3">
      <c r="A2">
        <v>2410</v>
      </c>
      <c r="B2">
        <v>635</v>
      </c>
      <c r="C2">
        <v>10.5</v>
      </c>
      <c r="D2">
        <v>1.5</v>
      </c>
      <c r="E2">
        <f>C2/$A$2</f>
        <v>4.3568464730290458E-3</v>
      </c>
      <c r="F2">
        <f>D2/$A$2</f>
        <v>6.2240663900414933E-4</v>
      </c>
      <c r="G2">
        <f>1/2</f>
        <v>0.5</v>
      </c>
      <c r="H2">
        <f>G2*10^(-6)*$B$2</f>
        <v>3.1749999999999997E-4</v>
      </c>
      <c r="I2">
        <v>1</v>
      </c>
      <c r="J2">
        <f>$B$2*10^(-6)*I2</f>
        <v>6.3499999999999993E-4</v>
      </c>
      <c r="K2">
        <f>1/6.077</f>
        <v>0.1645548790521639</v>
      </c>
      <c r="L2">
        <f>1/1.9603</f>
        <v>0.51012600112227724</v>
      </c>
    </row>
    <row r="3" spans="1:12" x14ac:dyDescent="0.3">
      <c r="C3">
        <v>19.5</v>
      </c>
      <c r="D3">
        <v>4.5</v>
      </c>
      <c r="E3">
        <f>C3/$A$2</f>
        <v>8.0912863070539427E-3</v>
      </c>
      <c r="F3">
        <f>D3/$A$2</f>
        <v>1.8672199170124482E-3</v>
      </c>
      <c r="G3">
        <f>G2+1</f>
        <v>1.5</v>
      </c>
      <c r="H3">
        <f>G3*10^(-6)*$B$2</f>
        <v>9.525E-4</v>
      </c>
      <c r="I3">
        <v>2</v>
      </c>
      <c r="J3">
        <f>$B$2*10^(-6)*I3</f>
        <v>1.2699999999999999E-3</v>
      </c>
    </row>
    <row r="4" spans="1:12" x14ac:dyDescent="0.3">
      <c r="C4">
        <v>28.5</v>
      </c>
      <c r="D4">
        <v>7.5</v>
      </c>
      <c r="E4">
        <f t="shared" ref="E4" si="0">C4/$A$2</f>
        <v>1.1825726141078838E-2</v>
      </c>
      <c r="F4">
        <f>D4/$A$2</f>
        <v>3.1120331950207467E-3</v>
      </c>
      <c r="G4">
        <f t="shared" ref="G4:G12" si="1">G3+1</f>
        <v>2.5</v>
      </c>
      <c r="H4">
        <f>G4*10^(-6)*$B$2</f>
        <v>1.5874999999999999E-3</v>
      </c>
      <c r="I4">
        <v>3</v>
      </c>
      <c r="J4">
        <f>$B$2*10^(-6)*I4</f>
        <v>1.9049999999999998E-3</v>
      </c>
    </row>
    <row r="5" spans="1:12" x14ac:dyDescent="0.3">
      <c r="C5">
        <v>38.5</v>
      </c>
      <c r="D5">
        <v>10.5</v>
      </c>
      <c r="E5">
        <f>C5/$A$2</f>
        <v>1.5975103734439833E-2</v>
      </c>
      <c r="F5">
        <f>D5/$A$2</f>
        <v>4.3568464730290458E-3</v>
      </c>
      <c r="G5">
        <f t="shared" si="1"/>
        <v>3.5</v>
      </c>
      <c r="H5">
        <f>G5*10^(-6)*$B$2</f>
        <v>2.2225000000000001E-3</v>
      </c>
      <c r="I5">
        <v>4</v>
      </c>
      <c r="J5">
        <f>$B$2*10^(-6)*I5</f>
        <v>2.5399999999999997E-3</v>
      </c>
    </row>
    <row r="6" spans="1:12" x14ac:dyDescent="0.3">
      <c r="C6">
        <v>47.5</v>
      </c>
      <c r="D6">
        <v>13.5</v>
      </c>
      <c r="E6">
        <f>C6/$A$2</f>
        <v>1.970954356846473E-2</v>
      </c>
      <c r="F6">
        <f>D6/$A$2</f>
        <v>5.6016597510373444E-3</v>
      </c>
      <c r="G6">
        <f t="shared" si="1"/>
        <v>4.5</v>
      </c>
      <c r="H6">
        <f>G6*10^(-6)*$B$2</f>
        <v>2.8575000000000002E-3</v>
      </c>
      <c r="I6">
        <v>5</v>
      </c>
      <c r="J6">
        <f>$B$2*10^(-6)*I6</f>
        <v>3.1749999999999999E-3</v>
      </c>
    </row>
    <row r="7" spans="1:12" x14ac:dyDescent="0.3">
      <c r="D7">
        <v>16.5</v>
      </c>
      <c r="F7">
        <f>D7/$A$2</f>
        <v>6.8464730290456431E-3</v>
      </c>
      <c r="G7">
        <f t="shared" si="1"/>
        <v>5.5</v>
      </c>
      <c r="H7">
        <f>G7*10^(-6)*$B$2</f>
        <v>3.4924999999999999E-3</v>
      </c>
      <c r="I7">
        <v>6</v>
      </c>
      <c r="J7">
        <f>$B$2*10^(-6)*I7</f>
        <v>3.8099999999999996E-3</v>
      </c>
    </row>
    <row r="8" spans="1:12" x14ac:dyDescent="0.3">
      <c r="D8">
        <v>19.5</v>
      </c>
      <c r="F8">
        <f>D8/$A$2</f>
        <v>8.0912863070539427E-3</v>
      </c>
      <c r="G8">
        <f t="shared" si="1"/>
        <v>6.5</v>
      </c>
      <c r="H8">
        <f>G8*10^(-6)*$B$2</f>
        <v>4.1275000000000001E-3</v>
      </c>
    </row>
    <row r="9" spans="1:12" x14ac:dyDescent="0.3">
      <c r="D9">
        <v>22.5</v>
      </c>
      <c r="F9">
        <f>D9/$A$2</f>
        <v>9.3360995850622405E-3</v>
      </c>
      <c r="G9">
        <f t="shared" si="1"/>
        <v>7.5</v>
      </c>
      <c r="H9">
        <f>G9*10^(-6)*$B$2</f>
        <v>4.7624999999999994E-3</v>
      </c>
    </row>
    <row r="10" spans="1:12" x14ac:dyDescent="0.3">
      <c r="D10">
        <v>25.5</v>
      </c>
      <c r="F10">
        <f>D10/$A$2</f>
        <v>1.058091286307054E-2</v>
      </c>
      <c r="G10">
        <f t="shared" si="1"/>
        <v>8.5</v>
      </c>
      <c r="H10">
        <f>G10*10^(-6)*$B$2</f>
        <v>5.3975000000000004E-3</v>
      </c>
    </row>
    <row r="11" spans="1:12" x14ac:dyDescent="0.3">
      <c r="D11">
        <v>28.5</v>
      </c>
      <c r="F11">
        <f>D11/$A$2</f>
        <v>1.1825726141078838E-2</v>
      </c>
      <c r="G11">
        <f t="shared" si="1"/>
        <v>9.5</v>
      </c>
      <c r="H11">
        <f>G11*10^(-6)*$B$2</f>
        <v>6.0324999999999997E-3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7C2A-FEB8-4D63-BB27-7FF24F799F06}">
  <dimension ref="A1:M11"/>
  <sheetViews>
    <sheetView tabSelected="1" workbookViewId="0">
      <selection activeCell="M2" sqref="M2"/>
    </sheetView>
  </sheetViews>
  <sheetFormatPr defaultRowHeight="14.4" x14ac:dyDescent="0.3"/>
  <sheetData>
    <row r="1" spans="1:13" x14ac:dyDescent="0.3">
      <c r="A1" t="s">
        <v>2</v>
      </c>
      <c r="B1" t="s">
        <v>11</v>
      </c>
      <c r="C1" t="s">
        <v>30</v>
      </c>
      <c r="D1" t="s">
        <v>31</v>
      </c>
      <c r="E1" t="s">
        <v>19</v>
      </c>
      <c r="F1" t="s">
        <v>22</v>
      </c>
      <c r="G1" t="s">
        <v>23</v>
      </c>
      <c r="H1" t="s">
        <v>24</v>
      </c>
      <c r="I1" t="s">
        <v>20</v>
      </c>
      <c r="J1" t="s">
        <v>21</v>
      </c>
      <c r="K1" t="s">
        <v>6</v>
      </c>
    </row>
    <row r="2" spans="1:13" x14ac:dyDescent="0.3">
      <c r="A2">
        <v>2410</v>
      </c>
      <c r="B2">
        <v>635</v>
      </c>
      <c r="C2">
        <v>8</v>
      </c>
      <c r="D2">
        <v>0.5</v>
      </c>
      <c r="E2">
        <f>C2/$A$2</f>
        <v>3.3195020746887966E-3</v>
      </c>
      <c r="F2">
        <f>D2/$A$2</f>
        <v>2.0746887966804979E-4</v>
      </c>
      <c r="G2">
        <f>1/2</f>
        <v>0.5</v>
      </c>
      <c r="H2">
        <f>G2*10^(-6)*$B$2</f>
        <v>3.1749999999999997E-4</v>
      </c>
      <c r="I2">
        <v>1</v>
      </c>
      <c r="J2">
        <f>$B$2*10^(-6)*I2</f>
        <v>6.3499999999999993E-4</v>
      </c>
      <c r="K2">
        <f>1/4.8682</f>
        <v>0.20541473234460375</v>
      </c>
      <c r="L2">
        <f>1/0.15</f>
        <v>6.666666666666667</v>
      </c>
      <c r="M2">
        <f>1/1.6219</f>
        <v>0.61656082372526055</v>
      </c>
    </row>
    <row r="3" spans="1:13" x14ac:dyDescent="0.3">
      <c r="C3">
        <v>16.5</v>
      </c>
      <c r="D3">
        <v>3</v>
      </c>
      <c r="E3">
        <f>C3/$A$2</f>
        <v>6.8464730290456431E-3</v>
      </c>
      <c r="F3">
        <f>D3/$A$2</f>
        <v>1.2448132780082987E-3</v>
      </c>
      <c r="G3">
        <f>G2+1</f>
        <v>1.5</v>
      </c>
      <c r="H3">
        <f>G3*10^(-6)*$B$2</f>
        <v>9.525E-4</v>
      </c>
      <c r="I3">
        <v>2</v>
      </c>
      <c r="J3">
        <f>$B$2*10^(-6)*I3</f>
        <v>1.2699999999999999E-3</v>
      </c>
    </row>
    <row r="4" spans="1:13" x14ac:dyDescent="0.3">
      <c r="C4">
        <v>23</v>
      </c>
      <c r="D4">
        <v>5.5</v>
      </c>
      <c r="E4">
        <f t="shared" ref="E4" si="0">C4/$A$2</f>
        <v>9.5435684647302912E-3</v>
      </c>
      <c r="F4">
        <f>D4/$A$2</f>
        <v>2.2821576763485478E-3</v>
      </c>
      <c r="G4">
        <f t="shared" ref="G4:G11" si="1">G3+1</f>
        <v>2.5</v>
      </c>
      <c r="H4">
        <f>G4*10^(-6)*$B$2</f>
        <v>1.5874999999999999E-3</v>
      </c>
      <c r="I4">
        <v>3</v>
      </c>
      <c r="J4">
        <f>$B$2*10^(-6)*I4</f>
        <v>1.9049999999999998E-3</v>
      </c>
    </row>
    <row r="5" spans="1:13" x14ac:dyDescent="0.3">
      <c r="C5">
        <v>31</v>
      </c>
      <c r="D5">
        <v>8</v>
      </c>
      <c r="E5">
        <f>C5/$A$2</f>
        <v>1.2863070539419087E-2</v>
      </c>
      <c r="F5">
        <f>D5/$A$2</f>
        <v>3.3195020746887966E-3</v>
      </c>
      <c r="G5">
        <f t="shared" si="1"/>
        <v>3.5</v>
      </c>
      <c r="H5">
        <f>G5*10^(-6)*$B$2</f>
        <v>2.2225000000000001E-3</v>
      </c>
      <c r="I5">
        <v>4</v>
      </c>
      <c r="J5">
        <f>$B$2*10^(-6)*I5</f>
        <v>2.5399999999999997E-3</v>
      </c>
    </row>
    <row r="6" spans="1:13" x14ac:dyDescent="0.3">
      <c r="C6">
        <v>38</v>
      </c>
      <c r="D6">
        <v>10</v>
      </c>
      <c r="E6">
        <f>C6/$A$2</f>
        <v>1.5767634854771784E-2</v>
      </c>
      <c r="F6">
        <f>D6/$A$2</f>
        <v>4.1493775933609959E-3</v>
      </c>
      <c r="G6">
        <f t="shared" si="1"/>
        <v>4.5</v>
      </c>
      <c r="H6">
        <f>G6*10^(-6)*$B$2</f>
        <v>2.8575000000000002E-3</v>
      </c>
      <c r="I6">
        <v>5</v>
      </c>
      <c r="J6">
        <f>$B$2*10^(-6)*I6</f>
        <v>3.1749999999999999E-3</v>
      </c>
    </row>
    <row r="7" spans="1:13" x14ac:dyDescent="0.3">
      <c r="D7">
        <v>13</v>
      </c>
      <c r="F7">
        <f>D7/$A$2</f>
        <v>5.3941908713692945E-3</v>
      </c>
      <c r="G7">
        <f t="shared" si="1"/>
        <v>5.5</v>
      </c>
      <c r="H7">
        <f>G7*10^(-6)*$B$2</f>
        <v>3.4924999999999999E-3</v>
      </c>
      <c r="I7">
        <v>6</v>
      </c>
      <c r="J7">
        <f>$B$2*10^(-6)*I7</f>
        <v>3.8099999999999996E-3</v>
      </c>
    </row>
    <row r="8" spans="1:13" x14ac:dyDescent="0.3">
      <c r="D8">
        <v>15.5</v>
      </c>
      <c r="F8">
        <f>D8/$A$2</f>
        <v>6.4315352697095433E-3</v>
      </c>
      <c r="G8">
        <f t="shared" si="1"/>
        <v>6.5</v>
      </c>
      <c r="H8">
        <f>G8*10^(-6)*$B$2</f>
        <v>4.1275000000000001E-3</v>
      </c>
    </row>
    <row r="9" spans="1:13" x14ac:dyDescent="0.3">
      <c r="G9">
        <f t="shared" si="1"/>
        <v>7.5</v>
      </c>
      <c r="H9">
        <f>G9*10^(-6)*$B$2</f>
        <v>4.7624999999999994E-3</v>
      </c>
    </row>
    <row r="10" spans="1:13" x14ac:dyDescent="0.3">
      <c r="G10">
        <f t="shared" si="1"/>
        <v>8.5</v>
      </c>
      <c r="H10">
        <f>G10*10^(-6)*$B$2</f>
        <v>5.3975000000000004E-3</v>
      </c>
    </row>
    <row r="11" spans="1:13" x14ac:dyDescent="0.3">
      <c r="G11">
        <f t="shared" si="1"/>
        <v>9.5</v>
      </c>
      <c r="H11">
        <f>G11*10^(-6)*$B$2</f>
        <v>6.0324999999999997E-3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Laser_G_1_fend</vt:lpstr>
      <vt:lpstr>Laser_R_1_fend</vt:lpstr>
      <vt:lpstr>Laser_R_2_fend_10_30</vt:lpstr>
      <vt:lpstr>LASER_R_2_fend _15_30</vt:lpstr>
      <vt:lpstr>LASER_R_2_fend_15_50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2023-11-28T10:03:50Z</dcterms:created>
  <dcterms:modified xsi:type="dcterms:W3CDTF">2023-11-29T12:04:18Z</dcterms:modified>
</cp:coreProperties>
</file>