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CD3765A-679D-455B-8F9B-AFCF1486F92A}" xr6:coauthVersionLast="47" xr6:coauthVersionMax="47" xr10:uidLastSave="{00000000-0000-0000-0000-000000000000}"/>
  <bookViews>
    <workbookView xWindow="-108" yWindow="-108" windowWidth="23256" windowHeight="12456" activeTab="3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F3" i="4"/>
  <c r="F4" i="4"/>
  <c r="F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E3" i="3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1" i="3"/>
  <c r="N2" i="3"/>
  <c r="O11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<sst xmlns="http://schemas.openxmlformats.org/spreadsheetml/2006/main" count="59" uniqueCount="52">
  <si>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</si>
  <si>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</si>
  <si>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</si>
  <si>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</si>
  <si>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</si>
  <si>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</si>
  <si>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</si>
  <si>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</si>
  <si>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</si>
  <si>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</si>
  <si>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</si>
  <si>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</si>
  <si>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</si>
  <si>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</si>
  <si>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</si>
  <si>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</si>
  <si>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</si>
  <si>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</si>
  <si>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</si>
  <si>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</si>
  <si>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</si>
  <si>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</si>
  <si>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</si>
  <si>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</si>
  <si>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</si>
  <si>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</si>
  <si>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</si>
  <si>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</si>
  <si>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</si>
  <si>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</si>
  <si>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</si>
  <si>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</si>
  <si>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</si>
  <si>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</si>
  <si>
    <t>θ2_32_62 (rad)</t>
  </si>
  <si>
    <t>V/V(0,0)_45</t>
  </si>
  <si>
    <t>θ2_45 (rad)</t>
  </si>
  <si>
    <r>
      <t>θ</t>
    </r>
    <r>
      <rPr>
        <vertAlign val="subscript"/>
        <sz val="10"/>
        <color theme="1"/>
        <rFont val="Arial"/>
        <family val="2"/>
      </rPr>
      <t>2_45</t>
    </r>
  </si>
  <si>
    <t>theta (deg)</t>
  </si>
  <si>
    <t>V (mV)</t>
  </si>
  <si>
    <t>θ_0</t>
  </si>
  <si>
    <t>I_x</t>
  </si>
  <si>
    <t>I_y</t>
  </si>
  <si>
    <t>S_0</t>
  </si>
  <si>
    <t>S_1</t>
  </si>
  <si>
    <t>S_2</t>
  </si>
  <si>
    <t>θ</t>
  </si>
  <si>
    <t>sen(theta-θ_0)^2</t>
  </si>
  <si>
    <t>θ (rad)</t>
  </si>
  <si>
    <t>theta (rad)</t>
  </si>
  <si>
    <t>(cos(theta-θ_0))^2</t>
  </si>
  <si>
    <t xml:space="preserve">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</si>
</sst>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2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28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AA25"/>
  <sheetViews>
    <sheetView workbookViewId="0">
      <selection activeCell="I25" sqref="I25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9.6640625" customWidth="1"/>
    <col min="14" max="14" width="12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13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7" ht="15.6" x14ac:dyDescent="0.35">
      <c r="A1" s="9" t="s">
        <v>16</v>
      </c>
      <c r="B1" s="10"/>
      <c r="C1" s="1" t="s">
        <v>18</v>
      </c>
      <c r="D1" s="1" t="s">
        <v>19</v>
      </c>
      <c r="E1" s="1" t="s">
        <v>20</v>
      </c>
      <c r="F1" s="9" t="s">
        <v>17</v>
      </c>
      <c r="G1" s="10"/>
      <c r="H1" s="1" t="s">
        <v>19</v>
      </c>
      <c r="I1" s="1" t="s">
        <v>20</v>
      </c>
      <c r="J1" s="5" t="s">
        <v>21</v>
      </c>
      <c r="K1" s="6"/>
      <c r="L1" s="1" t="s">
        <v>37</v>
      </c>
      <c r="M1" s="1" t="s">
        <v>19</v>
      </c>
      <c r="N1" s="1" t="s">
        <v>35</v>
      </c>
      <c r="O1" t="s">
        <v>36</v>
      </c>
      <c r="P1" s="2"/>
      <c r="R1" s="1" t="s">
        <v>32</v>
      </c>
      <c r="S1" s="11" t="s">
        <v>34</v>
      </c>
      <c r="T1" s="5" t="s">
        <v>25</v>
      </c>
      <c r="U1" s="1" t="s">
        <v>19</v>
      </c>
      <c r="V1" s="1" t="s">
        <v>30</v>
      </c>
      <c r="W1" s="5" t="s">
        <v>26</v>
      </c>
      <c r="X1" s="1" t="s">
        <v>19</v>
      </c>
      <c r="Y1" s="1" t="s">
        <v>31</v>
      </c>
      <c r="AA1" t="s">
        <v>33</v>
      </c>
    </row>
    <row r="2" spans="1:27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M2/$M$11</f>
        <v>0.97752808988764039</v>
      </c>
      <c r="O2" s="4">
        <f>L2*2*PI()/360</f>
        <v>3.4906585039886591E-2</v>
      </c>
      <c r="P2" s="2"/>
      <c r="R2" s="1">
        <v>2</v>
      </c>
      <c r="S2">
        <f>(PI()*R2)/180</f>
        <v>3.4906585039886591E-2</v>
      </c>
      <c r="U2" s="1">
        <v>270</v>
      </c>
      <c r="V2" s="1">
        <f>U2/$U$16</f>
        <v>0.83333333333333337</v>
      </c>
      <c r="X2" s="1">
        <v>218</v>
      </c>
      <c r="Y2" s="1">
        <f>X2/MAX($X$2:$X$25)</f>
        <v>0.87903225806451613</v>
      </c>
    </row>
    <row r="3" spans="1:27" x14ac:dyDescent="0.3">
      <c r="C3" s="1">
        <v>90</v>
      </c>
      <c r="D3" s="1">
        <v>28.8</v>
      </c>
      <c r="E3" s="1">
        <f t="shared" ref="E3:E4" si="0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M3/$M$11</f>
        <v>1</v>
      </c>
      <c r="O3" s="4">
        <f>L3*2*PI()/360</f>
        <v>0.38397243543875248</v>
      </c>
      <c r="P3" s="2"/>
      <c r="R3" s="1">
        <v>16</v>
      </c>
      <c r="S3">
        <f t="shared" ref="S3:S25" si="1">(PI()*R3)/180</f>
        <v>0.27925268031909273</v>
      </c>
      <c r="U3" s="1">
        <v>300</v>
      </c>
      <c r="V3" s="1">
        <f>U3/$U$16</f>
        <v>0.92592592592592593</v>
      </c>
      <c r="X3" s="1">
        <v>180</v>
      </c>
      <c r="Y3" s="1">
        <f>X3/MAX($X$2:$X$25)</f>
        <v>0.72580645161290325</v>
      </c>
    </row>
    <row r="4" spans="1:27" x14ac:dyDescent="0.3">
      <c r="C4" s="1">
        <v>45</v>
      </c>
      <c r="D4" s="1">
        <v>184</v>
      </c>
      <c r="E4" s="1">
        <f t="shared" si="0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M4/$M$11</f>
        <v>1</v>
      </c>
      <c r="O4" s="4">
        <f>L4*2*PI()/360</f>
        <v>0.73303828583761843</v>
      </c>
      <c r="P4" s="2"/>
      <c r="R4" s="1">
        <v>30</v>
      </c>
      <c r="S4">
        <f t="shared" si="1"/>
        <v>0.52359877559829882</v>
      </c>
      <c r="U4" s="1">
        <v>310</v>
      </c>
      <c r="V4" s="1">
        <f>U4/$U$16</f>
        <v>0.95679012345679015</v>
      </c>
      <c r="X4" s="1">
        <v>148</v>
      </c>
      <c r="Y4" s="1">
        <f>X4/MAX($X$2:$X$25)</f>
        <v>0.59677419354838712</v>
      </c>
    </row>
    <row r="5" spans="1:27" x14ac:dyDescent="0.3">
      <c r="L5" s="1">
        <v>62</v>
      </c>
      <c r="M5" s="1">
        <v>172</v>
      </c>
      <c r="N5" s="1">
        <f>M5/$M$11</f>
        <v>0.9662921348314607</v>
      </c>
      <c r="O5" s="4">
        <f>L5*2*PI()/360</f>
        <v>1.0821041362364843</v>
      </c>
      <c r="P5" s="2"/>
      <c r="R5" s="1">
        <v>44</v>
      </c>
      <c r="S5">
        <f t="shared" si="1"/>
        <v>0.76794487087750496</v>
      </c>
      <c r="U5" s="1">
        <v>294</v>
      </c>
      <c r="V5" s="1">
        <f>U5/$U$16</f>
        <v>0.90740740740740744</v>
      </c>
      <c r="X5" s="1">
        <v>124</v>
      </c>
      <c r="Y5" s="1">
        <f>X5/MAX($X$2:$X$25)</f>
        <v>0.5</v>
      </c>
    </row>
    <row r="6" spans="1:27" x14ac:dyDescent="0.3">
      <c r="L6" s="1">
        <v>82</v>
      </c>
      <c r="M6" s="1">
        <v>166</v>
      </c>
      <c r="N6" s="1">
        <f>M6/$M$11</f>
        <v>0.93258426966292129</v>
      </c>
      <c r="O6" s="4">
        <f>L6*2*PI()/360</f>
        <v>1.43116998663535</v>
      </c>
      <c r="P6" s="2"/>
      <c r="R6" s="1">
        <v>60</v>
      </c>
      <c r="S6">
        <f t="shared" si="1"/>
        <v>1.0471975511965976</v>
      </c>
      <c r="U6" s="1">
        <v>256</v>
      </c>
      <c r="V6" s="1">
        <f>U6/$U$16</f>
        <v>0.79012345679012341</v>
      </c>
      <c r="X6" s="1">
        <v>110</v>
      </c>
      <c r="Y6" s="1">
        <f>X6/MAX($X$2:$X$25)</f>
        <v>0.44354838709677419</v>
      </c>
    </row>
    <row r="7" spans="1:27" x14ac:dyDescent="0.3">
      <c r="L7" s="1">
        <v>102</v>
      </c>
      <c r="M7" s="1">
        <v>160</v>
      </c>
      <c r="N7" s="1">
        <f>M7/$M$11</f>
        <v>0.898876404494382</v>
      </c>
      <c r="O7" s="4">
        <f>L7*2*PI()/360</f>
        <v>1.780235837034216</v>
      </c>
      <c r="P7" s="6"/>
      <c r="R7" s="1">
        <v>74</v>
      </c>
      <c r="S7">
        <f t="shared" si="1"/>
        <v>1.2915436464758039</v>
      </c>
      <c r="U7" s="1">
        <v>210</v>
      </c>
      <c r="V7" s="1">
        <f>U7/$U$16</f>
        <v>0.64814814814814814</v>
      </c>
      <c r="X7" s="1">
        <v>112</v>
      </c>
      <c r="Y7" s="1">
        <f>X7/MAX($X$2:$X$25)</f>
        <v>0.45161290322580644</v>
      </c>
    </row>
    <row r="8" spans="1:27" x14ac:dyDescent="0.3">
      <c r="L8" s="1">
        <v>122</v>
      </c>
      <c r="M8" s="1">
        <v>160</v>
      </c>
      <c r="N8" s="1">
        <f>M8/$M$11</f>
        <v>0.898876404494382</v>
      </c>
      <c r="O8" s="4">
        <f>L8*2*PI()/360</f>
        <v>2.1293016874330819</v>
      </c>
      <c r="P8" s="2"/>
      <c r="R8" s="1">
        <v>90</v>
      </c>
      <c r="S8">
        <f t="shared" si="1"/>
        <v>1.5707963267948966</v>
      </c>
      <c r="U8" s="1">
        <v>164</v>
      </c>
      <c r="V8" s="1">
        <f>U8/$U$16</f>
        <v>0.50617283950617287</v>
      </c>
      <c r="X8" s="1">
        <v>134</v>
      </c>
      <c r="Y8" s="1">
        <f>X8/MAX($X$2:$X$25)</f>
        <v>0.54032258064516125</v>
      </c>
    </row>
    <row r="9" spans="1:27" x14ac:dyDescent="0.3">
      <c r="L9" s="1">
        <v>142</v>
      </c>
      <c r="M9" s="1">
        <v>164</v>
      </c>
      <c r="N9" s="1">
        <f>M9/$M$11</f>
        <v>0.9213483146067416</v>
      </c>
      <c r="O9" s="4">
        <f>L9*2*PI()/360</f>
        <v>2.4783675378319479</v>
      </c>
      <c r="P9" s="2"/>
      <c r="R9" s="1">
        <v>104</v>
      </c>
      <c r="S9">
        <f t="shared" si="1"/>
        <v>1.8151424220741028</v>
      </c>
      <c r="U9" s="1">
        <v>128</v>
      </c>
      <c r="V9" s="1">
        <f>U9/$U$16</f>
        <v>0.39506172839506171</v>
      </c>
      <c r="X9" s="1">
        <v>164</v>
      </c>
      <c r="Y9" s="1">
        <f>X9/MAX($X$2:$X$25)</f>
        <v>0.66129032258064513</v>
      </c>
    </row>
    <row r="10" spans="1:27" x14ac:dyDescent="0.3">
      <c r="L10" s="1">
        <v>162</v>
      </c>
      <c r="M10" s="1">
        <v>168</v>
      </c>
      <c r="N10" s="1">
        <f>M10/$M$11</f>
        <v>0.9438202247191011</v>
      </c>
      <c r="O10" s="4">
        <f>L10*2*PI()/360</f>
        <v>2.8274333882308138</v>
      </c>
      <c r="P10" s="2"/>
      <c r="R10" s="1">
        <v>120</v>
      </c>
      <c r="S10">
        <f t="shared" si="1"/>
        <v>2.0943951023931953</v>
      </c>
      <c r="U10" s="1">
        <v>114</v>
      </c>
      <c r="V10" s="1">
        <f>U10/$U$16</f>
        <v>0.35185185185185186</v>
      </c>
      <c r="X10" s="1">
        <v>198</v>
      </c>
      <c r="Y10" s="1">
        <f>X10/MAX($X$2:$X$25)</f>
        <v>0.79838709677419351</v>
      </c>
    </row>
    <row r="11" spans="1:27" x14ac:dyDescent="0.3">
      <c r="L11" s="1">
        <v>182</v>
      </c>
      <c r="M11" s="1">
        <v>178</v>
      </c>
      <c r="N11" s="1">
        <f>M11/$M$11</f>
        <v>1</v>
      </c>
      <c r="O11" s="4">
        <f>L11*2*PI()/360</f>
        <v>3.1764992386296798</v>
      </c>
      <c r="P11" s="2"/>
      <c r="R11" s="1">
        <v>135</v>
      </c>
      <c r="S11">
        <f t="shared" si="1"/>
        <v>2.3561944901923448</v>
      </c>
      <c r="U11" s="1">
        <v>130</v>
      </c>
      <c r="V11" s="1">
        <f>U11/$U$16</f>
        <v>0.40123456790123457</v>
      </c>
      <c r="X11" s="1">
        <v>224</v>
      </c>
      <c r="Y11" s="1">
        <f>X11/MAX($X$2:$X$25)</f>
        <v>0.90322580645161288</v>
      </c>
    </row>
    <row r="12" spans="1:27" x14ac:dyDescent="0.3">
      <c r="O12" s="2"/>
      <c r="P12" s="2"/>
      <c r="R12" s="1">
        <v>150</v>
      </c>
      <c r="S12">
        <f t="shared" si="1"/>
        <v>2.6179938779914944</v>
      </c>
      <c r="U12" s="1">
        <v>166</v>
      </c>
      <c r="V12" s="1">
        <f>U12/$U$16</f>
        <v>0.51234567901234573</v>
      </c>
      <c r="X12" s="1">
        <v>244</v>
      </c>
      <c r="Y12" s="1">
        <f>X12/MAX($X$2:$X$25)</f>
        <v>0.9838709677419355</v>
      </c>
    </row>
    <row r="13" spans="1:27" x14ac:dyDescent="0.3">
      <c r="L13" s="1"/>
      <c r="M13" s="1"/>
      <c r="N13" s="1"/>
      <c r="R13" s="1">
        <v>164</v>
      </c>
      <c r="S13">
        <f t="shared" si="1"/>
        <v>2.8623399732707</v>
      </c>
      <c r="U13" s="1">
        <v>212</v>
      </c>
      <c r="V13" s="1">
        <f>U13/$U$16</f>
        <v>0.65432098765432101</v>
      </c>
      <c r="X13" s="1">
        <v>242</v>
      </c>
      <c r="Y13" s="1">
        <f>X13/MAX($X$2:$X$25)</f>
        <v>0.97580645161290325</v>
      </c>
    </row>
    <row r="14" spans="1:27" x14ac:dyDescent="0.3">
      <c r="K14" s="1"/>
      <c r="L14" s="1"/>
      <c r="M14" s="1"/>
      <c r="R14" s="1">
        <v>180</v>
      </c>
      <c r="S14">
        <f t="shared" si="1"/>
        <v>3.1415926535897931</v>
      </c>
      <c r="U14" s="1">
        <v>268</v>
      </c>
      <c r="V14" s="1">
        <f>U14/$U$16</f>
        <v>0.8271604938271605</v>
      </c>
      <c r="X14" s="1">
        <v>220</v>
      </c>
      <c r="Y14" s="1">
        <f>X14/MAX($X$2:$X$25)</f>
        <v>0.88709677419354838</v>
      </c>
    </row>
    <row r="15" spans="1:27" x14ac:dyDescent="0.3">
      <c r="K15" s="1"/>
      <c r="L15" s="1"/>
      <c r="M15" s="1"/>
      <c r="N15" s="2"/>
      <c r="O15" s="2"/>
      <c r="P15" s="2"/>
      <c r="R15" s="1">
        <v>194</v>
      </c>
      <c r="S15">
        <f t="shared" si="1"/>
        <v>3.3859387488689991</v>
      </c>
      <c r="U15" s="1">
        <v>304</v>
      </c>
      <c r="V15" s="1">
        <f>U15/$U$16</f>
        <v>0.93827160493827155</v>
      </c>
      <c r="X15" s="1">
        <v>192</v>
      </c>
      <c r="Y15" s="1">
        <f>X15/MAX($X$2:$X$25)</f>
        <v>0.77419354838709675</v>
      </c>
    </row>
    <row r="16" spans="1:27" x14ac:dyDescent="0.3">
      <c r="R16" s="1">
        <v>210</v>
      </c>
      <c r="S16">
        <f t="shared" si="1"/>
        <v>3.6651914291880923</v>
      </c>
      <c r="U16" s="1">
        <v>324</v>
      </c>
      <c r="V16" s="1">
        <f>U16/$U$16</f>
        <v>1</v>
      </c>
      <c r="X16" s="1">
        <v>152</v>
      </c>
      <c r="Y16" s="1">
        <f>X16/MAX($X$2:$X$25)</f>
        <v>0.61290322580645162</v>
      </c>
    </row>
    <row r="17" spans="1:25" x14ac:dyDescent="0.3">
      <c r="R17" s="1">
        <v>224</v>
      </c>
      <c r="S17">
        <f t="shared" si="1"/>
        <v>3.9095375244672983</v>
      </c>
      <c r="U17" s="1">
        <v>320</v>
      </c>
      <c r="V17" s="1">
        <f>U17/$U$16</f>
        <v>0.98765432098765427</v>
      </c>
      <c r="X17" s="1">
        <v>129</v>
      </c>
      <c r="Y17" s="1">
        <f>X17/MAX($X$2:$X$25)</f>
        <v>0.52016129032258063</v>
      </c>
    </row>
    <row r="18" spans="1:25" x14ac:dyDescent="0.3">
      <c r="R18" s="1">
        <v>240</v>
      </c>
      <c r="S18">
        <f t="shared" si="1"/>
        <v>4.1887902047863905</v>
      </c>
      <c r="U18" s="1">
        <v>282</v>
      </c>
      <c r="V18" s="1">
        <f>U18/$U$16</f>
        <v>0.87037037037037035</v>
      </c>
      <c r="X18" s="1">
        <v>112</v>
      </c>
      <c r="Y18" s="1">
        <f>X18/MAX($X$2:$X$25)</f>
        <v>0.45161290322580644</v>
      </c>
    </row>
    <row r="19" spans="1:25" x14ac:dyDescent="0.3">
      <c r="F19" s="2" t="s">
        <v>23</v>
      </c>
      <c r="G19" s="2"/>
      <c r="J19" s="2" t="s">
        <v>24</v>
      </c>
      <c r="R19" s="1">
        <v>254</v>
      </c>
      <c r="S19">
        <f t="shared" si="1"/>
        <v>4.4331363000655974</v>
      </c>
      <c r="U19" s="1">
        <v>236</v>
      </c>
      <c r="V19" s="1">
        <f>U19/$U$16</f>
        <v>0.72839506172839508</v>
      </c>
      <c r="X19" s="1">
        <v>115</v>
      </c>
      <c r="Y19" s="1">
        <f>X19/MAX($X$2:$X$25)</f>
        <v>0.46370967741935482</v>
      </c>
    </row>
    <row r="20" spans="1:25" x14ac:dyDescent="0.3">
      <c r="K20" s="8" t="s">
        <v>29</v>
      </c>
      <c r="R20" s="1">
        <v>270</v>
      </c>
      <c r="S20">
        <f t="shared" si="1"/>
        <v>4.7123889803846897</v>
      </c>
      <c r="U20" s="1">
        <v>180</v>
      </c>
      <c r="V20" s="1">
        <f>U20/$U$16</f>
        <v>0.55555555555555558</v>
      </c>
      <c r="X20" s="1">
        <v>138</v>
      </c>
      <c r="Y20" s="1">
        <f>X20/MAX($X$2:$X$25)</f>
        <v>0.55645161290322576</v>
      </c>
    </row>
    <row r="21" spans="1:25" x14ac:dyDescent="0.3">
      <c r="R21" s="1">
        <v>284</v>
      </c>
      <c r="S21">
        <f t="shared" si="1"/>
        <v>4.9567350756638957</v>
      </c>
      <c r="U21" s="1">
        <v>146</v>
      </c>
      <c r="V21" s="1">
        <f>U21/$U$16</f>
        <v>0.45061728395061729</v>
      </c>
      <c r="X21" s="1">
        <v>166</v>
      </c>
      <c r="Y21" s="1">
        <f>X21/MAX($X$2:$X$25)</f>
        <v>0.66935483870967738</v>
      </c>
    </row>
    <row r="22" spans="1:25" x14ac:dyDescent="0.3">
      <c r="R22" s="1">
        <v>300</v>
      </c>
      <c r="S22">
        <f t="shared" si="1"/>
        <v>5.2359877559829888</v>
      </c>
      <c r="U22" s="1">
        <v>134</v>
      </c>
      <c r="V22" s="1">
        <f>U22/$U$16</f>
        <v>0.41358024691358025</v>
      </c>
      <c r="X22" s="1">
        <v>206</v>
      </c>
      <c r="Y22" s="1">
        <f>X22/MAX($X$2:$X$25)</f>
        <v>0.83064516129032262</v>
      </c>
    </row>
    <row r="23" spans="1:25" x14ac:dyDescent="0.3">
      <c r="R23" s="1">
        <v>314</v>
      </c>
      <c r="S23">
        <f t="shared" si="1"/>
        <v>5.480333851262194</v>
      </c>
      <c r="U23" s="1">
        <v>146</v>
      </c>
      <c r="V23" s="1">
        <f>U23/$U$16</f>
        <v>0.45061728395061729</v>
      </c>
      <c r="X23" s="1">
        <v>234</v>
      </c>
      <c r="Y23" s="1">
        <f>X23/MAX($X$2:$X$25)</f>
        <v>0.94354838709677424</v>
      </c>
    </row>
    <row r="24" spans="1:25" x14ac:dyDescent="0.3">
      <c r="R24" s="1">
        <v>330</v>
      </c>
      <c r="S24">
        <f t="shared" si="1"/>
        <v>5.7595865315812871</v>
      </c>
      <c r="U24" s="1">
        <v>188</v>
      </c>
      <c r="V24" s="1">
        <f>U24/$U$16</f>
        <v>0.58024691358024694</v>
      </c>
      <c r="X24" s="1">
        <v>248</v>
      </c>
      <c r="Y24" s="1">
        <f>X24/MAX($X$2:$X$25)</f>
        <v>1</v>
      </c>
    </row>
    <row r="25" spans="1:25" x14ac:dyDescent="0.3">
      <c r="A25" s="4" t="s">
        <v>22</v>
      </c>
      <c r="B25" s="2"/>
      <c r="R25" s="1">
        <v>344</v>
      </c>
      <c r="S25">
        <f t="shared" si="1"/>
        <v>6.0039326268604931</v>
      </c>
      <c r="U25" s="1">
        <v>236</v>
      </c>
      <c r="V25" s="1">
        <f>U25/$U$16</f>
        <v>0.72839506172839508</v>
      </c>
      <c r="X25" s="1">
        <v>244</v>
      </c>
      <c r="Y25" s="1">
        <f>X25/MAX($X$2:$X$25)</f>
        <v>0.9838709677419355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Q25"/>
  <sheetViews>
    <sheetView tabSelected="1" workbookViewId="0">
      <selection activeCell="S9" sqref="S9"/>
    </sheetView>
  </sheetViews>
  <sheetFormatPr defaultRowHeight="14.4" x14ac:dyDescent="0.3"/>
  <cols>
    <col min="4" max="4" width="12.6640625" customWidth="1"/>
    <col min="6" max="6" width="10" customWidth="1"/>
    <col min="13" max="13" width="18.44140625" customWidth="1"/>
    <col min="14" max="14" width="14.33203125" customWidth="1"/>
    <col min="15" max="15" width="16.88671875" customWidth="1"/>
    <col min="16" max="16" width="16.44140625" customWidth="1"/>
  </cols>
  <sheetData>
    <row r="1" spans="1:17" ht="15" thickBot="1" x14ac:dyDescent="0.35">
      <c r="A1" s="2" t="s">
        <v>27</v>
      </c>
      <c r="D1" s="12" t="s">
        <v>38</v>
      </c>
      <c r="E1" s="12" t="s">
        <v>39</v>
      </c>
      <c r="F1" t="s">
        <v>49</v>
      </c>
      <c r="G1" s="12" t="s">
        <v>43</v>
      </c>
      <c r="H1" s="12" t="s">
        <v>44</v>
      </c>
      <c r="I1" s="12" t="s">
        <v>45</v>
      </c>
      <c r="J1" s="12" t="s">
        <v>40</v>
      </c>
      <c r="K1" s="12" t="s">
        <v>41</v>
      </c>
      <c r="L1" s="12" t="s">
        <v>42</v>
      </c>
      <c r="M1" s="15" t="s">
        <v>46</v>
      </c>
      <c r="N1" t="s">
        <v>48</v>
      </c>
      <c r="O1" s="12" t="s">
        <v>47</v>
      </c>
      <c r="P1" s="17" t="s">
        <v>50</v>
      </c>
      <c r="Q1" s="17" t="s">
        <v>51</v>
      </c>
    </row>
    <row r="2" spans="1:17" ht="15" thickBot="1" x14ac:dyDescent="0.35">
      <c r="D2" s="13">
        <v>0</v>
      </c>
      <c r="E2" s="14">
        <v>190</v>
      </c>
      <c r="F2">
        <f>(PI()*D2)/180</f>
        <v>0</v>
      </c>
      <c r="G2" s="13">
        <v>299</v>
      </c>
      <c r="H2" s="13">
        <v>81</v>
      </c>
      <c r="I2" s="13">
        <v>-108.6</v>
      </c>
      <c r="J2" s="13">
        <v>-0.4649762153</v>
      </c>
      <c r="K2" s="13">
        <v>217.2402391</v>
      </c>
      <c r="L2" s="13">
        <v>81.759760850000006</v>
      </c>
      <c r="M2" s="16">
        <v>2</v>
      </c>
      <c r="N2" s="12">
        <f>(PI()*M2)/180</f>
        <v>3.4906585039886591E-2</v>
      </c>
      <c r="O2">
        <f>(SIN(N2-$J$2))^2</f>
        <v>0.22975023437488137</v>
      </c>
      <c r="P2">
        <f>(COS(N2-$J$2))^2</f>
        <v>0.77024976562511871</v>
      </c>
      <c r="Q2">
        <f>$K$2*P2+$L$2*O2</f>
        <v>186.1135674688415</v>
      </c>
    </row>
    <row r="3" spans="1:17" ht="15" thickBot="1" x14ac:dyDescent="0.35">
      <c r="D3" s="13">
        <v>45</v>
      </c>
      <c r="E3" s="14">
        <v>95.2</v>
      </c>
      <c r="F3">
        <f t="shared" ref="F3:F4" si="0">(PI()*D3)/180</f>
        <v>0.78539816339744828</v>
      </c>
      <c r="M3" s="16">
        <v>16</v>
      </c>
      <c r="N3" s="12">
        <f t="shared" ref="N3:N25" si="1">(PI()*M3)/180</f>
        <v>0.27925268031909273</v>
      </c>
      <c r="O3">
        <f t="shared" ref="O3:O25" si="2">(SIN(N3-$J$2))^2</f>
        <v>0.45887723521944584</v>
      </c>
      <c r="P3">
        <f t="shared" ref="P3:P25" si="3">(COS(N3-$J$2))^2</f>
        <v>0.54112276478055421</v>
      </c>
      <c r="Q3">
        <f t="shared" ref="Q3:Q25" si="4">$K$2*P3+$L$2*O3</f>
        <v>155.07133181443174</v>
      </c>
    </row>
    <row r="4" spans="1:17" ht="15" thickBot="1" x14ac:dyDescent="0.35">
      <c r="D4" s="13">
        <v>90</v>
      </c>
      <c r="E4" s="14">
        <v>109</v>
      </c>
      <c r="F4">
        <f t="shared" si="0"/>
        <v>1.5707963267948966</v>
      </c>
      <c r="M4" s="16">
        <v>30</v>
      </c>
      <c r="N4" s="12">
        <f t="shared" si="1"/>
        <v>0.52359877559829882</v>
      </c>
      <c r="O4">
        <f t="shared" si="2"/>
        <v>0.69763127327573027</v>
      </c>
      <c r="P4">
        <f t="shared" si="3"/>
        <v>0.3023687267242699</v>
      </c>
      <c r="Q4">
        <f t="shared" si="4"/>
        <v>122.72482055444766</v>
      </c>
    </row>
    <row r="5" spans="1:17" ht="15" thickBot="1" x14ac:dyDescent="0.35">
      <c r="M5" s="16">
        <v>44</v>
      </c>
      <c r="N5" s="12">
        <f t="shared" si="1"/>
        <v>0.76794487087750496</v>
      </c>
      <c r="O5">
        <f t="shared" si="2"/>
        <v>0.89011887880545559</v>
      </c>
      <c r="P5">
        <f t="shared" si="3"/>
        <v>0.10988112119454436</v>
      </c>
      <c r="Q5">
        <f t="shared" si="4"/>
        <v>96.646507700083077</v>
      </c>
    </row>
    <row r="6" spans="1:17" ht="15" thickBot="1" x14ac:dyDescent="0.35">
      <c r="M6" s="16">
        <v>60</v>
      </c>
      <c r="N6" s="12">
        <f t="shared" si="1"/>
        <v>1.0471975511965976</v>
      </c>
      <c r="O6">
        <f t="shared" si="2"/>
        <v>0.99656733037097822</v>
      </c>
      <c r="P6">
        <f t="shared" si="3"/>
        <v>3.4326696290217823E-3</v>
      </c>
      <c r="Q6">
        <f t="shared" si="4"/>
        <v>82.224820573014128</v>
      </c>
    </row>
    <row r="7" spans="1:17" ht="15" thickBot="1" x14ac:dyDescent="0.35">
      <c r="M7" s="16">
        <v>74</v>
      </c>
      <c r="N7" s="12">
        <f t="shared" si="1"/>
        <v>1.2915436464758039</v>
      </c>
      <c r="O7">
        <f t="shared" si="2"/>
        <v>0.96590154340371326</v>
      </c>
      <c r="P7">
        <f t="shared" si="3"/>
        <v>3.4098456596286748E-2</v>
      </c>
      <c r="Q7">
        <f t="shared" si="4"/>
        <v>86.379436057251795</v>
      </c>
    </row>
    <row r="8" spans="1:17" ht="15" thickBot="1" x14ac:dyDescent="0.35">
      <c r="M8" s="16">
        <v>90</v>
      </c>
      <c r="N8" s="12">
        <f t="shared" si="1"/>
        <v>1.5707963267948966</v>
      </c>
      <c r="O8">
        <f t="shared" si="2"/>
        <v>0.79893605709524795</v>
      </c>
      <c r="P8">
        <f t="shared" si="3"/>
        <v>0.20106394290475199</v>
      </c>
      <c r="Q8">
        <f t="shared" si="4"/>
        <v>108.99999999356649</v>
      </c>
    </row>
    <row r="9" spans="1:17" ht="15" thickBot="1" x14ac:dyDescent="0.35">
      <c r="M9" s="16">
        <v>104</v>
      </c>
      <c r="N9" s="12">
        <f t="shared" si="1"/>
        <v>1.8151424220741028</v>
      </c>
      <c r="O9">
        <f t="shared" si="2"/>
        <v>0.57578266459825767</v>
      </c>
      <c r="P9">
        <f t="shared" si="3"/>
        <v>0.42421733540174245</v>
      </c>
      <c r="Q9">
        <f t="shared" si="4"/>
        <v>139.23292833216874</v>
      </c>
    </row>
    <row r="10" spans="1:17" ht="15" thickBot="1" x14ac:dyDescent="0.35">
      <c r="M10" s="16">
        <v>120</v>
      </c>
      <c r="N10" s="12">
        <f t="shared" si="1"/>
        <v>2.0943951023931953</v>
      </c>
      <c r="O10">
        <f t="shared" si="2"/>
        <v>0.3023687267242699</v>
      </c>
      <c r="P10">
        <f t="shared" si="3"/>
        <v>0.69763127327573005</v>
      </c>
      <c r="Q10">
        <f t="shared" si="4"/>
        <v>176.27517939555236</v>
      </c>
    </row>
    <row r="11" spans="1:17" ht="15" thickBot="1" x14ac:dyDescent="0.35">
      <c r="M11" s="16">
        <v>135</v>
      </c>
      <c r="N11" s="12">
        <f t="shared" si="1"/>
        <v>2.3561944901923448</v>
      </c>
      <c r="O11">
        <f t="shared" si="2"/>
        <v>9.9204249313510545E-2</v>
      </c>
      <c r="P11">
        <f t="shared" si="3"/>
        <v>0.90079575068648954</v>
      </c>
      <c r="Q11">
        <f t="shared" si="4"/>
        <v>203.79999995857335</v>
      </c>
    </row>
    <row r="12" spans="1:17" ht="15" thickBot="1" x14ac:dyDescent="0.35">
      <c r="M12" s="16">
        <v>150</v>
      </c>
      <c r="N12" s="12">
        <f t="shared" si="1"/>
        <v>2.6179938779914944</v>
      </c>
      <c r="O12">
        <f t="shared" si="2"/>
        <v>3.4326696290217376E-3</v>
      </c>
      <c r="P12">
        <f t="shared" si="3"/>
        <v>0.99656733037097822</v>
      </c>
      <c r="Q12">
        <f t="shared" si="4"/>
        <v>216.77517937698588</v>
      </c>
    </row>
    <row r="13" spans="1:17" ht="15" thickBot="1" x14ac:dyDescent="0.35">
      <c r="M13" s="16">
        <v>164</v>
      </c>
      <c r="N13" s="12">
        <f t="shared" si="1"/>
        <v>2.8623399732707</v>
      </c>
      <c r="O13">
        <f t="shared" si="2"/>
        <v>3.4098456596286568E-2</v>
      </c>
      <c r="P13">
        <f t="shared" si="3"/>
        <v>0.96590154340371348</v>
      </c>
      <c r="Q13">
        <f t="shared" si="4"/>
        <v>212.62056389274824</v>
      </c>
    </row>
    <row r="14" spans="1:17" ht="15" thickBot="1" x14ac:dyDescent="0.35">
      <c r="M14" s="16">
        <v>180</v>
      </c>
      <c r="N14" s="12">
        <f t="shared" si="1"/>
        <v>3.1415926535897931</v>
      </c>
      <c r="O14">
        <f t="shared" si="2"/>
        <v>0.20106394290475194</v>
      </c>
      <c r="P14">
        <f t="shared" si="3"/>
        <v>0.79893605709524818</v>
      </c>
      <c r="Q14">
        <f t="shared" si="4"/>
        <v>189.99999995643353</v>
      </c>
    </row>
    <row r="15" spans="1:17" ht="15" thickBot="1" x14ac:dyDescent="0.35">
      <c r="M15" s="16">
        <v>194</v>
      </c>
      <c r="N15" s="12">
        <f t="shared" si="1"/>
        <v>3.3859387488689991</v>
      </c>
      <c r="O15">
        <f t="shared" si="2"/>
        <v>0.42421733540174228</v>
      </c>
      <c r="P15">
        <f t="shared" si="3"/>
        <v>0.57578266459825767</v>
      </c>
      <c r="Q15">
        <f t="shared" si="4"/>
        <v>159.76707161783128</v>
      </c>
    </row>
    <row r="16" spans="1:17" ht="15" thickBot="1" x14ac:dyDescent="0.35">
      <c r="M16" s="16">
        <v>210</v>
      </c>
      <c r="N16" s="12">
        <f t="shared" si="1"/>
        <v>3.6651914291880923</v>
      </c>
      <c r="O16">
        <f t="shared" si="2"/>
        <v>0.69763127327573038</v>
      </c>
      <c r="P16">
        <f t="shared" si="3"/>
        <v>0.30236872672426951</v>
      </c>
      <c r="Q16">
        <f t="shared" si="4"/>
        <v>122.72482055444758</v>
      </c>
    </row>
    <row r="17" spans="13:17" ht="15" thickBot="1" x14ac:dyDescent="0.35">
      <c r="M17" s="16">
        <v>224</v>
      </c>
      <c r="N17" s="12">
        <f t="shared" si="1"/>
        <v>3.9095375244672983</v>
      </c>
      <c r="O17">
        <f t="shared" si="2"/>
        <v>0.89011887880545582</v>
      </c>
      <c r="P17">
        <f t="shared" si="3"/>
        <v>0.10988112119454414</v>
      </c>
      <c r="Q17">
        <f t="shared" si="4"/>
        <v>96.646507700083049</v>
      </c>
    </row>
    <row r="18" spans="13:17" ht="15" thickBot="1" x14ac:dyDescent="0.35">
      <c r="M18" s="16">
        <v>240</v>
      </c>
      <c r="N18" s="12">
        <f t="shared" si="1"/>
        <v>4.1887902047863905</v>
      </c>
      <c r="O18">
        <f t="shared" si="2"/>
        <v>0.99656733037097822</v>
      </c>
      <c r="P18">
        <f t="shared" si="3"/>
        <v>3.4326696290217971E-3</v>
      </c>
      <c r="Q18">
        <f t="shared" si="4"/>
        <v>82.224820573014128</v>
      </c>
    </row>
    <row r="19" spans="13:17" ht="15" thickBot="1" x14ac:dyDescent="0.35">
      <c r="M19" s="16">
        <v>254</v>
      </c>
      <c r="N19" s="12">
        <f t="shared" si="1"/>
        <v>4.4331363000655974</v>
      </c>
      <c r="O19">
        <f t="shared" si="2"/>
        <v>0.96590154340371304</v>
      </c>
      <c r="P19">
        <f t="shared" si="3"/>
        <v>3.4098456596286859E-2</v>
      </c>
      <c r="Q19">
        <f t="shared" si="4"/>
        <v>86.379436057251809</v>
      </c>
    </row>
    <row r="20" spans="13:17" ht="15" thickBot="1" x14ac:dyDescent="0.35">
      <c r="M20" s="16">
        <v>270</v>
      </c>
      <c r="N20" s="12">
        <f t="shared" si="1"/>
        <v>4.7123889803846897</v>
      </c>
      <c r="O20">
        <f t="shared" si="2"/>
        <v>0.79893605709524818</v>
      </c>
      <c r="P20">
        <f t="shared" si="3"/>
        <v>0.20106394290475188</v>
      </c>
      <c r="Q20">
        <f t="shared" si="4"/>
        <v>108.99999999356649</v>
      </c>
    </row>
    <row r="21" spans="13:17" ht="15" thickBot="1" x14ac:dyDescent="0.35">
      <c r="M21" s="16">
        <v>284</v>
      </c>
      <c r="N21" s="12">
        <f t="shared" si="1"/>
        <v>4.9567350756638957</v>
      </c>
      <c r="O21">
        <f t="shared" si="2"/>
        <v>0.57578266459825767</v>
      </c>
      <c r="P21">
        <f t="shared" si="3"/>
        <v>0.42421733540174228</v>
      </c>
      <c r="Q21">
        <f t="shared" si="4"/>
        <v>139.23292833216871</v>
      </c>
    </row>
    <row r="22" spans="13:17" ht="15" thickBot="1" x14ac:dyDescent="0.35">
      <c r="M22" s="16">
        <v>300</v>
      </c>
      <c r="N22" s="12">
        <f t="shared" si="1"/>
        <v>5.2359877559829888</v>
      </c>
      <c r="O22">
        <f t="shared" si="2"/>
        <v>0.30236872672426968</v>
      </c>
      <c r="P22">
        <f t="shared" si="3"/>
        <v>0.69763127327573038</v>
      </c>
      <c r="Q22">
        <f t="shared" si="4"/>
        <v>176.27517939555239</v>
      </c>
    </row>
    <row r="23" spans="13:17" ht="15" thickBot="1" x14ac:dyDescent="0.35">
      <c r="M23" s="16">
        <v>314</v>
      </c>
      <c r="N23" s="12">
        <f t="shared" si="1"/>
        <v>5.480333851262194</v>
      </c>
      <c r="O23">
        <f t="shared" si="2"/>
        <v>0.10988112119454478</v>
      </c>
      <c r="P23">
        <f t="shared" si="3"/>
        <v>0.89011887880545515</v>
      </c>
      <c r="Q23">
        <f t="shared" si="4"/>
        <v>202.35349224991685</v>
      </c>
    </row>
    <row r="24" spans="13:17" ht="15" thickBot="1" x14ac:dyDescent="0.35">
      <c r="M24" s="16">
        <v>330</v>
      </c>
      <c r="N24" s="12">
        <f t="shared" si="1"/>
        <v>5.7595865315812871</v>
      </c>
      <c r="O24">
        <f t="shared" si="2"/>
        <v>3.4326696290218044E-3</v>
      </c>
      <c r="P24">
        <f t="shared" si="3"/>
        <v>0.99656733037097822</v>
      </c>
      <c r="Q24">
        <f t="shared" si="4"/>
        <v>216.77517937698588</v>
      </c>
    </row>
    <row r="25" spans="13:17" ht="15" thickBot="1" x14ac:dyDescent="0.35">
      <c r="M25" s="16">
        <v>344</v>
      </c>
      <c r="N25" s="12">
        <f t="shared" si="1"/>
        <v>6.0039326268604931</v>
      </c>
      <c r="O25">
        <f t="shared" si="2"/>
        <v>3.4098456596286526E-2</v>
      </c>
      <c r="P25">
        <f t="shared" si="3"/>
        <v>0.96590154340371348</v>
      </c>
      <c r="Q25">
        <f t="shared" si="4"/>
        <v>212.62056389274824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2023-12-13T15:26:53Z</dcterms:modified>
</cp:coreProperties>
</file>