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E1051B4E-770D-4851-82F7-83E242BE92A4}" xr6:coauthVersionLast="47" xr6:coauthVersionMax="47" xr10:uidLastSave="{00000000-0000-0000-0000-000000000000}"/>
  <bookViews>
    <workbookView xWindow="-108" yWindow="-108" windowWidth="23256" windowHeight="12456" xr2:uid="{3C28A6A4-6576-44DD-9668-A9F0D2E03BA7}"/>
  </bookViews>
  <sheets>
    <sheet name="lens' law" sheetId="1" r:id="rId1"/>
    <sheet name="focal" sheetId="2" r:id="rId2"/>
    <sheet name="magnific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  <c r="I12" i="3"/>
  <c r="O2" i="3"/>
  <c r="N2" i="3" s="1"/>
  <c r="P2" i="3" s="1"/>
  <c r="C12" i="3"/>
  <c r="L2" i="3"/>
  <c r="M2" i="3" s="1"/>
  <c r="J5" i="3"/>
  <c r="L5" i="3" s="1"/>
  <c r="M5" i="3" s="1"/>
  <c r="E6" i="3"/>
  <c r="J6" i="3" s="1"/>
  <c r="L6" i="3" s="1"/>
  <c r="M6" i="3" s="1"/>
  <c r="E5" i="3"/>
  <c r="E4" i="3"/>
  <c r="J4" i="3" s="1"/>
  <c r="L4" i="3" s="1"/>
  <c r="M4" i="3" s="1"/>
  <c r="E3" i="3"/>
  <c r="G3" i="3"/>
  <c r="I3" i="3" s="1"/>
  <c r="G4" i="3"/>
  <c r="G5" i="3"/>
  <c r="G6" i="3"/>
  <c r="C3" i="3"/>
  <c r="D3" i="3" s="1"/>
  <c r="C4" i="3"/>
  <c r="D4" i="3" s="1"/>
  <c r="C5" i="3"/>
  <c r="D5" i="3" s="1"/>
  <c r="C6" i="3"/>
  <c r="D6" i="3" s="1"/>
  <c r="G2" i="3"/>
  <c r="H2" i="3" s="1"/>
  <c r="E2" i="3"/>
  <c r="J2" i="3" s="1"/>
  <c r="C2" i="3"/>
  <c r="D2" i="3" s="1"/>
  <c r="M5" i="2"/>
  <c r="L5" i="2" s="1"/>
  <c r="M4" i="2"/>
  <c r="L4" i="2"/>
  <c r="M3" i="2"/>
  <c r="L3" i="2" s="1"/>
  <c r="L2" i="2"/>
  <c r="M2" i="2"/>
  <c r="I2" i="3" l="1"/>
  <c r="H3" i="3"/>
  <c r="J3" i="3"/>
  <c r="L3" i="3" s="1"/>
  <c r="M3" i="3" s="1"/>
  <c r="H6" i="3"/>
  <c r="I6" i="3"/>
  <c r="H5" i="3"/>
  <c r="I5" i="3"/>
  <c r="H4" i="3"/>
  <c r="I4" i="3"/>
  <c r="Q2" i="3"/>
  <c r="N5" i="3"/>
  <c r="P5" i="3" s="1"/>
  <c r="Q5" i="3" s="1"/>
  <c r="N3" i="3"/>
  <c r="N6" i="3"/>
  <c r="P6" i="3" s="1"/>
  <c r="Q6" i="3" s="1"/>
  <c r="N4" i="3"/>
  <c r="P4" i="3" l="1"/>
  <c r="Q4" i="3" s="1"/>
  <c r="P3" i="3"/>
  <c r="Q3" i="3" s="1"/>
</calcChain>
</file>

<file path=xl/sharedStrings.xml><?xml version="1.0" encoding="utf-8"?>
<sst xmlns="http://schemas.openxmlformats.org/spreadsheetml/2006/main" count="39" uniqueCount="36">
  <si>
    <t>d (cm)</t>
  </si>
  <si>
    <t>V (mV)</t>
  </si>
  <si>
    <t>y (cm)</t>
  </si>
  <si>
    <t>X</t>
  </si>
  <si>
    <t>y_23.2 (cm)</t>
  </si>
  <si>
    <t>V_23.2 (mV)</t>
  </si>
  <si>
    <t>y_13.8 (cm)</t>
  </si>
  <si>
    <t>V_13.8 (V)</t>
  </si>
  <si>
    <t>y_18 (cm)</t>
  </si>
  <si>
    <t>V_18 (mV)</t>
  </si>
  <si>
    <t>y_8.8 (cm)</t>
  </si>
  <si>
    <t>V_8.8 (V)</t>
  </si>
  <si>
    <t>x</t>
  </si>
  <si>
    <t>x (cm)</t>
  </si>
  <si>
    <t>1/f</t>
  </si>
  <si>
    <t>f</t>
  </si>
  <si>
    <t>My (mm)</t>
  </si>
  <si>
    <t>Y/X</t>
  </si>
  <si>
    <t>Mx th (mm)</t>
  </si>
  <si>
    <t>My_diag (mm)</t>
  </si>
  <si>
    <t>I</t>
  </si>
  <si>
    <t>y</t>
  </si>
  <si>
    <t>Mx diagonale th (mm)</t>
  </si>
  <si>
    <t>I_3</t>
  </si>
  <si>
    <t>errore percentuale verticale</t>
  </si>
  <si>
    <t>Mx diagonale (mm)</t>
  </si>
  <si>
    <t xml:space="preserve">Mx </t>
  </si>
  <si>
    <t>V_1 (mV)</t>
  </si>
  <si>
    <t>x0</t>
  </si>
  <si>
    <t>d_1(mm)</t>
  </si>
  <si>
    <t>I (mV/mm^2)</t>
  </si>
  <si>
    <t>d (mm)</t>
  </si>
  <si>
    <t>dati originali</t>
  </si>
  <si>
    <t>d (m)</t>
  </si>
  <si>
    <t>V (V)</t>
  </si>
  <si>
    <t>I_1 (mV/mm^2)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</si>
</sst>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'lens'' law'!$C$2:$C$12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'lens'' law'!$E$2:$E$12</c:f>
              <c:numCache>
                <c:formatCode>General</c:formatCode>
                <c:ptCount val="11"/>
                <c:pt idx="0">
                  <c:v>1.8749999999999999E-2</c:v>
                </c:pt>
                <c:pt idx="1">
                  <c:v>1.2E-2</c:v>
                </c:pt>
                <c:pt idx="2">
                  <c:v>8.3333333333333332E-3</c:v>
                </c:pt>
                <c:pt idx="3">
                  <c:v>6.1224489795918364E-3</c:v>
                </c:pt>
                <c:pt idx="4">
                  <c:v>4.6874999999999998E-3</c:v>
                </c:pt>
                <c:pt idx="5">
                  <c:v>3.7037037037037038E-3</c:v>
                </c:pt>
                <c:pt idx="6">
                  <c:v>3.0000000000000001E-3</c:v>
                </c:pt>
                <c:pt idx="7">
                  <c:v>2.4793388429752068E-3</c:v>
                </c:pt>
                <c:pt idx="8">
                  <c:v>2.0833333333333333E-3</c:v>
                </c:pt>
                <c:pt idx="9">
                  <c:v>1.7751479289940828E-3</c:v>
                </c:pt>
                <c:pt idx="10">
                  <c:v>1.5306122448979591E-3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39-4F4F-9FDE-BC8C8A4AF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577503"/>
        <c:axId val="604482175"/>
      </c:scatterChart>
      <c:valAx>
        <c:axId val="70957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4482175"/>
        <c:crosses val="autoZero"/>
        <c:crossBetween val="midCat"/>
      </c:valAx>
      <c:valAx>
        <c:axId val="6044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957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'lens'' law'!$E$1</c:f>
              <c:strCache>
                <c:ptCount val="1"/>
                <c:pt idx="0">
                  <c:v>I (mV/mm^2)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'lens'' law'!$C$2:$C$12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'lens'' law'!$E$2:$E$12</c:f>
              <c:numCache>
                <c:formatCode>General</c:formatCode>
                <c:ptCount val="11"/>
                <c:pt idx="0">
                  <c:v>1.8749999999999999E-2</c:v>
                </c:pt>
                <c:pt idx="1">
                  <c:v>1.2E-2</c:v>
                </c:pt>
                <c:pt idx="2">
                  <c:v>8.3333333333333332E-3</c:v>
                </c:pt>
                <c:pt idx="3">
                  <c:v>6.1224489795918364E-3</c:v>
                </c:pt>
                <c:pt idx="4">
                  <c:v>4.6874999999999998E-3</c:v>
                </c:pt>
                <c:pt idx="5">
                  <c:v>3.7037037037037038E-3</c:v>
                </c:pt>
                <c:pt idx="6">
                  <c:v>3.0000000000000001E-3</c:v>
                </c:pt>
                <c:pt idx="7">
                  <c:v>2.4793388429752068E-3</c:v>
                </c:pt>
                <c:pt idx="8">
                  <c:v>2.0833333333333333E-3</c:v>
                </c:pt>
                <c:pt idx="9">
                  <c:v>1.7751479289940828E-3</c:v>
                </c:pt>
                <c:pt idx="10">
                  <c:v>1.5306122448979591E-3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F-4371-B138-D59C01F3C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464831"/>
        <c:axId val="1831506159"/>
      </c:scatterChart>
      <c:valAx>
        <c:axId val="108546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1506159"/>
        <c:crosses val="autoZero"/>
        <c:crossBetween val="midCat"/>
      </c:valAx>
      <c:valAx>
        <c:axId val="18315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546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focal!$A$2:$A$15</c:f>
              <c:numCache>
                <c:formatCode>General</c:formatCode>
                <c:ptCount val="14"/>
                <c:pt idx="0">
                  <c:v>4</c:v>
                </c:pt>
                <c:pt idx="1">
                  <c:v>4.5</c:v>
                </c:pt>
                <c:pt idx="2">
                  <c:v>5.2</c:v>
                </c:pt>
                <c:pt idx="3">
                  <c:v>5.7</c:v>
                </c:pt>
                <c:pt idx="4">
                  <c:v>6</c:v>
                </c:pt>
                <c:pt idx="5">
                  <c:v>6.4</c:v>
                </c:pt>
                <c:pt idx="6">
                  <c:v>6.5</c:v>
                </c:pt>
                <c:pt idx="7">
                  <c:v>7.2</c:v>
                </c:pt>
                <c:pt idx="8">
                  <c:v>7.6</c:v>
                </c:pt>
                <c:pt idx="9">
                  <c:v>8.1999999999999993</c:v>
                </c:pt>
                <c:pt idx="10">
                  <c:v>9.3000000000000007</c:v>
                </c:pt>
                <c:pt idx="11">
                  <c:v>9.9</c:v>
                </c:pt>
              </c:numCache>
            </c:numRef>
          </c:xVal>
          <c:yVal>
            <c:numRef>
              <c:f>focal!$B$2:$B$15</c:f>
              <c:numCache>
                <c:formatCode>General</c:formatCode>
                <c:ptCount val="14"/>
                <c:pt idx="0">
                  <c:v>83.2</c:v>
                </c:pt>
                <c:pt idx="1">
                  <c:v>115</c:v>
                </c:pt>
                <c:pt idx="2">
                  <c:v>206</c:v>
                </c:pt>
                <c:pt idx="3">
                  <c:v>444</c:v>
                </c:pt>
                <c:pt idx="4">
                  <c:v>616</c:v>
                </c:pt>
                <c:pt idx="5">
                  <c:v>752</c:v>
                </c:pt>
                <c:pt idx="6">
                  <c:v>744</c:v>
                </c:pt>
                <c:pt idx="7">
                  <c:v>656</c:v>
                </c:pt>
                <c:pt idx="8">
                  <c:v>544</c:v>
                </c:pt>
                <c:pt idx="9">
                  <c:v>356</c:v>
                </c:pt>
                <c:pt idx="10">
                  <c:v>174</c:v>
                </c:pt>
                <c:pt idx="11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A-49FB-8B4A-71C19B5C6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80431"/>
        <c:axId val="2012456447"/>
      </c:scatterChart>
      <c:valAx>
        <c:axId val="63618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2456447"/>
        <c:crosses val="autoZero"/>
        <c:crossBetween val="midCat"/>
      </c:valAx>
      <c:valAx>
        <c:axId val="201245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18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2</xdr:row>
      <xdr:rowOff>72390</xdr:rowOff>
    </xdr:from>
    <xdr:to>
      <xdr:col>21</xdr:col>
      <xdr:colOff>228600</xdr:colOff>
      <xdr:row>17</xdr:row>
      <xdr:rowOff>72390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4948BD8-999B-45B4-16B0-6B48EAB43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510540</xdr:colOff>
      <xdr:row>13</xdr:row>
      <xdr:rowOff>95250</xdr:rowOff>
    </xdr:from>
    <xdr:to>
      <xdr:col>10</xdr:col>
      <xdr:colOff>601980</xdr:colOff>
      <xdr:row>28</xdr:row>
      <xdr:rowOff>95250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47B18A1-F054-AFCE-3B74-839ED38EF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0</xdr:row>
      <xdr:rowOff>140970</xdr:rowOff>
    </xdr:from>
    <xdr:to>
      <xdr:col>21</xdr:col>
      <xdr:colOff>381000</xdr:colOff>
      <xdr:row>15</xdr:row>
      <xdr:rowOff>140970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0679A7A-F2B2-5F06-6B64-CFE46089C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FA5F4-A7FE-4667-9524-0A7C9689B3F7}">
  <dimension ref="C1:M12"/>
  <sheetViews>
    <sheetView tabSelected="1" workbookViewId="0">
      <selection activeCell="F13" sqref="F13"/>
    </sheetView>
  </sheetViews>
  <sheetFormatPr defaultRowHeight="14.4" x14ac:dyDescent="0.3"/>
  <cols>
    <col min="5" max="5" width="12" bestFit="1" customWidth="1"/>
    <col min="6" max="6" width="13.77734375" bestFit="1" customWidth="1"/>
    <col min="7" max="7" width="11" bestFit="1" customWidth="1"/>
  </cols>
  <sheetData>
    <row r="1" spans="3:13" x14ac:dyDescent="0.3">
      <c r="C1" t="s">
        <v>29</v>
      </c>
      <c r="D1" t="s">
        <v>27</v>
      </c>
      <c r="E1" t="s">
        <v>30</v>
      </c>
      <c r="F1" t="s">
        <v>35</v>
      </c>
      <c r="G1" t="s">
        <v>28</v>
      </c>
      <c r="H1" t="s">
        <v>32</v>
      </c>
      <c r="I1" t="s">
        <v>0</v>
      </c>
      <c r="J1" t="s">
        <v>31</v>
      </c>
      <c r="K1" t="s">
        <v>1</v>
      </c>
      <c r="L1" t="s">
        <v>33</v>
      </c>
      <c r="M1" t="s">
        <v>34</v>
      </c>
    </row>
    <row r="2" spans="3:13" x14ac:dyDescent="0.3">
      <c r="C2">
        <v>10</v>
      </c>
      <c r="D2">
        <v>30</v>
      </c>
      <c r="E2">
        <f>$D$2/(C2+$G$2)^2</f>
        <v>1.8749999999999999E-2</v>
      </c>
      <c r="F2">
        <v>1.9E-2</v>
      </c>
      <c r="G2">
        <v>30</v>
      </c>
      <c r="I2">
        <v>9</v>
      </c>
      <c r="J2">
        <v>90</v>
      </c>
      <c r="K2">
        <v>744</v>
      </c>
      <c r="L2">
        <v>0.09</v>
      </c>
      <c r="M2">
        <v>0.74399999999999999</v>
      </c>
    </row>
    <row r="3" spans="3:13" x14ac:dyDescent="0.3">
      <c r="C3">
        <v>20</v>
      </c>
      <c r="E3">
        <f>$D$2/(C3+$G$2)^2</f>
        <v>1.2E-2</v>
      </c>
      <c r="F3">
        <v>1.2E-2</v>
      </c>
      <c r="G3">
        <v>30</v>
      </c>
      <c r="I3">
        <v>10</v>
      </c>
      <c r="J3">
        <v>100</v>
      </c>
      <c r="K3">
        <v>464</v>
      </c>
      <c r="L3">
        <v>0.1</v>
      </c>
      <c r="M3">
        <v>0.46400000000000002</v>
      </c>
    </row>
    <row r="4" spans="3:13" x14ac:dyDescent="0.3">
      <c r="C4">
        <v>30</v>
      </c>
      <c r="E4">
        <f>$D$2/(C4+$G$2)^2</f>
        <v>8.3333333333333332E-3</v>
      </c>
      <c r="F4">
        <v>7.4999999999999997E-3</v>
      </c>
      <c r="G4">
        <v>30</v>
      </c>
      <c r="I4">
        <v>11</v>
      </c>
      <c r="J4">
        <v>110</v>
      </c>
      <c r="K4">
        <v>296</v>
      </c>
      <c r="L4">
        <v>0.11</v>
      </c>
      <c r="M4">
        <v>0.29599999999999999</v>
      </c>
    </row>
    <row r="5" spans="3:13" x14ac:dyDescent="0.3">
      <c r="C5">
        <v>40</v>
      </c>
      <c r="E5">
        <f>$D$2/(C5+$G$2)^2</f>
        <v>6.1224489795918364E-3</v>
      </c>
      <c r="F5">
        <v>5.4999999999999997E-3</v>
      </c>
      <c r="G5">
        <v>30</v>
      </c>
      <c r="I5">
        <v>12</v>
      </c>
      <c r="J5">
        <v>120</v>
      </c>
      <c r="K5">
        <v>210</v>
      </c>
      <c r="L5">
        <v>0.12</v>
      </c>
      <c r="M5">
        <v>0.21</v>
      </c>
    </row>
    <row r="6" spans="3:13" x14ac:dyDescent="0.3">
      <c r="C6">
        <v>50</v>
      </c>
      <c r="E6">
        <f>$D$2/(C6+$G$2)^2</f>
        <v>4.6874999999999998E-3</v>
      </c>
      <c r="F6">
        <v>4.0000000000000001E-3</v>
      </c>
      <c r="G6">
        <v>30</v>
      </c>
      <c r="I6">
        <v>13</v>
      </c>
      <c r="J6">
        <v>130</v>
      </c>
      <c r="K6">
        <v>158</v>
      </c>
      <c r="L6">
        <v>0.13</v>
      </c>
      <c r="M6">
        <v>0.158</v>
      </c>
    </row>
    <row r="7" spans="3:13" x14ac:dyDescent="0.3">
      <c r="C7">
        <v>60</v>
      </c>
      <c r="E7">
        <f>$D$2/(C7+$G$2)^2</f>
        <v>3.7037037037037038E-3</v>
      </c>
      <c r="F7">
        <v>3.5000000000000001E-3</v>
      </c>
      <c r="G7">
        <v>30</v>
      </c>
      <c r="I7">
        <v>14.1</v>
      </c>
      <c r="J7">
        <v>141</v>
      </c>
      <c r="K7">
        <v>121</v>
      </c>
      <c r="L7">
        <v>0.14099999999999999</v>
      </c>
      <c r="M7">
        <v>0.121</v>
      </c>
    </row>
    <row r="8" spans="3:13" x14ac:dyDescent="0.3">
      <c r="C8">
        <v>70</v>
      </c>
      <c r="E8">
        <f>$D$2/(C8+$G$2)^2</f>
        <v>3.0000000000000001E-3</v>
      </c>
      <c r="F8">
        <v>3.0000000000000001E-3</v>
      </c>
      <c r="G8">
        <v>30</v>
      </c>
      <c r="I8">
        <v>16</v>
      </c>
      <c r="J8">
        <v>160</v>
      </c>
      <c r="K8">
        <v>81.599999999999994</v>
      </c>
      <c r="L8">
        <v>0.16</v>
      </c>
      <c r="M8">
        <v>8.1600000000000006E-2</v>
      </c>
    </row>
    <row r="9" spans="3:13" x14ac:dyDescent="0.3">
      <c r="C9">
        <v>80</v>
      </c>
      <c r="E9">
        <f>$D$2/(C9+$G$2)^2</f>
        <v>2.4793388429752068E-3</v>
      </c>
      <c r="F9">
        <v>2.5000000000000001E-3</v>
      </c>
      <c r="G9">
        <v>30</v>
      </c>
      <c r="I9">
        <v>17.5</v>
      </c>
      <c r="J9">
        <v>175</v>
      </c>
      <c r="K9">
        <v>64</v>
      </c>
      <c r="L9">
        <v>0.17499999999999999</v>
      </c>
      <c r="M9">
        <v>6.4000000000000001E-2</v>
      </c>
    </row>
    <row r="10" spans="3:13" x14ac:dyDescent="0.3">
      <c r="C10">
        <v>90</v>
      </c>
      <c r="E10">
        <f>$D$2/(C10+$G$2)^2</f>
        <v>2.0833333333333333E-3</v>
      </c>
      <c r="F10">
        <v>2E-3</v>
      </c>
      <c r="G10">
        <v>30</v>
      </c>
      <c r="I10">
        <v>19.5</v>
      </c>
      <c r="J10">
        <v>195</v>
      </c>
      <c r="K10">
        <v>48</v>
      </c>
      <c r="L10">
        <v>0.19500000000000001</v>
      </c>
      <c r="M10">
        <v>4.8000000000000001E-2</v>
      </c>
    </row>
    <row r="11" spans="3:13" x14ac:dyDescent="0.3">
      <c r="C11">
        <v>100</v>
      </c>
      <c r="E11">
        <f>$D$2/(C11+$G$2)^2</f>
        <v>1.7751479289940828E-3</v>
      </c>
      <c r="F11">
        <v>1.8E-3</v>
      </c>
      <c r="G11">
        <v>30</v>
      </c>
      <c r="I11">
        <v>20.5</v>
      </c>
      <c r="J11">
        <v>205</v>
      </c>
      <c r="K11">
        <v>41.6</v>
      </c>
      <c r="L11">
        <v>0.20499999999999999</v>
      </c>
      <c r="M11">
        <v>4.1599999999999998E-2</v>
      </c>
    </row>
    <row r="12" spans="3:13" x14ac:dyDescent="0.3">
      <c r="C12">
        <v>110</v>
      </c>
      <c r="E12">
        <f>$D$2/(C12+$G$2)^2</f>
        <v>1.5306122448979591E-3</v>
      </c>
      <c r="F12">
        <v>1.1999999999999999E-3</v>
      </c>
      <c r="G12">
        <v>30</v>
      </c>
      <c r="I12">
        <v>30.3</v>
      </c>
      <c r="J12">
        <v>303</v>
      </c>
      <c r="K12">
        <v>14.9</v>
      </c>
      <c r="L12">
        <v>0.30299999999999999</v>
      </c>
      <c r="M12">
        <v>1.49E-2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68923-2920-4514-8572-E0906C6DCCF4}">
  <dimension ref="A1:N13"/>
  <sheetViews>
    <sheetView workbookViewId="0">
      <selection activeCell="M2" sqref="M2"/>
    </sheetView>
  </sheetViews>
  <sheetFormatPr defaultRowHeight="14.4" x14ac:dyDescent="0.3"/>
  <cols>
    <col min="1" max="1" width="12.5546875" customWidth="1"/>
    <col min="2" max="2" width="13" customWidth="1"/>
    <col min="3" max="3" width="11" customWidth="1"/>
    <col min="4" max="4" width="11.33203125" customWidth="1"/>
  </cols>
  <sheetData>
    <row r="1" spans="1:14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21</v>
      </c>
      <c r="J1" t="s">
        <v>12</v>
      </c>
      <c r="N1" t="s">
        <v>3</v>
      </c>
    </row>
    <row r="2" spans="1:14" x14ac:dyDescent="0.3">
      <c r="A2">
        <v>4</v>
      </c>
      <c r="B2">
        <v>83.2</v>
      </c>
      <c r="C2">
        <v>7.7</v>
      </c>
      <c r="D2">
        <v>1.44</v>
      </c>
      <c r="E2">
        <v>6.5</v>
      </c>
      <c r="F2">
        <v>872</v>
      </c>
      <c r="G2">
        <v>10.6</v>
      </c>
      <c r="H2">
        <v>1.19</v>
      </c>
      <c r="I2">
        <v>4</v>
      </c>
      <c r="J2">
        <v>23.2</v>
      </c>
      <c r="L2">
        <f>1/M2</f>
        <v>5.0162162162162165</v>
      </c>
      <c r="M2">
        <f>1/N2+1/A7</f>
        <v>0.19935344827586207</v>
      </c>
      <c r="N2">
        <v>23.2</v>
      </c>
    </row>
    <row r="3" spans="1:14" x14ac:dyDescent="0.3">
      <c r="A3">
        <v>4.5</v>
      </c>
      <c r="B3">
        <v>115</v>
      </c>
      <c r="E3">
        <v>6.6</v>
      </c>
      <c r="F3">
        <v>888</v>
      </c>
      <c r="I3">
        <v>7.7</v>
      </c>
      <c r="J3">
        <v>18</v>
      </c>
      <c r="L3">
        <f>1/M3</f>
        <v>4.9423255813953491</v>
      </c>
      <c r="M3">
        <f>1/N3+1/C2</f>
        <v>0.20233389798607188</v>
      </c>
      <c r="N3">
        <v>13.8</v>
      </c>
    </row>
    <row r="4" spans="1:14" x14ac:dyDescent="0.3">
      <c r="A4">
        <v>5.2</v>
      </c>
      <c r="B4">
        <v>206</v>
      </c>
      <c r="E4">
        <v>6.7</v>
      </c>
      <c r="F4">
        <v>888</v>
      </c>
      <c r="I4">
        <v>6.5</v>
      </c>
      <c r="J4">
        <v>13.8</v>
      </c>
      <c r="L4">
        <f>1/M4</f>
        <v>4.8825910931174095</v>
      </c>
      <c r="M4">
        <f>1/N4+1/E4</f>
        <v>0.20480928689883912</v>
      </c>
      <c r="N4">
        <v>18</v>
      </c>
    </row>
    <row r="5" spans="1:14" x14ac:dyDescent="0.3">
      <c r="A5">
        <v>5.7</v>
      </c>
      <c r="B5">
        <v>444</v>
      </c>
      <c r="I5">
        <v>10.6</v>
      </c>
      <c r="J5">
        <v>8.8000000000000007</v>
      </c>
      <c r="L5">
        <f>1/M5</f>
        <v>4.8082474226804131</v>
      </c>
      <c r="M5">
        <f>1/N5+1/G2</f>
        <v>0.20797598627787306</v>
      </c>
      <c r="N5">
        <v>8.8000000000000007</v>
      </c>
    </row>
    <row r="6" spans="1:14" x14ac:dyDescent="0.3">
      <c r="A6">
        <v>6</v>
      </c>
      <c r="B6">
        <v>616</v>
      </c>
    </row>
    <row r="7" spans="1:14" x14ac:dyDescent="0.3">
      <c r="A7">
        <v>6.4</v>
      </c>
      <c r="B7">
        <v>752</v>
      </c>
    </row>
    <row r="8" spans="1:14" x14ac:dyDescent="0.3">
      <c r="A8">
        <v>6.5</v>
      </c>
      <c r="B8">
        <v>744</v>
      </c>
    </row>
    <row r="9" spans="1:14" x14ac:dyDescent="0.3">
      <c r="A9">
        <v>7.2</v>
      </c>
      <c r="B9">
        <v>656</v>
      </c>
    </row>
    <row r="10" spans="1:14" x14ac:dyDescent="0.3">
      <c r="A10">
        <v>7.6</v>
      </c>
      <c r="B10">
        <v>544</v>
      </c>
    </row>
    <row r="11" spans="1:14" x14ac:dyDescent="0.3">
      <c r="A11">
        <v>8.1999999999999993</v>
      </c>
      <c r="B11">
        <v>356</v>
      </c>
    </row>
    <row r="12" spans="1:14" x14ac:dyDescent="0.3">
      <c r="A12">
        <v>9.3000000000000007</v>
      </c>
      <c r="B12">
        <v>174</v>
      </c>
    </row>
    <row r="13" spans="1:14" x14ac:dyDescent="0.3">
      <c r="A13">
        <v>9.9</v>
      </c>
      <c r="B13">
        <v>127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1F316-C397-45B7-8B8B-9BB3FB7ED77F}">
  <dimension ref="A1:Q12"/>
  <sheetViews>
    <sheetView workbookViewId="0">
      <selection activeCell="K3" sqref="K3"/>
    </sheetView>
  </sheetViews>
  <sheetFormatPr defaultRowHeight="14.4" x14ac:dyDescent="0.3"/>
  <cols>
    <col min="5" max="5" width="12.5546875" bestFit="1" customWidth="1"/>
    <col min="8" max="8" width="18.88671875" bestFit="1" customWidth="1"/>
    <col min="9" max="9" width="12" bestFit="1" customWidth="1"/>
    <col min="11" max="11" width="16.6640625" bestFit="1" customWidth="1"/>
    <col min="17" max="17" width="24" bestFit="1" customWidth="1"/>
  </cols>
  <sheetData>
    <row r="1" spans="1:17" x14ac:dyDescent="0.3">
      <c r="A1" t="s">
        <v>13</v>
      </c>
      <c r="B1" t="s">
        <v>2</v>
      </c>
      <c r="C1" t="s">
        <v>14</v>
      </c>
      <c r="D1" t="s">
        <v>15</v>
      </c>
      <c r="E1" t="s">
        <v>19</v>
      </c>
      <c r="F1" t="s">
        <v>16</v>
      </c>
      <c r="G1" t="s">
        <v>17</v>
      </c>
      <c r="H1" t="s">
        <v>22</v>
      </c>
      <c r="I1" t="s">
        <v>18</v>
      </c>
      <c r="J1" t="s">
        <v>20</v>
      </c>
      <c r="K1" t="s">
        <v>25</v>
      </c>
      <c r="N1" t="s">
        <v>23</v>
      </c>
      <c r="O1" t="s">
        <v>26</v>
      </c>
      <c r="Q1" t="s">
        <v>24</v>
      </c>
    </row>
    <row r="2" spans="1:17" x14ac:dyDescent="0.3">
      <c r="A2">
        <v>7.9</v>
      </c>
      <c r="B2">
        <v>13</v>
      </c>
      <c r="C2">
        <f>1/A2+1/B2</f>
        <v>0.20350535540408957</v>
      </c>
      <c r="D2">
        <f>1/C2</f>
        <v>4.9138755980861246</v>
      </c>
      <c r="E2">
        <f>5*SQRT(2)</f>
        <v>7.0710678118654755</v>
      </c>
      <c r="F2">
        <v>5</v>
      </c>
      <c r="G2">
        <f>B2/A2</f>
        <v>1.6455696202531644</v>
      </c>
      <c r="H2">
        <f>E2/G2</f>
        <v>4.2970335164413278</v>
      </c>
      <c r="I2">
        <f>F2/G2</f>
        <v>3.0384615384615388</v>
      </c>
      <c r="J2">
        <f>E2/$K$2</f>
        <v>1.7677669529663689</v>
      </c>
      <c r="K2">
        <v>4</v>
      </c>
      <c r="L2">
        <f>(J2-G2)/J2</f>
        <v>6.9125250083532472E-2</v>
      </c>
      <c r="M2">
        <f>L2*100</f>
        <v>6.9125250083532475</v>
      </c>
      <c r="N2">
        <f>F2/$O$2</f>
        <v>1.7677669529663689</v>
      </c>
      <c r="O2">
        <f>K2/SQRT(2)</f>
        <v>2.8284271247461898</v>
      </c>
      <c r="P2">
        <f>(N2-G2)/N2</f>
        <v>6.9125250083532472E-2</v>
      </c>
      <c r="Q2">
        <f>P2*100</f>
        <v>6.9125250083532475</v>
      </c>
    </row>
    <row r="3" spans="1:17" x14ac:dyDescent="0.3">
      <c r="A3">
        <v>6.1</v>
      </c>
      <c r="B3">
        <v>27.3</v>
      </c>
      <c r="C3">
        <f t="shared" ref="C3:C6" si="0">1/A3+1/B3</f>
        <v>0.20056446285954485</v>
      </c>
      <c r="D3">
        <f t="shared" ref="D3:D6" si="1">1/C3</f>
        <v>4.9859281437125746</v>
      </c>
      <c r="E3">
        <f>14*SQRT(2)</f>
        <v>19.798989873223331</v>
      </c>
      <c r="F3">
        <v>14.5</v>
      </c>
      <c r="G3">
        <f t="shared" ref="G3:G6" si="2">B3/A3</f>
        <v>4.4754098360655741</v>
      </c>
      <c r="H3">
        <f>E3/G3</f>
        <v>4.4239501181927583</v>
      </c>
      <c r="I3">
        <f>F3/G3</f>
        <v>3.2399267399267395</v>
      </c>
      <c r="J3">
        <f>E3/$K$2</f>
        <v>4.9497474683058327</v>
      </c>
      <c r="L3">
        <f t="shared" ref="L3:L6" si="3">(J3-G3)/J3</f>
        <v>9.5830673236873595E-2</v>
      </c>
      <c r="M3">
        <f t="shared" ref="M3:M6" si="4">L3*100</f>
        <v>9.5830673236873594</v>
      </c>
      <c r="N3">
        <f t="shared" ref="N3:N6" si="5">F3/$N$2</f>
        <v>8.2024386617639511</v>
      </c>
      <c r="P3">
        <f t="shared" ref="P3:P6" si="6">(N3-G3)/N3</f>
        <v>0.45438057867742371</v>
      </c>
      <c r="Q3">
        <f t="shared" ref="Q3:Q6" si="7">P3*100</f>
        <v>45.438057867742373</v>
      </c>
    </row>
    <row r="4" spans="1:17" x14ac:dyDescent="0.3">
      <c r="A4">
        <v>5.3</v>
      </c>
      <c r="B4">
        <v>58.6</v>
      </c>
      <c r="C4">
        <f t="shared" si="0"/>
        <v>0.20574409169940114</v>
      </c>
      <c r="D4">
        <f t="shared" si="1"/>
        <v>4.8604068857589979</v>
      </c>
      <c r="E4">
        <f>34*SQRT(2)</f>
        <v>48.083261120685236</v>
      </c>
      <c r="F4">
        <v>34</v>
      </c>
      <c r="G4">
        <f t="shared" si="2"/>
        <v>11.056603773584905</v>
      </c>
      <c r="H4">
        <f>E4/G4</f>
        <v>4.3488273709834768</v>
      </c>
      <c r="I4">
        <f>F4/G4</f>
        <v>3.0750853242320821</v>
      </c>
      <c r="J4">
        <f>E4/$K$2</f>
        <v>12.020815280171309</v>
      </c>
      <c r="L4">
        <f t="shared" si="3"/>
        <v>8.0211822918275694E-2</v>
      </c>
      <c r="M4">
        <f t="shared" si="4"/>
        <v>8.0211822918275697</v>
      </c>
      <c r="N4">
        <f t="shared" si="5"/>
        <v>19.23330444827409</v>
      </c>
      <c r="P4">
        <f t="shared" si="6"/>
        <v>0.42513238932392217</v>
      </c>
      <c r="Q4">
        <f t="shared" si="7"/>
        <v>42.51323893239222</v>
      </c>
    </row>
    <row r="5" spans="1:17" x14ac:dyDescent="0.3">
      <c r="A5">
        <v>16.3</v>
      </c>
      <c r="B5">
        <v>7.2</v>
      </c>
      <c r="C5">
        <f t="shared" si="0"/>
        <v>0.20023858214042264</v>
      </c>
      <c r="D5">
        <f t="shared" si="1"/>
        <v>4.9940425531914894</v>
      </c>
      <c r="E5">
        <f>F5*SQRT(2)</f>
        <v>2.1213203435596428</v>
      </c>
      <c r="F5">
        <v>1.5</v>
      </c>
      <c r="G5">
        <f t="shared" si="2"/>
        <v>0.44171779141104295</v>
      </c>
      <c r="H5">
        <f>E5/G5</f>
        <v>4.8024335555586362</v>
      </c>
      <c r="I5">
        <f>F5/G5</f>
        <v>3.3958333333333335</v>
      </c>
      <c r="J5">
        <f>E5/$K$2</f>
        <v>0.53033008588991071</v>
      </c>
      <c r="L5">
        <f t="shared" si="3"/>
        <v>0.16708894486001774</v>
      </c>
      <c r="M5">
        <f t="shared" si="4"/>
        <v>16.708894486001775</v>
      </c>
      <c r="N5">
        <f t="shared" si="5"/>
        <v>0.84852813742385702</v>
      </c>
      <c r="P5">
        <f t="shared" si="6"/>
        <v>0.47943059053751103</v>
      </c>
      <c r="Q5">
        <f t="shared" si="7"/>
        <v>47.943059053751099</v>
      </c>
    </row>
    <row r="6" spans="1:17" x14ac:dyDescent="0.3">
      <c r="A6">
        <v>10.199999999999999</v>
      </c>
      <c r="B6">
        <v>9.6</v>
      </c>
      <c r="C6">
        <f t="shared" si="0"/>
        <v>0.20220588235294118</v>
      </c>
      <c r="D6">
        <f t="shared" si="1"/>
        <v>4.9454545454545453</v>
      </c>
      <c r="E6">
        <f>F6*SQRT(2)</f>
        <v>4.2426406871192857</v>
      </c>
      <c r="F6">
        <v>3</v>
      </c>
      <c r="G6">
        <f t="shared" si="2"/>
        <v>0.94117647058823528</v>
      </c>
      <c r="H6">
        <f>E6/G6</f>
        <v>4.5078057300642413</v>
      </c>
      <c r="I6">
        <f>F6/G6</f>
        <v>3.1875</v>
      </c>
      <c r="J6">
        <f>E6/$K$2</f>
        <v>1.0606601717798214</v>
      </c>
      <c r="L6">
        <f t="shared" si="3"/>
        <v>0.11265031380511695</v>
      </c>
      <c r="M6">
        <f t="shared" si="4"/>
        <v>11.265031380511696</v>
      </c>
      <c r="N6">
        <f t="shared" si="5"/>
        <v>1.697056274847714</v>
      </c>
      <c r="P6">
        <f t="shared" si="6"/>
        <v>0.44540644612819802</v>
      </c>
      <c r="Q6">
        <f t="shared" si="7"/>
        <v>44.540644612819804</v>
      </c>
    </row>
    <row r="11" spans="1:17" x14ac:dyDescent="0.3">
      <c r="A11" t="s">
        <v>12</v>
      </c>
      <c r="B11" t="s">
        <v>15</v>
      </c>
      <c r="C11" t="s">
        <v>21</v>
      </c>
    </row>
    <row r="12" spans="1:17" x14ac:dyDescent="0.3">
      <c r="A12">
        <v>13.3</v>
      </c>
      <c r="B12">
        <v>5</v>
      </c>
      <c r="C12">
        <f>1/(1/B12-1/A12)</f>
        <v>8.0120481927710827</v>
      </c>
      <c r="I12">
        <f>4*SQRT(2)</f>
        <v>5.6568542494923806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lens' law</vt:lpstr>
      <vt:lpstr>focal</vt:lpstr>
      <vt:lpstr>magnification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lbalassone4@gmail.com</cp:lastModifiedBy>
  <dcterms:created xsi:type="dcterms:W3CDTF">2023-11-21T09:33:10Z</dcterms:created>
  <dcterms:modified xsi:type="dcterms:W3CDTF">2024-01-13T22:33:30Z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2023-11-22T11:37:37Z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3ccf8782-797e-40c5-b469-1e7d01706825</vt:lpwstr>
  </property>
  <property fmtid="{D5CDD505-2E9C-101B-9397-08002B2CF9AE}" pid="7" name="MSIP_Label_defa4170-0d19-0005-0004-bc88714345d2_ActionId">
    <vt:lpwstr>10c7d008-ea42-4ce0-b742-a4228e0fec68</vt:lpwstr>
  </property>
  <property fmtid="{D5CDD505-2E9C-101B-9397-08002B2CF9AE}" pid="8" name="MSIP_Label_defa4170-0d19-0005-0004-bc88714345d2_ContentBits">
    <vt:lpwstr>0</vt:lpwstr>
  </property>
</Properties>
</file>