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55" windowWidth="9945" windowHeight="6900" activeTab="1"/>
  </bookViews>
  <sheets>
    <sheet name="D10" sheetId="1" r:id="rId1"/>
    <sheet name="D30" sheetId="2" r:id="rId2"/>
    <sheet name="D50" sheetId="3" r:id="rId3"/>
    <sheet name="D100" sheetId="4" r:id="rId4"/>
    <sheet name="Hoja1" sheetId="5" r:id="rId5"/>
  </sheets>
  <calcPr calcId="145621"/>
</workbook>
</file>

<file path=xl/calcChain.xml><?xml version="1.0" encoding="utf-8"?>
<calcChain xmlns="http://schemas.openxmlformats.org/spreadsheetml/2006/main">
  <c r="AN21" i="2" l="1"/>
  <c r="AN20" i="2"/>
  <c r="AN19" i="2"/>
  <c r="AN18" i="2"/>
  <c r="AN17" i="2"/>
  <c r="AN16" i="2"/>
  <c r="AN15" i="2"/>
  <c r="AN14" i="2"/>
  <c r="AN13" i="2"/>
  <c r="AN12" i="2"/>
  <c r="AN11" i="2"/>
  <c r="AN10" i="2"/>
  <c r="AN9" i="2"/>
  <c r="AN7" i="2"/>
  <c r="AN6" i="2"/>
  <c r="AS10" i="2"/>
  <c r="AS9" i="2"/>
  <c r="AS8" i="2"/>
  <c r="AS7" i="2"/>
  <c r="AS6" i="2"/>
  <c r="AS5" i="2"/>
  <c r="W22" i="2"/>
  <c r="W22" i="1"/>
  <c r="AQ2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685" i="5" l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3" i="5"/>
  <c r="A14" i="5" s="1"/>
  <c r="A15" i="5" s="1"/>
  <c r="A16" i="5" s="1"/>
  <c r="A17" i="5" s="1"/>
  <c r="A18" i="5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4" i="5"/>
  <c r="A5" i="5" s="1"/>
  <c r="A6" i="5" s="1"/>
  <c r="A7" i="5" s="1"/>
  <c r="A8" i="5" s="1"/>
  <c r="A9" i="5" s="1"/>
  <c r="A10" i="5" s="1"/>
  <c r="A11" i="5" s="1"/>
  <c r="A12" i="5" s="1"/>
  <c r="A3" i="5"/>
  <c r="L8" i="5"/>
  <c r="K8" i="5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22" i="2"/>
  <c r="AR3" i="2"/>
  <c r="AR4" i="2"/>
  <c r="AR6" i="2"/>
  <c r="AR7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" i="2"/>
  <c r="AQ3" i="2"/>
  <c r="AQ4" i="2"/>
  <c r="AQ5" i="2"/>
  <c r="AQ6" i="2"/>
  <c r="AQ7" i="2"/>
  <c r="AQ9" i="2"/>
  <c r="AQ11" i="2"/>
  <c r="AQ12" i="2"/>
  <c r="AQ13" i="2"/>
  <c r="AQ14" i="2"/>
  <c r="AQ15" i="2"/>
  <c r="AQ16" i="2"/>
  <c r="AQ17" i="2"/>
  <c r="AQ18" i="2"/>
  <c r="AQ19" i="2"/>
  <c r="AQ20" i="2"/>
  <c r="AQ21" i="2"/>
  <c r="AQ2" i="2"/>
  <c r="AP3" i="2"/>
  <c r="AP4" i="2"/>
  <c r="AP5" i="2"/>
  <c r="AR5" i="2" s="1"/>
  <c r="AP6" i="2"/>
  <c r="AP7" i="2"/>
  <c r="AP8" i="2"/>
  <c r="AQ8" i="2" s="1"/>
  <c r="AP9" i="2"/>
  <c r="AP10" i="2"/>
  <c r="AQ10" i="2" s="1"/>
  <c r="AP11" i="2"/>
  <c r="AP12" i="2"/>
  <c r="AP13" i="2"/>
  <c r="AP14" i="2"/>
  <c r="AP15" i="2"/>
  <c r="AP16" i="2"/>
  <c r="AP17" i="2"/>
  <c r="AP18" i="2"/>
  <c r="AP19" i="2"/>
  <c r="AP20" i="2"/>
  <c r="AP21" i="2"/>
  <c r="AP2" i="2"/>
  <c r="AS21" i="2"/>
  <c r="AS20" i="2"/>
  <c r="AS19" i="2"/>
  <c r="AS18" i="2"/>
  <c r="AS17" i="2"/>
  <c r="AS16" i="2"/>
  <c r="AS15" i="2"/>
  <c r="AS14" i="2"/>
  <c r="AS13" i="2"/>
  <c r="AS12" i="2"/>
  <c r="AS11" i="2"/>
  <c r="AS4" i="2"/>
  <c r="AS3" i="2"/>
  <c r="AS2" i="2"/>
  <c r="AS22" i="2" s="1"/>
  <c r="AS21" i="1"/>
  <c r="AS20" i="1"/>
  <c r="AS19" i="1"/>
  <c r="AS18" i="1"/>
  <c r="AS17" i="1"/>
  <c r="AS16" i="1"/>
  <c r="AS15" i="1"/>
  <c r="AS13" i="1"/>
  <c r="AS12" i="1"/>
  <c r="AS11" i="1"/>
  <c r="AS10" i="1"/>
  <c r="AS9" i="1"/>
  <c r="AS7" i="1"/>
  <c r="AS6" i="1"/>
  <c r="I9" i="5" l="1"/>
  <c r="AR8" i="2"/>
  <c r="AR22" i="2"/>
  <c r="AN8" i="2"/>
  <c r="AN5" i="2"/>
  <c r="AN4" i="2"/>
  <c r="AN3" i="2"/>
  <c r="AN2" i="2"/>
  <c r="AP2" i="1"/>
  <c r="AQ2" i="1"/>
  <c r="AR2" i="1"/>
  <c r="AS2" i="1"/>
  <c r="AP3" i="1"/>
  <c r="AR3" i="1"/>
  <c r="AS3" i="1"/>
  <c r="AP4" i="1"/>
  <c r="AS4" i="1"/>
  <c r="AP5" i="1"/>
  <c r="AR5" i="1"/>
  <c r="AS5" i="1"/>
  <c r="AP6" i="1"/>
  <c r="AR6" i="1" s="1"/>
  <c r="AP7" i="1"/>
  <c r="AP8" i="1"/>
  <c r="AR8" i="1"/>
  <c r="AS8" i="1"/>
  <c r="AP9" i="1"/>
  <c r="AR9" i="1" s="1"/>
  <c r="AP10" i="1"/>
  <c r="AR10" i="1" s="1"/>
  <c r="AP11" i="1"/>
  <c r="AP12" i="1"/>
  <c r="AP13" i="1"/>
  <c r="AR13" i="1" s="1"/>
  <c r="AP14" i="1"/>
  <c r="AR14" i="1"/>
  <c r="AS14" i="1"/>
  <c r="AP15" i="1"/>
  <c r="AP16" i="1"/>
  <c r="AR16" i="1" s="1"/>
  <c r="AP17" i="1"/>
  <c r="AR17" i="1"/>
  <c r="AP18" i="1"/>
  <c r="AP19" i="1"/>
  <c r="AR19" i="1" s="1"/>
  <c r="AP20" i="1"/>
  <c r="AR20" i="1"/>
  <c r="AP21" i="1"/>
  <c r="AR21" i="1"/>
  <c r="AN5" i="1"/>
  <c r="AN6" i="1"/>
  <c r="AR18" i="1" l="1"/>
  <c r="AR15" i="1"/>
  <c r="AR12" i="1"/>
  <c r="AR11" i="1"/>
  <c r="AS22" i="1"/>
  <c r="AR7" i="1"/>
  <c r="AR4" i="1"/>
  <c r="AR22" i="1" s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3" i="1"/>
  <c r="AN4" i="1"/>
  <c r="AN2" i="1"/>
  <c r="AN22" i="2" l="1"/>
  <c r="AK21" i="2"/>
  <c r="AM21" i="2" s="1"/>
  <c r="AK20" i="2"/>
  <c r="AM20" i="2" s="1"/>
  <c r="AK19" i="2"/>
  <c r="AL19" i="2" s="1"/>
  <c r="AK18" i="2"/>
  <c r="AM18" i="2" s="1"/>
  <c r="AK17" i="2"/>
  <c r="AM17" i="2" s="1"/>
  <c r="AK16" i="2"/>
  <c r="AM16" i="2" s="1"/>
  <c r="AK15" i="2"/>
  <c r="AM15" i="2" s="1"/>
  <c r="AK14" i="2"/>
  <c r="AM14" i="2" s="1"/>
  <c r="AL13" i="2"/>
  <c r="AK13" i="2"/>
  <c r="AM13" i="2" s="1"/>
  <c r="AK12" i="2"/>
  <c r="AM12" i="2" s="1"/>
  <c r="AK11" i="2"/>
  <c r="AM11" i="2" s="1"/>
  <c r="AK10" i="2"/>
  <c r="AM10" i="2" s="1"/>
  <c r="AK9" i="2"/>
  <c r="AM9" i="2" s="1"/>
  <c r="AK8" i="2"/>
  <c r="AM8" i="2" s="1"/>
  <c r="AK7" i="2"/>
  <c r="AM7" i="2" s="1"/>
  <c r="AK6" i="2"/>
  <c r="AM6" i="2" s="1"/>
  <c r="AK5" i="2"/>
  <c r="AM5" i="2" s="1"/>
  <c r="AK4" i="2"/>
  <c r="AM4" i="2" s="1"/>
  <c r="AK3" i="2"/>
  <c r="AM3" i="2" s="1"/>
  <c r="AK2" i="2"/>
  <c r="AM2" i="2" s="1"/>
  <c r="AM3" i="1"/>
  <c r="AM4" i="1"/>
  <c r="AM12" i="1"/>
  <c r="AM14" i="1"/>
  <c r="AM15" i="1"/>
  <c r="AM18" i="1"/>
  <c r="AM19" i="1"/>
  <c r="AM2" i="1"/>
  <c r="AL3" i="1"/>
  <c r="AL4" i="1"/>
  <c r="AL9" i="1"/>
  <c r="AL11" i="1"/>
  <c r="AL12" i="1"/>
  <c r="AL13" i="1"/>
  <c r="AL14" i="1"/>
  <c r="AL17" i="1"/>
  <c r="AL18" i="1"/>
  <c r="AL2" i="1"/>
  <c r="AK3" i="1"/>
  <c r="AK4" i="1"/>
  <c r="AK5" i="1"/>
  <c r="AM5" i="1" s="1"/>
  <c r="AK6" i="1"/>
  <c r="AM6" i="1" s="1"/>
  <c r="AK7" i="1"/>
  <c r="AM7" i="1" s="1"/>
  <c r="AK8" i="1"/>
  <c r="AL8" i="1" s="1"/>
  <c r="AK9" i="1"/>
  <c r="AM9" i="1" s="1"/>
  <c r="AK10" i="1"/>
  <c r="AM10" i="1" s="1"/>
  <c r="AK11" i="1"/>
  <c r="AM11" i="1" s="1"/>
  <c r="AK12" i="1"/>
  <c r="AK13" i="1"/>
  <c r="AM13" i="1" s="1"/>
  <c r="AK14" i="1"/>
  <c r="AK15" i="1"/>
  <c r="AL15" i="1" s="1"/>
  <c r="AK16" i="1"/>
  <c r="AL16" i="1" s="1"/>
  <c r="AK17" i="1"/>
  <c r="AM17" i="1" s="1"/>
  <c r="AK18" i="1"/>
  <c r="AK19" i="1"/>
  <c r="AL19" i="1" s="1"/>
  <c r="AK20" i="1"/>
  <c r="AM20" i="1" s="1"/>
  <c r="AK21" i="1"/>
  <c r="AM21" i="1" s="1"/>
  <c r="AK2" i="1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" i="2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F3" i="1"/>
  <c r="AF4" i="1"/>
  <c r="AF5" i="1"/>
  <c r="AF6" i="1"/>
  <c r="AF7" i="1"/>
  <c r="AH7" i="1" s="1"/>
  <c r="AF8" i="1"/>
  <c r="AH8" i="1" s="1"/>
  <c r="AF9" i="1"/>
  <c r="AF10" i="1"/>
  <c r="AF11" i="1"/>
  <c r="AF12" i="1"/>
  <c r="AF13" i="1"/>
  <c r="AH13" i="1" s="1"/>
  <c r="AF14" i="1"/>
  <c r="AH14" i="1" s="1"/>
  <c r="AF15" i="1"/>
  <c r="AF16" i="1"/>
  <c r="AF17" i="1"/>
  <c r="AF18" i="1"/>
  <c r="AF19" i="1"/>
  <c r="AH19" i="1" s="1"/>
  <c r="AF20" i="1"/>
  <c r="AH20" i="1" s="1"/>
  <c r="AF21" i="1"/>
  <c r="AF2" i="1"/>
  <c r="AH3" i="1"/>
  <c r="AH4" i="1"/>
  <c r="AH5" i="1"/>
  <c r="AH6" i="1"/>
  <c r="AH9" i="1"/>
  <c r="AH10" i="1"/>
  <c r="AH11" i="1"/>
  <c r="AH12" i="1"/>
  <c r="AH15" i="1"/>
  <c r="AH16" i="1"/>
  <c r="AH17" i="1"/>
  <c r="AH18" i="1"/>
  <c r="AH21" i="1"/>
  <c r="AG3" i="1"/>
  <c r="AG4" i="1"/>
  <c r="AG5" i="1"/>
  <c r="AG6" i="1"/>
  <c r="AG7" i="1"/>
  <c r="AG9" i="1"/>
  <c r="AG10" i="1"/>
  <c r="AG11" i="1"/>
  <c r="AG12" i="1"/>
  <c r="AG13" i="1"/>
  <c r="AG15" i="1"/>
  <c r="AG16" i="1"/>
  <c r="AG17" i="1"/>
  <c r="AG18" i="1"/>
  <c r="AG19" i="1"/>
  <c r="AG21" i="1"/>
  <c r="AH2" i="1"/>
  <c r="AG2" i="1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A21" i="2"/>
  <c r="AC21" i="2" s="1"/>
  <c r="AA20" i="2"/>
  <c r="AC20" i="2" s="1"/>
  <c r="AA19" i="2"/>
  <c r="AC19" i="2" s="1"/>
  <c r="AA18" i="2"/>
  <c r="AC18" i="2" s="1"/>
  <c r="AA17" i="2"/>
  <c r="AC17" i="2" s="1"/>
  <c r="AC16" i="2"/>
  <c r="AA16" i="2"/>
  <c r="AB16" i="2" s="1"/>
  <c r="AA15" i="2"/>
  <c r="AC15" i="2" s="1"/>
  <c r="AC14" i="2"/>
  <c r="AA14" i="2"/>
  <c r="AB14" i="2" s="1"/>
  <c r="AA13" i="2"/>
  <c r="AC13" i="2" s="1"/>
  <c r="AA12" i="2"/>
  <c r="AC12" i="2" s="1"/>
  <c r="AA11" i="2"/>
  <c r="AC11" i="2" s="1"/>
  <c r="AA10" i="2"/>
  <c r="AC10" i="2" s="1"/>
  <c r="AA9" i="2"/>
  <c r="AC9" i="2" s="1"/>
  <c r="AA8" i="2"/>
  <c r="AC8" i="2" s="1"/>
  <c r="AC7" i="2"/>
  <c r="AA7" i="2"/>
  <c r="AB7" i="2" s="1"/>
  <c r="AA6" i="2"/>
  <c r="AC6" i="2" s="1"/>
  <c r="AC5" i="2"/>
  <c r="AA5" i="2"/>
  <c r="AB5" i="2" s="1"/>
  <c r="AA4" i="2"/>
  <c r="AC4" i="2" s="1"/>
  <c r="AA3" i="2"/>
  <c r="AC3" i="2" s="1"/>
  <c r="AA2" i="2"/>
  <c r="AB2" i="2" s="1"/>
  <c r="AD3" i="1"/>
  <c r="AD22" i="1" s="1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Y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2" i="1"/>
  <c r="V19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20" i="2"/>
  <c r="V21" i="2"/>
  <c r="V2" i="2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" i="1"/>
  <c r="AB2" i="1" s="1"/>
  <c r="AL16" i="2" l="1"/>
  <c r="AL3" i="2"/>
  <c r="AL15" i="2"/>
  <c r="AL9" i="2"/>
  <c r="AL7" i="2"/>
  <c r="AL4" i="2"/>
  <c r="AM19" i="2"/>
  <c r="AL21" i="1"/>
  <c r="AL20" i="1"/>
  <c r="AM16" i="1"/>
  <c r="AL10" i="1"/>
  <c r="AM8" i="1"/>
  <c r="AL7" i="1"/>
  <c r="AM22" i="1"/>
  <c r="AL6" i="1"/>
  <c r="AL5" i="1"/>
  <c r="AL12" i="2"/>
  <c r="AL10" i="2"/>
  <c r="AL6" i="2"/>
  <c r="AM22" i="2"/>
  <c r="AL2" i="2"/>
  <c r="AL11" i="2"/>
  <c r="AL14" i="2"/>
  <c r="AL17" i="2"/>
  <c r="AL20" i="2"/>
  <c r="AL18" i="2"/>
  <c r="AL21" i="2"/>
  <c r="AL5" i="2"/>
  <c r="AL8" i="2"/>
  <c r="AN22" i="1"/>
  <c r="AI22" i="2"/>
  <c r="AH22" i="2"/>
  <c r="AI22" i="1"/>
  <c r="AG20" i="1"/>
  <c r="AG14" i="1"/>
  <c r="AG8" i="1"/>
  <c r="AD22" i="2"/>
  <c r="AB20" i="2"/>
  <c r="AB19" i="2"/>
  <c r="AB17" i="2"/>
  <c r="AB13" i="2"/>
  <c r="AB11" i="2"/>
  <c r="AB10" i="2"/>
  <c r="AB8" i="2"/>
  <c r="AB4" i="2"/>
  <c r="AC2" i="2"/>
  <c r="AC22" i="2"/>
  <c r="AB3" i="2"/>
  <c r="AB6" i="2"/>
  <c r="AB9" i="2"/>
  <c r="AB12" i="2"/>
  <c r="AB21" i="2"/>
  <c r="AB15" i="2"/>
  <c r="AB18" i="2"/>
  <c r="Y2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2" i="2"/>
  <c r="S3" i="1"/>
  <c r="S4" i="1"/>
  <c r="AC4" i="1" s="1"/>
  <c r="S5" i="1"/>
  <c r="AC5" i="1" s="1"/>
  <c r="S6" i="1"/>
  <c r="S7" i="1"/>
  <c r="AC7" i="1" s="1"/>
  <c r="S8" i="1"/>
  <c r="AC8" i="1" s="1"/>
  <c r="S9" i="1"/>
  <c r="AC9" i="1" s="1"/>
  <c r="S10" i="1"/>
  <c r="AC10" i="1" s="1"/>
  <c r="S11" i="1"/>
  <c r="AC11" i="1" s="1"/>
  <c r="S12" i="1"/>
  <c r="S13" i="1"/>
  <c r="AC13" i="1" s="1"/>
  <c r="S14" i="1"/>
  <c r="AC14" i="1" s="1"/>
  <c r="S15" i="1"/>
  <c r="AC15" i="1" s="1"/>
  <c r="S16" i="1"/>
  <c r="AC16" i="1" s="1"/>
  <c r="S17" i="1"/>
  <c r="AC17" i="1" s="1"/>
  <c r="S18" i="1"/>
  <c r="S19" i="1"/>
  <c r="S20" i="1"/>
  <c r="AC20" i="1" s="1"/>
  <c r="S21" i="1"/>
  <c r="AC21" i="1" s="1"/>
  <c r="S22" i="1"/>
  <c r="S23" i="1"/>
  <c r="S24" i="1"/>
  <c r="S25" i="1"/>
  <c r="S26" i="1"/>
  <c r="S27" i="1"/>
  <c r="S28" i="1"/>
  <c r="S29" i="1"/>
  <c r="S30" i="1"/>
  <c r="S31" i="1"/>
  <c r="S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X19" i="1" l="1"/>
  <c r="X18" i="1"/>
  <c r="X12" i="1"/>
  <c r="X6" i="1"/>
  <c r="X3" i="1"/>
  <c r="W2" i="1"/>
  <c r="X2" i="1"/>
  <c r="AH22" i="1"/>
  <c r="X13" i="1"/>
  <c r="X11" i="1"/>
  <c r="X10" i="1"/>
  <c r="X7" i="1"/>
  <c r="X17" i="1"/>
  <c r="X4" i="1"/>
  <c r="X16" i="1"/>
  <c r="X5" i="1"/>
  <c r="AC6" i="1"/>
  <c r="AC3" i="1"/>
  <c r="AC18" i="1"/>
  <c r="X21" i="1"/>
  <c r="X15" i="1"/>
  <c r="X9" i="1"/>
  <c r="AC12" i="1"/>
  <c r="X20" i="1"/>
  <c r="X14" i="1"/>
  <c r="X8" i="1"/>
  <c r="AC1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X22" i="1" l="1"/>
  <c r="W5" i="1"/>
  <c r="AB5" i="1"/>
  <c r="AB19" i="1"/>
  <c r="W19" i="1"/>
  <c r="W12" i="1"/>
  <c r="AB12" i="1"/>
  <c r="AB17" i="1"/>
  <c r="W17" i="1"/>
  <c r="AB16" i="1"/>
  <c r="W16" i="1"/>
  <c r="W10" i="1"/>
  <c r="AB10" i="1"/>
  <c r="AB4" i="1"/>
  <c r="W4" i="1"/>
  <c r="AB13" i="1"/>
  <c r="W13" i="1"/>
  <c r="AB18" i="1"/>
  <c r="W18" i="1"/>
  <c r="W11" i="1"/>
  <c r="AB11" i="1"/>
  <c r="W21" i="1"/>
  <c r="AB21" i="1"/>
  <c r="AB15" i="1"/>
  <c r="W15" i="1"/>
  <c r="AB9" i="1"/>
  <c r="W9" i="1"/>
  <c r="AB3" i="1"/>
  <c r="W3" i="1"/>
  <c r="AB7" i="1"/>
  <c r="W7" i="1"/>
  <c r="AB6" i="1"/>
  <c r="W6" i="1"/>
  <c r="AC22" i="1"/>
  <c r="AB20" i="1"/>
  <c r="W20" i="1"/>
  <c r="AB14" i="1"/>
  <c r="W14" i="1"/>
  <c r="AB8" i="1"/>
  <c r="W8" i="1"/>
</calcChain>
</file>

<file path=xl/sharedStrings.xml><?xml version="1.0" encoding="utf-8"?>
<sst xmlns="http://schemas.openxmlformats.org/spreadsheetml/2006/main" count="236" uniqueCount="59">
  <si>
    <t>CMLSP</t>
  </si>
  <si>
    <t>F1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</si>
  <si>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</si>
  <si>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</si>
  <si>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</si>
  <si>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</si>
  <si>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</si>
  <si>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</si>
  <si>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</si>
  <si>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</si>
  <si>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</si>
  <si>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</si>
  <si>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</si>
  <si>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</si>
  <si>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</si>
  <si>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</si>
  <si>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</si>
  <si>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</si>
  <si>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</si>
  <si>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</si>
  <si>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</si>
  <si>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</si>
  <si>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</si>
  <si>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</t>
  </si>
  <si>
    <t>F30</t>
  </si>
  <si>
    <t>F4</t>
  </si>
  <si>
    <t>F5</t>
  </si>
  <si>
    <t>F6</t>
  </si>
  <si>
    <t>F7</t>
  </si>
  <si>
    <t>F8</t>
  </si>
  <si>
    <t>F9</t>
  </si>
  <si>
    <t>FCDE</t>
  </si>
  <si>
    <t>FERDE</t>
  </si>
  <si>
    <t>FWA-DM</t>
  </si>
  <si>
    <t>GaAPADE</t>
  </si>
  <si>
    <t>L-SHADE</t>
  </si>
  <si>
    <t>MVMO</t>
  </si>
  <si>
    <t>NRGA</t>
  </si>
  <si>
    <t>OptBees</t>
  </si>
  <si>
    <t>POBL_ADE</t>
  </si>
  <si>
    <t>RSDE</t>
  </si>
  <si>
    <t>SOO</t>
  </si>
  <si>
    <t>SOO+BOBYQA</t>
  </si>
  <si>
    <t>UMOEAS</t>
  </si>
  <si>
    <t>b3e3pbest</t>
  </si>
  <si>
    <t>rmalschcma</t>
  </si>
  <si>
    <t>MEDIA</t>
  </si>
  <si>
    <t>SGOBasico</t>
  </si>
  <si>
    <t>Optimo</t>
  </si>
  <si>
    <t>Error obtenido</t>
  </si>
  <si>
    <t>diferencia media</t>
  </si>
  <si>
    <t>MEJOR</t>
  </si>
  <si>
    <t>diferencia min</t>
  </si>
  <si>
    <t>SGOlmADAPTATIVOS</t>
  </si>
  <si>
    <t>posicion</t>
  </si>
  <si>
    <t>SGOREINICIALIZACION</t>
  </si>
  <si>
    <t>SGOreinicializa</t>
  </si>
  <si>
    <t>SGOadapt+LSCMAES</t>
  </si>
  <si>
    <t>SGOadapt+LSCMAES+reini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</si>
</sst>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top"/>
    </xf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2"/>
  <sheetViews>
    <sheetView zoomScale="90" zoomScaleNormal="90" workbookViewId="0">
      <pane xSplit="1" topLeftCell="Y1" activePane="topRight" state="frozen"/>
      <selection pane="topRight" activeCell="Z1" sqref="Z1"/>
    </sheetView>
  </sheetViews>
  <sheetFormatPr baseColWidth="10" defaultColWidth="9.140625" defaultRowHeight="15" x14ac:dyDescent="0.25"/>
  <cols>
    <col min="2" max="2" width="10.5703125" bestFit="1" customWidth="1"/>
    <col min="3" max="3" width="15.5703125" bestFit="1" customWidth="1"/>
    <col min="4" max="4" width="16.7109375" bestFit="1" customWidth="1"/>
    <col min="5" max="5" width="11.5703125" bestFit="1" customWidth="1"/>
    <col min="6" max="8" width="10.5703125" bestFit="1" customWidth="1"/>
    <col min="9" max="9" width="12.5703125" bestFit="1" customWidth="1"/>
    <col min="10" max="10" width="10.5703125" bestFit="1" customWidth="1"/>
    <col min="11" max="11" width="13.5703125" bestFit="1" customWidth="1"/>
    <col min="12" max="12" width="10.5703125" bestFit="1" customWidth="1"/>
    <col min="13" max="13" width="14.5703125" bestFit="1" customWidth="1"/>
    <col min="14" max="14" width="11.5703125" bestFit="1" customWidth="1"/>
    <col min="15" max="15" width="10.5703125" bestFit="1" customWidth="1"/>
    <col min="16" max="16" width="16.7109375" bestFit="1" customWidth="1"/>
    <col min="17" max="17" width="12.42578125" bestFit="1" customWidth="1"/>
    <col min="18" max="18" width="15.5703125" bestFit="1" customWidth="1"/>
    <col min="19" max="20" width="11.7109375" customWidth="1"/>
    <col min="21" max="21" width="14.5703125" bestFit="1" customWidth="1"/>
    <col min="22" max="22" width="19.140625" bestFit="1" customWidth="1"/>
    <col min="23" max="23" width="16.5703125" bestFit="1" customWidth="1"/>
    <col min="24" max="24" width="14.5703125" bestFit="1" customWidth="1"/>
    <col min="25" max="25" width="13.85546875" customWidth="1"/>
    <col min="26" max="26" width="13.5703125" bestFit="1" customWidth="1"/>
    <col min="27" max="27" width="14.28515625" bestFit="1" customWidth="1"/>
    <col min="28" max="28" width="16.5703125" bestFit="1" customWidth="1"/>
    <col min="29" max="29" width="14.28515625" bestFit="1" customWidth="1"/>
    <col min="30" max="30" width="13.85546875" customWidth="1"/>
    <col min="31" max="31" width="12.140625" customWidth="1"/>
    <col min="32" max="32" width="13.85546875" bestFit="1" customWidth="1"/>
    <col min="33" max="33" width="16.140625" bestFit="1" customWidth="1"/>
    <col min="34" max="34" width="13.85546875" bestFit="1" customWidth="1"/>
    <col min="36" max="36" width="20.85546875" bestFit="1" customWidth="1"/>
    <col min="38" max="38" width="16.140625" bestFit="1" customWidth="1"/>
    <col min="39" max="39" width="13.85546875" bestFit="1" customWidth="1"/>
    <col min="41" max="41" width="18.85546875" bestFit="1" customWidth="1"/>
    <col min="42" max="42" width="11.42578125" customWidth="1"/>
    <col min="43" max="43" width="16.140625" bestFit="1" customWidth="1"/>
    <col min="44" max="44" width="13.85546875" bestFit="1" customWidth="1"/>
    <col min="48" max="48" width="12.140625" bestFit="1" customWidth="1"/>
  </cols>
  <sheetData>
    <row r="1" spans="1:50" x14ac:dyDescent="0.25">
      <c r="B1" t="s">
        <v>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51</v>
      </c>
      <c r="T1" t="s">
        <v>48</v>
      </c>
      <c r="U1" s="2" t="s">
        <v>47</v>
      </c>
      <c r="V1" s="2" t="s">
        <v>49</v>
      </c>
      <c r="W1" s="2" t="s">
        <v>50</v>
      </c>
      <c r="X1" s="2" t="s">
        <v>52</v>
      </c>
      <c r="Y1" s="2" t="s">
        <v>54</v>
      </c>
      <c r="Z1" s="4" t="s">
        <v>53</v>
      </c>
      <c r="AA1" s="4" t="s">
        <v>49</v>
      </c>
      <c r="AB1" s="4" t="s">
        <v>50</v>
      </c>
      <c r="AC1" s="4" t="s">
        <v>52</v>
      </c>
      <c r="AD1" s="2" t="s">
        <v>54</v>
      </c>
      <c r="AE1" s="4" t="s">
        <v>55</v>
      </c>
      <c r="AF1" s="4" t="s">
        <v>49</v>
      </c>
      <c r="AG1" s="4" t="s">
        <v>50</v>
      </c>
      <c r="AH1" s="4" t="s">
        <v>52</v>
      </c>
      <c r="AI1" s="2" t="s">
        <v>54</v>
      </c>
      <c r="AJ1" s="4" t="s">
        <v>57</v>
      </c>
      <c r="AK1" s="4" t="s">
        <v>49</v>
      </c>
      <c r="AL1" s="4" t="s">
        <v>50</v>
      </c>
      <c r="AM1" s="4" t="s">
        <v>52</v>
      </c>
      <c r="AN1" s="2" t="s">
        <v>54</v>
      </c>
      <c r="AO1" s="4" t="s">
        <v>57</v>
      </c>
      <c r="AP1" s="4" t="s">
        <v>49</v>
      </c>
      <c r="AQ1" s="4" t="s">
        <v>50</v>
      </c>
      <c r="AR1" s="4" t="s">
        <v>52</v>
      </c>
      <c r="AS1" s="2" t="s">
        <v>54</v>
      </c>
      <c r="AT1" s="4"/>
      <c r="AU1" s="4"/>
      <c r="AV1" s="4"/>
      <c r="AW1" s="4"/>
      <c r="AX1" s="2"/>
    </row>
    <row r="2" spans="1:50" x14ac:dyDescent="0.25">
      <c r="A2" t="s">
        <v>1</v>
      </c>
      <c r="B2" s="6">
        <v>1.768711651956863E-7</v>
      </c>
      <c r="C2" s="6">
        <v>1150612.9411114282</v>
      </c>
      <c r="D2" s="6">
        <v>5234091.4243053114</v>
      </c>
      <c r="E2" s="6">
        <v>5013.0489672620815</v>
      </c>
      <c r="F2" s="6">
        <v>0</v>
      </c>
      <c r="G2" s="6">
        <v>0</v>
      </c>
      <c r="H2" s="6">
        <v>4.9540470464705887E-4</v>
      </c>
      <c r="I2" s="6">
        <v>27904.501361788643</v>
      </c>
      <c r="J2" s="6">
        <v>784.19061297450969</v>
      </c>
      <c r="K2" s="6">
        <v>16226.569639868098</v>
      </c>
      <c r="L2" s="6">
        <v>0</v>
      </c>
      <c r="M2" s="6">
        <v>8810740</v>
      </c>
      <c r="N2" s="6">
        <v>4569.72</v>
      </c>
      <c r="O2" s="6">
        <v>0</v>
      </c>
      <c r="P2" s="6">
        <v>2626511.6879519043</v>
      </c>
      <c r="Q2" s="6">
        <v>0</v>
      </c>
      <c r="R2" s="6">
        <f>AVERAGE(B2:Q2)</f>
        <v>1117278.3802778826</v>
      </c>
      <c r="S2" s="6">
        <f>MIN(B2:Q2)</f>
        <v>0</v>
      </c>
      <c r="T2" s="6">
        <v>100</v>
      </c>
      <c r="U2" s="7">
        <v>859093</v>
      </c>
      <c r="V2" s="7">
        <f>U2-T2</f>
        <v>858993</v>
      </c>
      <c r="W2" s="7">
        <f>V2-R2</f>
        <v>-258285.38027788256</v>
      </c>
      <c r="X2" s="7">
        <f>V2-S2</f>
        <v>858993</v>
      </c>
      <c r="Y2" s="7">
        <f>COUNTIF(B2:Q2,"&lt;858993")</f>
        <v>12</v>
      </c>
      <c r="Z2" s="8">
        <v>508806</v>
      </c>
      <c r="AA2" s="8">
        <f>Z2-T2</f>
        <v>508706</v>
      </c>
      <c r="AB2" s="8">
        <f>AA2-R2</f>
        <v>-608572.38027788256</v>
      </c>
      <c r="AC2" s="8">
        <f>AA2-S2</f>
        <v>508706</v>
      </c>
      <c r="AD2" s="7">
        <f>COUNTIF(B2:Q2,"&lt;508706")</f>
        <v>12</v>
      </c>
      <c r="AE2" s="8">
        <v>521672</v>
      </c>
      <c r="AF2" s="8">
        <f>AE2-T2</f>
        <v>521572</v>
      </c>
      <c r="AG2" s="8">
        <f>AF2-R2</f>
        <v>-595706.38027788256</v>
      </c>
      <c r="AH2" s="8">
        <f>AF2-S2</f>
        <v>521572</v>
      </c>
      <c r="AI2" s="7">
        <f>COUNTIF(B2:Q2,"&lt;508706")</f>
        <v>12</v>
      </c>
      <c r="AJ2" s="8">
        <v>100</v>
      </c>
      <c r="AK2" s="8">
        <f>AJ2-T2</f>
        <v>0</v>
      </c>
      <c r="AL2" s="8">
        <f>AK2-R2</f>
        <v>-1117278.3802778826</v>
      </c>
      <c r="AM2" s="8">
        <f>AK2-S2</f>
        <v>0</v>
      </c>
      <c r="AN2" s="7">
        <f>COUNTIF(B2:Q2,"&lt;0")</f>
        <v>0</v>
      </c>
      <c r="AO2" s="8">
        <v>100</v>
      </c>
      <c r="AP2" s="9">
        <f>AO2-T2</f>
        <v>0</v>
      </c>
      <c r="AQ2" s="8">
        <f>AP2-R2</f>
        <v>-1117278.3802778826</v>
      </c>
      <c r="AR2" s="8">
        <f>AP2-S2</f>
        <v>0</v>
      </c>
      <c r="AS2" s="7">
        <f>COUNTIF(B2:Q2,"&lt;0")</f>
        <v>0</v>
      </c>
      <c r="AT2" s="8"/>
      <c r="AU2" s="9"/>
      <c r="AV2" s="8"/>
      <c r="AW2" s="8"/>
      <c r="AX2" s="7"/>
    </row>
    <row r="3" spans="1:50" x14ac:dyDescent="0.25">
      <c r="A3" t="s">
        <v>12</v>
      </c>
      <c r="B3" s="6">
        <v>1.1145764705882353E-15</v>
      </c>
      <c r="C3" s="6">
        <v>16034575.502188262</v>
      </c>
      <c r="D3" s="6">
        <v>138042857.4263331</v>
      </c>
      <c r="E3" s="6">
        <v>1.3418956832808487E-4</v>
      </c>
      <c r="F3" s="6">
        <v>0</v>
      </c>
      <c r="G3" s="6">
        <v>0</v>
      </c>
      <c r="H3" s="6">
        <v>7.0984178426411375E-9</v>
      </c>
      <c r="I3" s="6">
        <v>914.66051374713913</v>
      </c>
      <c r="J3" s="6">
        <v>9.8826150014483822E-3</v>
      </c>
      <c r="K3" s="6">
        <v>2273.0552325532235</v>
      </c>
      <c r="L3" s="6">
        <v>0</v>
      </c>
      <c r="M3" s="6">
        <v>6.3429999999999955</v>
      </c>
      <c r="N3" s="6">
        <v>3.6000000000001378E-2</v>
      </c>
      <c r="O3" s="6">
        <v>0</v>
      </c>
      <c r="P3" s="6">
        <v>224053205.94077107</v>
      </c>
      <c r="Q3" s="6">
        <v>0</v>
      </c>
      <c r="R3" s="6">
        <f t="shared" ref="R3:R31" si="0">AVERAGE(B3:Q3)</f>
        <v>23633364.560878474</v>
      </c>
      <c r="S3" s="6">
        <f t="shared" ref="S3:S31" si="1">MIN(B3:Q3)</f>
        <v>0</v>
      </c>
      <c r="T3" s="6">
        <v>200</v>
      </c>
      <c r="U3" s="7">
        <v>108892</v>
      </c>
      <c r="V3" s="7">
        <f t="shared" ref="V3:V21" si="2">U3-T3</f>
        <v>108692</v>
      </c>
      <c r="W3" s="7">
        <f t="shared" ref="W3:W21" si="3">V3-R3</f>
        <v>-23524672.560878474</v>
      </c>
      <c r="X3" s="7">
        <f t="shared" ref="X3:X21" si="4">V3-S3</f>
        <v>108692</v>
      </c>
      <c r="Y3" s="7">
        <f>COUNTIF(B3:Q3,"&lt;108692")</f>
        <v>13</v>
      </c>
      <c r="Z3" s="8">
        <v>645.41600000000005</v>
      </c>
      <c r="AA3" s="8">
        <f t="shared" ref="AA3:AA21" si="5">Z3-T3</f>
        <v>445.41600000000005</v>
      </c>
      <c r="AB3" s="8">
        <f t="shared" ref="AB3:AB21" si="6">AA3-R3</f>
        <v>-23632919.144878473</v>
      </c>
      <c r="AC3" s="8">
        <f t="shared" ref="AC3:AC21" si="7">AA3-S3</f>
        <v>445.41600000000005</v>
      </c>
      <c r="AD3" s="7">
        <f>COUNTIF(B3:Q3,"&lt;445,42")</f>
        <v>11</v>
      </c>
      <c r="AE3" s="8">
        <v>497.363</v>
      </c>
      <c r="AF3" s="8">
        <f t="shared" ref="AF3:AF21" si="8">AE3-T3</f>
        <v>297.363</v>
      </c>
      <c r="AG3" s="8">
        <f t="shared" ref="AG3:AG21" si="9">AF3-R3</f>
        <v>-23633067.197878473</v>
      </c>
      <c r="AH3" s="8">
        <f t="shared" ref="AH3:AH21" si="10">AF3-S3</f>
        <v>297.363</v>
      </c>
      <c r="AI3" s="7">
        <f>COUNTIF(B3:Q3,"&lt;297,36")</f>
        <v>11</v>
      </c>
      <c r="AJ3" s="8">
        <v>200</v>
      </c>
      <c r="AK3" s="8">
        <f t="shared" ref="AK3:AK21" si="11">AJ3-T3</f>
        <v>0</v>
      </c>
      <c r="AL3" s="8">
        <f t="shared" ref="AL3:AL21" si="12">AK3-R3</f>
        <v>-23633364.560878474</v>
      </c>
      <c r="AM3" s="8">
        <f t="shared" ref="AM3:AM21" si="13">AK3-S3</f>
        <v>0</v>
      </c>
      <c r="AN3" s="7">
        <f>COUNTIF(B3:Q3,"&lt;0")</f>
        <v>0</v>
      </c>
      <c r="AO3" s="8">
        <v>200</v>
      </c>
      <c r="AP3" s="9">
        <f t="shared" ref="AP3:AP21" si="14">AO3-T3</f>
        <v>0</v>
      </c>
      <c r="AQ3" s="8">
        <f t="shared" ref="AQ3:AQ21" si="15">AP3-R3</f>
        <v>-23633364.560878474</v>
      </c>
      <c r="AR3" s="8">
        <f t="shared" ref="AR3:AR21" si="16">AP3-S3</f>
        <v>0</v>
      </c>
      <c r="AS3" s="7">
        <f t="shared" ref="AS3:AS4" si="17">COUNTIF(B3:Q3,"&lt;0")</f>
        <v>0</v>
      </c>
      <c r="AT3" s="8"/>
      <c r="AU3" s="9"/>
      <c r="AV3" s="8"/>
      <c r="AW3" s="8"/>
      <c r="AX3" s="7"/>
    </row>
    <row r="4" spans="1:50" x14ac:dyDescent="0.25">
      <c r="A4" t="s">
        <v>23</v>
      </c>
      <c r="B4" s="6">
        <v>1.0555265695315687E-4</v>
      </c>
      <c r="C4" s="6">
        <v>1234.9883133220858</v>
      </c>
      <c r="D4" s="6">
        <v>4545.6467299547203</v>
      </c>
      <c r="E4" s="6">
        <v>1.8773400400956066E-9</v>
      </c>
      <c r="F4" s="6">
        <v>0</v>
      </c>
      <c r="G4" s="6">
        <v>0</v>
      </c>
      <c r="H4" s="6">
        <v>9.8596582438137284E-11</v>
      </c>
      <c r="I4" s="6">
        <v>1516.806318714185</v>
      </c>
      <c r="J4" s="6">
        <v>0.92130700216420114</v>
      </c>
      <c r="K4" s="6">
        <v>5.7445878230980398E-4</v>
      </c>
      <c r="L4" s="6">
        <v>0</v>
      </c>
      <c r="M4" s="6">
        <v>6643.670000000001</v>
      </c>
      <c r="N4" s="6">
        <v>5842.9200000000028</v>
      </c>
      <c r="O4" s="6">
        <v>0</v>
      </c>
      <c r="P4" s="6">
        <v>4305.3999033164464</v>
      </c>
      <c r="Q4" s="6">
        <v>1.0254850980392156E-7</v>
      </c>
      <c r="R4" s="6">
        <f t="shared" si="0"/>
        <v>1505.647078276598</v>
      </c>
      <c r="S4" s="6">
        <f t="shared" si="1"/>
        <v>0</v>
      </c>
      <c r="T4" s="6">
        <v>300</v>
      </c>
      <c r="U4" s="7">
        <v>1231.3</v>
      </c>
      <c r="V4" s="7">
        <f t="shared" si="2"/>
        <v>931.3</v>
      </c>
      <c r="W4" s="7">
        <f t="shared" si="3"/>
        <v>-574.34707827659804</v>
      </c>
      <c r="X4" s="7">
        <f t="shared" si="4"/>
        <v>931.3</v>
      </c>
      <c r="Y4" s="7">
        <f>COUNTIF(B4:Q4,"&lt;931,30")</f>
        <v>10</v>
      </c>
      <c r="Z4" s="8">
        <v>1480.44</v>
      </c>
      <c r="AA4" s="8">
        <f t="shared" si="5"/>
        <v>1180.44</v>
      </c>
      <c r="AB4" s="8">
        <f t="shared" si="6"/>
        <v>-325.20707827659794</v>
      </c>
      <c r="AC4" s="8">
        <f t="shared" si="7"/>
        <v>1180.44</v>
      </c>
      <c r="AD4" s="7">
        <f>COUNTIF(B4:Q4,"&lt;1180,44")</f>
        <v>10</v>
      </c>
      <c r="AE4" s="8">
        <v>1481.91</v>
      </c>
      <c r="AF4" s="8">
        <f t="shared" si="8"/>
        <v>1181.9100000000001</v>
      </c>
      <c r="AG4" s="8">
        <f t="shared" si="9"/>
        <v>-323.73707827659791</v>
      </c>
      <c r="AH4" s="8">
        <f t="shared" si="10"/>
        <v>1181.9100000000001</v>
      </c>
      <c r="AI4" s="7">
        <f>COUNTIF(B4:Q4,"&lt;1181,91")</f>
        <v>10</v>
      </c>
      <c r="AJ4" s="8">
        <v>300</v>
      </c>
      <c r="AK4" s="8">
        <f t="shared" si="11"/>
        <v>0</v>
      </c>
      <c r="AL4" s="8">
        <f t="shared" si="12"/>
        <v>-1505.647078276598</v>
      </c>
      <c r="AM4" s="8">
        <f t="shared" si="13"/>
        <v>0</v>
      </c>
      <c r="AN4" s="7">
        <f>COUNTIF(B4:Q4,"&lt;0")</f>
        <v>0</v>
      </c>
      <c r="AO4" s="8">
        <v>300</v>
      </c>
      <c r="AP4" s="9">
        <f t="shared" si="14"/>
        <v>0</v>
      </c>
      <c r="AQ4" s="8">
        <f t="shared" si="15"/>
        <v>-1505.647078276598</v>
      </c>
      <c r="AR4" s="8">
        <f t="shared" si="16"/>
        <v>0</v>
      </c>
      <c r="AS4" s="7">
        <f t="shared" si="17"/>
        <v>0</v>
      </c>
      <c r="AT4" s="8"/>
      <c r="AU4" s="9"/>
      <c r="AV4" s="8"/>
      <c r="AW4" s="8"/>
      <c r="AX4" s="7"/>
    </row>
    <row r="5" spans="1:50" x14ac:dyDescent="0.25">
      <c r="A5" t="s">
        <v>25</v>
      </c>
      <c r="B5" s="6">
        <v>3.3437294117647056E-15</v>
      </c>
      <c r="C5" s="6">
        <v>41.977632645712958</v>
      </c>
      <c r="D5" s="6">
        <v>48.455888492252335</v>
      </c>
      <c r="E5" s="6">
        <v>1.4132347737674746</v>
      </c>
      <c r="F5" s="6">
        <v>30.688235294117629</v>
      </c>
      <c r="G5" s="6">
        <v>29.409553469626893</v>
      </c>
      <c r="H5" s="6">
        <v>9.5456241843137697</v>
      </c>
      <c r="I5" s="6">
        <v>15.435575447005879</v>
      </c>
      <c r="J5" s="6">
        <v>2.6908171844508439</v>
      </c>
      <c r="K5" s="6">
        <v>25.508255929411753</v>
      </c>
      <c r="L5" s="6">
        <v>2.8109704445372192</v>
      </c>
      <c r="M5" s="6">
        <v>0.67799999999999716</v>
      </c>
      <c r="N5" s="6">
        <v>0</v>
      </c>
      <c r="O5" s="6">
        <v>0</v>
      </c>
      <c r="P5" s="6">
        <v>52.533286274509756</v>
      </c>
      <c r="Q5" s="6">
        <v>8.5007980392156859E-2</v>
      </c>
      <c r="R5" s="6">
        <f t="shared" si="0"/>
        <v>16.327005132506166</v>
      </c>
      <c r="S5" s="6">
        <f t="shared" si="1"/>
        <v>0</v>
      </c>
      <c r="T5" s="6">
        <v>400</v>
      </c>
      <c r="U5" s="7">
        <v>454.22800000000001</v>
      </c>
      <c r="V5" s="7">
        <f t="shared" si="2"/>
        <v>54.228000000000009</v>
      </c>
      <c r="W5" s="7">
        <f t="shared" si="3"/>
        <v>37.900994867493843</v>
      </c>
      <c r="X5" s="7">
        <f t="shared" si="4"/>
        <v>54.228000000000009</v>
      </c>
      <c r="Y5" s="7">
        <f>COUNTIF(B5:Q5,"&lt;54,23")</f>
        <v>16</v>
      </c>
      <c r="Z5" s="8">
        <v>419.74299999999999</v>
      </c>
      <c r="AA5" s="8">
        <f t="shared" si="5"/>
        <v>19.742999999999995</v>
      </c>
      <c r="AB5" s="8">
        <f t="shared" si="6"/>
        <v>3.4159948674938292</v>
      </c>
      <c r="AC5" s="8">
        <f t="shared" si="7"/>
        <v>19.742999999999995</v>
      </c>
      <c r="AD5" s="7">
        <f>COUNTIF(B5:Q5,"&lt;19,74")</f>
        <v>10</v>
      </c>
      <c r="AE5" s="8">
        <v>421.298</v>
      </c>
      <c r="AF5" s="8">
        <f t="shared" si="8"/>
        <v>21.298000000000002</v>
      </c>
      <c r="AG5" s="8">
        <f t="shared" si="9"/>
        <v>4.970994867493836</v>
      </c>
      <c r="AH5" s="8">
        <f t="shared" si="10"/>
        <v>21.298000000000002</v>
      </c>
      <c r="AI5" s="7">
        <f>COUNTIF(B5:Q5,"&lt;21,30")</f>
        <v>10</v>
      </c>
      <c r="AJ5" s="8">
        <v>400.31900000000002</v>
      </c>
      <c r="AK5" s="8">
        <f t="shared" si="11"/>
        <v>0.31900000000001683</v>
      </c>
      <c r="AL5" s="8">
        <f t="shared" si="12"/>
        <v>-16.008005132506149</v>
      </c>
      <c r="AM5" s="8">
        <f t="shared" si="13"/>
        <v>0.31900000000001683</v>
      </c>
      <c r="AN5" s="7">
        <f>COUNTIF(B5:Q5,"&lt;0")</f>
        <v>0</v>
      </c>
      <c r="AO5" s="8">
        <v>400.31900000000002</v>
      </c>
      <c r="AP5" s="9">
        <f t="shared" si="14"/>
        <v>0.31900000000001683</v>
      </c>
      <c r="AQ5" s="8">
        <f t="shared" si="15"/>
        <v>-16.008005132506149</v>
      </c>
      <c r="AR5" s="8">
        <f t="shared" si="16"/>
        <v>0.31900000000001683</v>
      </c>
      <c r="AS5" s="7">
        <f>COUNTIF(B5:Q5,"&lt;0,319")</f>
        <v>4</v>
      </c>
      <c r="AT5" s="8"/>
      <c r="AU5" s="9"/>
      <c r="AV5" s="8"/>
      <c r="AW5" s="8"/>
      <c r="AX5" s="7"/>
    </row>
    <row r="6" spans="1:50" x14ac:dyDescent="0.25">
      <c r="A6" t="s">
        <v>26</v>
      </c>
      <c r="B6" s="6">
        <v>16.863048009041592</v>
      </c>
      <c r="C6" s="6">
        <v>20.381144719266121</v>
      </c>
      <c r="D6" s="6">
        <v>20.091452890787316</v>
      </c>
      <c r="E6" s="6">
        <v>20.027239543921567</v>
      </c>
      <c r="F6" s="6">
        <v>19.676700000000004</v>
      </c>
      <c r="G6" s="6">
        <v>14.145598363289505</v>
      </c>
      <c r="H6" s="6">
        <v>16.580584867395761</v>
      </c>
      <c r="I6" s="6">
        <v>19.606878118986273</v>
      </c>
      <c r="J6" s="6">
        <v>19.999974235294122</v>
      </c>
      <c r="K6" s="6">
        <v>19.087041568627452</v>
      </c>
      <c r="L6" s="6">
        <v>19.216311431372549</v>
      </c>
      <c r="M6" s="6">
        <v>20</v>
      </c>
      <c r="N6" s="6">
        <v>20</v>
      </c>
      <c r="O6" s="6">
        <v>16.830996576416219</v>
      </c>
      <c r="P6" s="6">
        <v>20.212986274509817</v>
      </c>
      <c r="Q6" s="6">
        <v>13.651961176470586</v>
      </c>
      <c r="R6" s="6">
        <f t="shared" si="0"/>
        <v>18.523244860961182</v>
      </c>
      <c r="S6" s="6">
        <f t="shared" si="1"/>
        <v>13.651961176470586</v>
      </c>
      <c r="T6" s="6">
        <v>500</v>
      </c>
      <c r="U6" s="7">
        <v>520.34699999999998</v>
      </c>
      <c r="V6" s="7">
        <f t="shared" si="2"/>
        <v>20.34699999999998</v>
      </c>
      <c r="W6" s="7">
        <f t="shared" si="3"/>
        <v>1.8237551390387985</v>
      </c>
      <c r="X6" s="7">
        <f t="shared" si="4"/>
        <v>6.6950388235293943</v>
      </c>
      <c r="Y6" s="7">
        <f>COUNTIF(B6:Q6,"&lt;20,35")</f>
        <v>15</v>
      </c>
      <c r="Z6" s="8">
        <v>519.99900000000002</v>
      </c>
      <c r="AA6" s="8">
        <f t="shared" si="5"/>
        <v>19.999000000000024</v>
      </c>
      <c r="AB6" s="8">
        <f t="shared" si="6"/>
        <v>1.4757551390388421</v>
      </c>
      <c r="AC6" s="8">
        <f t="shared" si="7"/>
        <v>6.3470388235294379</v>
      </c>
      <c r="AD6" s="7">
        <f>COUNTIF(B6:Q6,"&lt;20")</f>
        <v>10</v>
      </c>
      <c r="AE6" s="8">
        <v>519.99900000000002</v>
      </c>
      <c r="AF6" s="8">
        <f t="shared" si="8"/>
        <v>19.999000000000024</v>
      </c>
      <c r="AG6" s="8">
        <f t="shared" si="9"/>
        <v>1.4757551390388421</v>
      </c>
      <c r="AH6" s="8">
        <f t="shared" si="10"/>
        <v>6.3470388235294379</v>
      </c>
      <c r="AI6" s="7">
        <f>COUNTIF(B6:Q6,"&lt;20")</f>
        <v>10</v>
      </c>
      <c r="AJ6" s="8">
        <v>520.125</v>
      </c>
      <c r="AK6" s="8">
        <f t="shared" si="11"/>
        <v>20.125</v>
      </c>
      <c r="AL6" s="8">
        <f t="shared" si="12"/>
        <v>1.6017551390388185</v>
      </c>
      <c r="AM6" s="8">
        <f t="shared" si="13"/>
        <v>6.4730388235294143</v>
      </c>
      <c r="AN6" s="7">
        <f>COUNTIF(B6:Q6,"&lt;20,13")</f>
        <v>14</v>
      </c>
      <c r="AO6" s="8">
        <v>518.53200000000004</v>
      </c>
      <c r="AP6" s="9">
        <f t="shared" si="14"/>
        <v>18.532000000000039</v>
      </c>
      <c r="AQ6" s="8">
        <f t="shared" si="15"/>
        <v>8.7551390388576067E-3</v>
      </c>
      <c r="AR6" s="8">
        <f t="shared" si="16"/>
        <v>4.8800388235294534</v>
      </c>
      <c r="AS6" s="7">
        <f>COUNTIF(B6:Q6,"&lt;18,532")</f>
        <v>5</v>
      </c>
      <c r="AT6" s="8"/>
      <c r="AU6" s="9"/>
      <c r="AV6" s="8"/>
      <c r="AW6" s="8"/>
      <c r="AX6" s="7"/>
    </row>
    <row r="7" spans="1:50" x14ac:dyDescent="0.25">
      <c r="A7" t="s">
        <v>27</v>
      </c>
      <c r="B7" s="6">
        <v>6.2010454656891728E-2</v>
      </c>
      <c r="C7" s="6">
        <v>5.3279975283190719</v>
      </c>
      <c r="D7" s="6">
        <v>3.4732491808065169</v>
      </c>
      <c r="E7" s="6">
        <v>0.70630445354286275</v>
      </c>
      <c r="F7" s="6">
        <v>0.14837557588616343</v>
      </c>
      <c r="G7" s="6">
        <v>1.754006413417818E-2</v>
      </c>
      <c r="H7" s="6">
        <v>3.4445483419175654E-3</v>
      </c>
      <c r="I7" s="6">
        <v>2.4498260245372547</v>
      </c>
      <c r="J7" s="6">
        <v>3.0166233999999998</v>
      </c>
      <c r="K7" s="6">
        <v>1.0394580371490192</v>
      </c>
      <c r="L7" s="6">
        <v>5.2908325993158617E-2</v>
      </c>
      <c r="M7" s="6">
        <v>1.9999999999527097E-3</v>
      </c>
      <c r="N7" s="6">
        <v>1.9999999999527097E-3</v>
      </c>
      <c r="O7" s="6">
        <v>0</v>
      </c>
      <c r="P7" s="6">
        <v>2.7907750685604382</v>
      </c>
      <c r="Q7" s="6">
        <v>1.4786129182352945E-4</v>
      </c>
      <c r="R7" s="6">
        <f t="shared" si="0"/>
        <v>1.1932912827011999</v>
      </c>
      <c r="S7" s="6">
        <f t="shared" si="1"/>
        <v>0</v>
      </c>
      <c r="T7" s="6">
        <v>600</v>
      </c>
      <c r="U7" s="7">
        <v>604.86400000000003</v>
      </c>
      <c r="V7" s="7">
        <f t="shared" si="2"/>
        <v>4.8640000000000327</v>
      </c>
      <c r="W7" s="7">
        <f t="shared" si="3"/>
        <v>3.6707087172988331</v>
      </c>
      <c r="X7" s="7">
        <f t="shared" si="4"/>
        <v>4.8640000000000327</v>
      </c>
      <c r="Y7" s="7">
        <f>COUNTIF(B7:Q7,"&lt;4,86")</f>
        <v>15</v>
      </c>
      <c r="Z7" s="8">
        <v>602.52200000000005</v>
      </c>
      <c r="AA7" s="8">
        <f t="shared" si="5"/>
        <v>2.5220000000000482</v>
      </c>
      <c r="AB7" s="8">
        <f t="shared" si="6"/>
        <v>1.3287087172988483</v>
      </c>
      <c r="AC7" s="8">
        <f t="shared" si="7"/>
        <v>2.5220000000000482</v>
      </c>
      <c r="AD7" s="7">
        <f>COUNTIF(B7:Q7,"&lt;2,52")</f>
        <v>12</v>
      </c>
      <c r="AE7" s="8">
        <v>602.74900000000002</v>
      </c>
      <c r="AF7" s="8">
        <f t="shared" si="8"/>
        <v>2.7490000000000236</v>
      </c>
      <c r="AG7" s="8">
        <f t="shared" si="9"/>
        <v>1.5557087172988238</v>
      </c>
      <c r="AH7" s="8">
        <f t="shared" si="10"/>
        <v>2.7490000000000236</v>
      </c>
      <c r="AI7" s="7">
        <f>COUNTIF(B7:Q7,"&lt;2,75")</f>
        <v>12</v>
      </c>
      <c r="AJ7" s="8">
        <v>600.78200000000004</v>
      </c>
      <c r="AK7" s="8">
        <f t="shared" si="11"/>
        <v>0.78200000000003911</v>
      </c>
      <c r="AL7" s="8">
        <f t="shared" si="12"/>
        <v>-0.41129128270116078</v>
      </c>
      <c r="AM7" s="8">
        <f t="shared" si="13"/>
        <v>0.78200000000003911</v>
      </c>
      <c r="AN7" s="7">
        <f>COUNTIF(B7:Q7,"&lt;0,78")</f>
        <v>10</v>
      </c>
      <c r="AO7" s="8">
        <v>600.59699999999998</v>
      </c>
      <c r="AP7" s="9">
        <f t="shared" si="14"/>
        <v>0.59699999999997999</v>
      </c>
      <c r="AQ7" s="8">
        <f t="shared" si="15"/>
        <v>-0.59629128270121989</v>
      </c>
      <c r="AR7" s="8">
        <f t="shared" si="16"/>
        <v>0.59699999999997999</v>
      </c>
      <c r="AS7" s="7">
        <f>COUNTIF(B7:Q7,"&lt;0,597")</f>
        <v>9</v>
      </c>
      <c r="AT7" s="8"/>
      <c r="AU7" s="9"/>
      <c r="AV7" s="8"/>
      <c r="AW7" s="8"/>
      <c r="AX7" s="7"/>
    </row>
    <row r="8" spans="1:50" x14ac:dyDescent="0.25">
      <c r="A8" t="s">
        <v>28</v>
      </c>
      <c r="B8" s="6">
        <v>0</v>
      </c>
      <c r="C8" s="6">
        <v>0.82263819962690021</v>
      </c>
      <c r="D8" s="6">
        <v>2.1930349321317522</v>
      </c>
      <c r="E8" s="6">
        <v>9.4799394566274481E-2</v>
      </c>
      <c r="F8" s="6">
        <v>3.1634514673345836E-3</v>
      </c>
      <c r="G8" s="6">
        <v>3.0429236745213332E-3</v>
      </c>
      <c r="H8" s="6">
        <v>1.8583555901987535E-2</v>
      </c>
      <c r="I8" s="6">
        <v>0.20303024315098037</v>
      </c>
      <c r="J8" s="6">
        <v>0.15615931558823753</v>
      </c>
      <c r="K8" s="6">
        <v>0.16268613980392158</v>
      </c>
      <c r="L8" s="6">
        <v>3.5496274113981562E-2</v>
      </c>
      <c r="M8" s="6">
        <v>4.8999999999978179E-2</v>
      </c>
      <c r="N8" s="6">
        <v>4.8999999999978179E-2</v>
      </c>
      <c r="O8" s="6">
        <v>0</v>
      </c>
      <c r="P8" s="6">
        <v>3.3068928078431363</v>
      </c>
      <c r="Q8" s="6">
        <v>0</v>
      </c>
      <c r="R8" s="6">
        <f t="shared" si="0"/>
        <v>0.44359545236681153</v>
      </c>
      <c r="S8" s="6">
        <f t="shared" si="1"/>
        <v>0</v>
      </c>
      <c r="T8" s="6">
        <v>700</v>
      </c>
      <c r="U8" s="7">
        <v>702.85799999999995</v>
      </c>
      <c r="V8" s="7">
        <f t="shared" si="2"/>
        <v>2.8579999999999472</v>
      </c>
      <c r="W8" s="7">
        <f t="shared" si="3"/>
        <v>2.4144045476331355</v>
      </c>
      <c r="X8" s="7">
        <f t="shared" si="4"/>
        <v>2.8579999999999472</v>
      </c>
      <c r="Y8" s="7">
        <f>COUNTIF(B8:Q8,"&lt;2,86")</f>
        <v>15</v>
      </c>
      <c r="Z8" s="8">
        <v>700.721</v>
      </c>
      <c r="AA8" s="8">
        <f t="shared" si="5"/>
        <v>0.72100000000000364</v>
      </c>
      <c r="AB8" s="8">
        <f t="shared" si="6"/>
        <v>0.27740454763319211</v>
      </c>
      <c r="AC8" s="8">
        <f t="shared" si="7"/>
        <v>0.72100000000000364</v>
      </c>
      <c r="AD8" s="7">
        <f>COUNTIF(B8:Q8,"&lt;0,72")</f>
        <v>13</v>
      </c>
      <c r="AE8" s="8">
        <v>700.81</v>
      </c>
      <c r="AF8" s="8">
        <f t="shared" si="8"/>
        <v>0.80999999999994543</v>
      </c>
      <c r="AG8" s="8">
        <f t="shared" si="9"/>
        <v>0.3664045476331339</v>
      </c>
      <c r="AH8" s="8">
        <f t="shared" si="10"/>
        <v>0.80999999999994543</v>
      </c>
      <c r="AI8" s="7">
        <f>COUNTIF(B8:Q8,"&lt;0,81")</f>
        <v>13</v>
      </c>
      <c r="AJ8" s="8">
        <v>700.02</v>
      </c>
      <c r="AK8" s="8">
        <f t="shared" si="11"/>
        <v>1.999999999998181E-2</v>
      </c>
      <c r="AL8" s="8">
        <f t="shared" si="12"/>
        <v>-0.42359545236682972</v>
      </c>
      <c r="AM8" s="8">
        <f t="shared" si="13"/>
        <v>1.999999999998181E-2</v>
      </c>
      <c r="AN8" s="7">
        <f>COUNTIF(B8:Q8,"&lt;0,02")</f>
        <v>6</v>
      </c>
      <c r="AO8" s="8">
        <v>700.00900000000001</v>
      </c>
      <c r="AP8" s="9">
        <f t="shared" si="14"/>
        <v>9.0000000000145519E-3</v>
      </c>
      <c r="AQ8" s="8">
        <f t="shared" si="15"/>
        <v>-0.43459545236679697</v>
      </c>
      <c r="AR8" s="8">
        <f t="shared" si="16"/>
        <v>9.0000000000145519E-3</v>
      </c>
      <c r="AS8" s="7">
        <f>COUNTIF(B8:Q8,"&lt;0,009")</f>
        <v>5</v>
      </c>
      <c r="AT8" s="8"/>
      <c r="AU8" s="9"/>
      <c r="AV8" s="8"/>
      <c r="AW8" s="8"/>
      <c r="AX8" s="7"/>
    </row>
    <row r="9" spans="1:50" x14ac:dyDescent="0.25">
      <c r="A9" t="s">
        <v>29</v>
      </c>
      <c r="B9" s="6">
        <v>2.0706781043297249</v>
      </c>
      <c r="C9" s="6">
        <v>14.227189653955024</v>
      </c>
      <c r="D9" s="6">
        <v>9.769860370505528</v>
      </c>
      <c r="E9" s="6">
        <v>0.25361681700980815</v>
      </c>
      <c r="F9" s="6">
        <v>0</v>
      </c>
      <c r="G9" s="6">
        <v>0</v>
      </c>
      <c r="H9" s="6">
        <v>6.6874611764705888E-15</v>
      </c>
      <c r="I9" s="6">
        <v>5.5847341813411777</v>
      </c>
      <c r="J9" s="6">
        <v>1.1591599372549032E-13</v>
      </c>
      <c r="K9" s="6">
        <v>7.8088834313725526</v>
      </c>
      <c r="L9" s="6">
        <v>0.66080537015359386</v>
      </c>
      <c r="M9" s="6">
        <v>18.904</v>
      </c>
      <c r="N9" s="6">
        <v>18.904</v>
      </c>
      <c r="O9" s="6">
        <v>0</v>
      </c>
      <c r="P9" s="6">
        <v>13.248613410220559</v>
      </c>
      <c r="Q9" s="6">
        <v>0</v>
      </c>
      <c r="R9" s="6">
        <f t="shared" si="0"/>
        <v>5.7145238336805058</v>
      </c>
      <c r="S9" s="6">
        <f t="shared" si="1"/>
        <v>0</v>
      </c>
      <c r="T9" s="6">
        <v>800</v>
      </c>
      <c r="U9" s="7">
        <v>827.37599999999998</v>
      </c>
      <c r="V9" s="7">
        <f t="shared" si="2"/>
        <v>27.375999999999976</v>
      </c>
      <c r="W9" s="7">
        <f t="shared" si="3"/>
        <v>21.661476166319471</v>
      </c>
      <c r="X9" s="7">
        <f t="shared" si="4"/>
        <v>27.375999999999976</v>
      </c>
      <c r="Y9" s="7">
        <f>COUNTIF(B9:Q9,"&lt;27,38")</f>
        <v>16</v>
      </c>
      <c r="Z9" s="8">
        <v>822.68499999999995</v>
      </c>
      <c r="AA9" s="8">
        <f t="shared" si="5"/>
        <v>22.684999999999945</v>
      </c>
      <c r="AB9" s="8">
        <f t="shared" si="6"/>
        <v>16.97047616631944</v>
      </c>
      <c r="AC9" s="8">
        <f t="shared" si="7"/>
        <v>22.684999999999945</v>
      </c>
      <c r="AD9" s="7">
        <f>COUNTIF(B9:Q9,"&lt;22,68")</f>
        <v>16</v>
      </c>
      <c r="AE9" s="8">
        <v>820.05799999999999</v>
      </c>
      <c r="AF9" s="8">
        <f t="shared" si="8"/>
        <v>20.057999999999993</v>
      </c>
      <c r="AG9" s="8">
        <f t="shared" si="9"/>
        <v>14.343476166319487</v>
      </c>
      <c r="AH9" s="8">
        <f t="shared" si="10"/>
        <v>20.057999999999993</v>
      </c>
      <c r="AI9" s="7">
        <f>COUNTIF(B9:Q9,"&lt;20,06")</f>
        <v>16</v>
      </c>
      <c r="AJ9" s="8">
        <v>812.53599999999994</v>
      </c>
      <c r="AK9" s="8">
        <f t="shared" si="11"/>
        <v>12.535999999999945</v>
      </c>
      <c r="AL9" s="8">
        <f t="shared" si="12"/>
        <v>6.8214761663194388</v>
      </c>
      <c r="AM9" s="8">
        <f t="shared" si="13"/>
        <v>12.535999999999945</v>
      </c>
      <c r="AN9" s="7">
        <f>COUNTIF(B9:Q9,"&lt;12,54")</f>
        <v>12</v>
      </c>
      <c r="AO9" s="8">
        <v>813.73699999999997</v>
      </c>
      <c r="AP9" s="9">
        <f t="shared" si="14"/>
        <v>13.736999999999966</v>
      </c>
      <c r="AQ9" s="8">
        <f t="shared" si="15"/>
        <v>8.0224761663194606</v>
      </c>
      <c r="AR9" s="8">
        <f t="shared" si="16"/>
        <v>13.736999999999966</v>
      </c>
      <c r="AS9" s="7">
        <f>COUNTIF(B9:Q9,"&lt;013,737")</f>
        <v>13</v>
      </c>
      <c r="AT9" s="8"/>
      <c r="AU9" s="9"/>
      <c r="AV9" s="8"/>
      <c r="AW9" s="8"/>
      <c r="AX9" s="7"/>
    </row>
    <row r="10" spans="1:50" x14ac:dyDescent="0.25">
      <c r="A10" t="s">
        <v>30</v>
      </c>
      <c r="B10" s="6">
        <v>1.6585014674509804</v>
      </c>
      <c r="C10" s="6">
        <v>35.793217867430933</v>
      </c>
      <c r="D10" s="6">
        <v>18.745724126952698</v>
      </c>
      <c r="E10" s="6">
        <v>6.0084833173529422</v>
      </c>
      <c r="F10" s="6">
        <v>3.3790045098039214</v>
      </c>
      <c r="G10" s="6">
        <v>2.3445976779793227</v>
      </c>
      <c r="H10" s="6">
        <v>3.4921110968627445</v>
      </c>
      <c r="I10" s="6">
        <v>8.6936763156235273</v>
      </c>
      <c r="J10" s="6">
        <v>20.835569531372546</v>
      </c>
      <c r="K10" s="6">
        <v>7.6307647294117666</v>
      </c>
      <c r="L10" s="6">
        <v>8.5224057705882341</v>
      </c>
      <c r="M10" s="6">
        <v>8.9550000000000392</v>
      </c>
      <c r="N10" s="6">
        <v>8.9550000000000392</v>
      </c>
      <c r="O10" s="6">
        <v>2.7254764996078436</v>
      </c>
      <c r="P10" s="6">
        <v>21.036867843137248</v>
      </c>
      <c r="Q10" s="6">
        <v>3.3165296215686269</v>
      </c>
      <c r="R10" s="6">
        <f t="shared" si="0"/>
        <v>10.130808148446464</v>
      </c>
      <c r="S10" s="6">
        <f t="shared" si="1"/>
        <v>1.6585014674509804</v>
      </c>
      <c r="T10" s="6">
        <v>900</v>
      </c>
      <c r="U10" s="7">
        <v>927.96</v>
      </c>
      <c r="V10" s="7">
        <f t="shared" si="2"/>
        <v>27.960000000000036</v>
      </c>
      <c r="W10" s="7">
        <f t="shared" si="3"/>
        <v>17.829191851553574</v>
      </c>
      <c r="X10" s="7">
        <f t="shared" si="4"/>
        <v>26.301498532549054</v>
      </c>
      <c r="Y10" s="7">
        <f>COUNTIF(B10:Q10,"&lt;27,96")</f>
        <v>15</v>
      </c>
      <c r="Z10" s="8">
        <v>915.36199999999997</v>
      </c>
      <c r="AA10" s="8">
        <f t="shared" si="5"/>
        <v>15.361999999999966</v>
      </c>
      <c r="AB10" s="8">
        <f t="shared" si="6"/>
        <v>5.2311918515535023</v>
      </c>
      <c r="AC10" s="8">
        <f t="shared" si="7"/>
        <v>13.703498532548986</v>
      </c>
      <c r="AD10" s="7">
        <f>COUNTIF(B10:Q10,"&lt;15,36")</f>
        <v>12</v>
      </c>
      <c r="AE10" s="8">
        <v>915.12400000000002</v>
      </c>
      <c r="AF10" s="8">
        <f t="shared" si="8"/>
        <v>15.124000000000024</v>
      </c>
      <c r="AG10" s="8">
        <f t="shared" si="9"/>
        <v>4.9931918515535596</v>
      </c>
      <c r="AH10" s="8">
        <f t="shared" si="10"/>
        <v>13.465498532549043</v>
      </c>
      <c r="AI10" s="7">
        <f>COUNTIF(B10:Q10,"&lt;15,12")</f>
        <v>12</v>
      </c>
      <c r="AJ10" s="8">
        <v>915.27</v>
      </c>
      <c r="AK10" s="8">
        <f t="shared" si="11"/>
        <v>15.269999999999982</v>
      </c>
      <c r="AL10" s="8">
        <f t="shared" si="12"/>
        <v>5.1391918515535178</v>
      </c>
      <c r="AM10" s="8">
        <f t="shared" si="13"/>
        <v>13.611498532549001</v>
      </c>
      <c r="AN10" s="7">
        <f>COUNTIF(B10:Q10,"&lt;15,27")</f>
        <v>12</v>
      </c>
      <c r="AO10" s="8">
        <v>912.01099999999997</v>
      </c>
      <c r="AP10" s="9">
        <f t="shared" si="14"/>
        <v>12.010999999999967</v>
      </c>
      <c r="AQ10" s="8">
        <f t="shared" si="15"/>
        <v>1.8801918515535032</v>
      </c>
      <c r="AR10" s="8">
        <f t="shared" si="16"/>
        <v>10.352498532548987</v>
      </c>
      <c r="AS10" s="7">
        <f>COUNTIF(B10:Q10,"&lt;12,011")</f>
        <v>12</v>
      </c>
      <c r="AT10" s="8"/>
      <c r="AU10" s="9"/>
      <c r="AV10" s="8"/>
      <c r="AW10" s="8"/>
      <c r="AX10" s="7"/>
    </row>
    <row r="11" spans="1:50" x14ac:dyDescent="0.25">
      <c r="A11" t="s">
        <v>2</v>
      </c>
      <c r="B11" s="6">
        <v>196.11564196078433</v>
      </c>
      <c r="C11" s="6">
        <v>488.59164257898857</v>
      </c>
      <c r="D11" s="6">
        <v>151.51881407204314</v>
      </c>
      <c r="E11" s="6">
        <v>1.5926918244980577</v>
      </c>
      <c r="F11" s="6">
        <v>0.15178886274509809</v>
      </c>
      <c r="G11" s="6">
        <v>8.5721781818160793E-3</v>
      </c>
      <c r="H11" s="6">
        <v>2.1369188595490201</v>
      </c>
      <c r="I11" s="6">
        <v>119.43001575420392</v>
      </c>
      <c r="J11" s="6">
        <v>219.22564046274505</v>
      </c>
      <c r="K11" s="6">
        <v>153.40064470588234</v>
      </c>
      <c r="L11" s="6">
        <v>68.441584603921584</v>
      </c>
      <c r="M11" s="6">
        <v>130.39000000000007</v>
      </c>
      <c r="N11" s="6">
        <v>130.39000000000007</v>
      </c>
      <c r="O11" s="6">
        <v>0.37385965350980371</v>
      </c>
      <c r="P11" s="6">
        <v>330.84707859968859</v>
      </c>
      <c r="Q11" s="6">
        <v>7.6779457909803934</v>
      </c>
      <c r="R11" s="6">
        <f t="shared" si="0"/>
        <v>125.01830249423261</v>
      </c>
      <c r="S11" s="6">
        <f t="shared" si="1"/>
        <v>8.5721781818160793E-3</v>
      </c>
      <c r="T11" s="6">
        <v>1000</v>
      </c>
      <c r="U11" s="7">
        <v>2038.49</v>
      </c>
      <c r="V11" s="7">
        <f t="shared" si="2"/>
        <v>1038.49</v>
      </c>
      <c r="W11" s="7">
        <f t="shared" si="3"/>
        <v>913.47169750576745</v>
      </c>
      <c r="X11" s="7">
        <f t="shared" si="4"/>
        <v>1038.4814278218182</v>
      </c>
      <c r="Y11" s="7">
        <f>COUNTIF(B11:Q11,"&lt;1038,49")</f>
        <v>16</v>
      </c>
      <c r="Z11" s="8">
        <v>1783.21</v>
      </c>
      <c r="AA11" s="8">
        <f t="shared" si="5"/>
        <v>783.21</v>
      </c>
      <c r="AB11" s="8">
        <f t="shared" si="6"/>
        <v>658.19169750576748</v>
      </c>
      <c r="AC11" s="8">
        <f t="shared" si="7"/>
        <v>783.20142782181824</v>
      </c>
      <c r="AD11" s="7">
        <f>COUNTIF(B11:Q11,"&lt;783,21")</f>
        <v>16</v>
      </c>
      <c r="AE11" s="8">
        <v>1730.53</v>
      </c>
      <c r="AF11" s="8">
        <f t="shared" si="8"/>
        <v>730.53</v>
      </c>
      <c r="AG11" s="8">
        <f t="shared" si="9"/>
        <v>605.51169750576742</v>
      </c>
      <c r="AH11" s="8">
        <f t="shared" si="10"/>
        <v>730.52142782181818</v>
      </c>
      <c r="AI11" s="7">
        <f>COUNTIF(B11:Q11,"&lt;730,53")</f>
        <v>16</v>
      </c>
      <c r="AJ11" s="8">
        <v>1653.35</v>
      </c>
      <c r="AK11" s="8">
        <f t="shared" si="11"/>
        <v>653.34999999999991</v>
      </c>
      <c r="AL11" s="8">
        <f t="shared" si="12"/>
        <v>528.33169750576735</v>
      </c>
      <c r="AM11" s="8">
        <f t="shared" si="13"/>
        <v>653.34142782181812</v>
      </c>
      <c r="AN11" s="7">
        <f>COUNTIF(B11:Q11,"&lt;653,35")</f>
        <v>16</v>
      </c>
      <c r="AO11" s="8">
        <v>1628.62</v>
      </c>
      <c r="AP11" s="9">
        <f t="shared" si="14"/>
        <v>628.61999999999989</v>
      </c>
      <c r="AQ11" s="8">
        <f t="shared" si="15"/>
        <v>503.60169750576728</v>
      </c>
      <c r="AR11" s="8">
        <f t="shared" si="16"/>
        <v>628.6114278218181</v>
      </c>
      <c r="AS11" s="7">
        <f>COUNTIF(B11:Q11,"&lt;628,620")</f>
        <v>16</v>
      </c>
      <c r="AT11" s="8"/>
      <c r="AU11" s="9"/>
      <c r="AV11" s="8"/>
      <c r="AW11" s="8"/>
      <c r="AX11" s="7"/>
    </row>
    <row r="12" spans="1:50" x14ac:dyDescent="0.25">
      <c r="A12" t="s">
        <v>3</v>
      </c>
      <c r="B12" s="6">
        <v>152.9957997843137</v>
      </c>
      <c r="C12" s="6">
        <v>976.27179844124475</v>
      </c>
      <c r="D12" s="6">
        <v>537.62268858874711</v>
      </c>
      <c r="E12" s="6">
        <v>372.24042769470594</v>
      </c>
      <c r="F12" s="6">
        <v>183.11531372549018</v>
      </c>
      <c r="G12" s="6">
        <v>32.055826348960053</v>
      </c>
      <c r="H12" s="6">
        <v>96.276037450980397</v>
      </c>
      <c r="I12" s="6">
        <v>575.94761543580012</v>
      </c>
      <c r="J12" s="6">
        <v>392.74799862745101</v>
      </c>
      <c r="K12" s="6">
        <v>208.20132350980396</v>
      </c>
      <c r="L12" s="6">
        <v>290.6418778823529</v>
      </c>
      <c r="M12" s="6">
        <v>349.04999999999973</v>
      </c>
      <c r="N12" s="6">
        <v>349.04999999999973</v>
      </c>
      <c r="O12" s="6">
        <v>144.04433736078431</v>
      </c>
      <c r="P12" s="6">
        <v>782.98613725490202</v>
      </c>
      <c r="Q12" s="6">
        <v>20.134972537254896</v>
      </c>
      <c r="R12" s="6">
        <f t="shared" si="0"/>
        <v>341.46138466517431</v>
      </c>
      <c r="S12" s="6">
        <f t="shared" si="1"/>
        <v>20.134972537254896</v>
      </c>
      <c r="T12" s="6">
        <v>1100</v>
      </c>
      <c r="U12" s="7">
        <v>2222.81</v>
      </c>
      <c r="V12" s="7">
        <f t="shared" si="2"/>
        <v>1122.81</v>
      </c>
      <c r="W12" s="7">
        <f t="shared" si="3"/>
        <v>781.34861533482558</v>
      </c>
      <c r="X12" s="7">
        <f t="shared" si="4"/>
        <v>1102.675027462745</v>
      </c>
      <c r="Y12" s="7">
        <f>COUNTIF(B12:Q12,"&lt;1122,81")</f>
        <v>16</v>
      </c>
      <c r="Z12" s="8">
        <v>1815.67</v>
      </c>
      <c r="AA12" s="8">
        <f t="shared" si="5"/>
        <v>715.67000000000007</v>
      </c>
      <c r="AB12" s="8">
        <f t="shared" si="6"/>
        <v>374.20861533482577</v>
      </c>
      <c r="AC12" s="8">
        <f t="shared" si="7"/>
        <v>695.53502746274512</v>
      </c>
      <c r="AD12" s="7">
        <f>COUNTIF(B12:Q12,"&lt;715,67")</f>
        <v>14</v>
      </c>
      <c r="AE12" s="8">
        <v>1711.47</v>
      </c>
      <c r="AF12" s="8">
        <f t="shared" si="8"/>
        <v>611.47</v>
      </c>
      <c r="AG12" s="8">
        <f t="shared" si="9"/>
        <v>270.00861533482572</v>
      </c>
      <c r="AH12" s="8">
        <f t="shared" si="10"/>
        <v>591.33502746274507</v>
      </c>
      <c r="AI12" s="7">
        <f>COUNTIF(B12:Q12,"&lt;611,47")</f>
        <v>14</v>
      </c>
      <c r="AJ12" s="8">
        <v>1804.95</v>
      </c>
      <c r="AK12" s="8">
        <f t="shared" si="11"/>
        <v>704.95</v>
      </c>
      <c r="AL12" s="8">
        <f t="shared" si="12"/>
        <v>363.48861533482574</v>
      </c>
      <c r="AM12" s="8">
        <f t="shared" si="13"/>
        <v>684.81502746274509</v>
      </c>
      <c r="AN12" s="7">
        <f>COUNTIF(B12:Q12,"&lt;704,95")</f>
        <v>14</v>
      </c>
      <c r="AO12" s="8">
        <v>1776.62</v>
      </c>
      <c r="AP12" s="9">
        <f t="shared" si="14"/>
        <v>676.61999999999989</v>
      </c>
      <c r="AQ12" s="8">
        <f t="shared" si="15"/>
        <v>335.15861533482558</v>
      </c>
      <c r="AR12" s="8">
        <f t="shared" si="16"/>
        <v>656.48502746274494</v>
      </c>
      <c r="AS12" s="7">
        <f>COUNTIF(B12:Q12,"&lt;676,62")</f>
        <v>14</v>
      </c>
      <c r="AT12" s="8"/>
      <c r="AU12" s="9"/>
      <c r="AV12" s="8"/>
      <c r="AW12" s="8"/>
      <c r="AX12" s="7"/>
    </row>
    <row r="13" spans="1:50" x14ac:dyDescent="0.25">
      <c r="A13" t="s">
        <v>4</v>
      </c>
      <c r="B13" s="6">
        <v>3.0265215686274504E-2</v>
      </c>
      <c r="C13" s="6">
        <v>1.128524703494918</v>
      </c>
      <c r="D13" s="6">
        <v>0.62977560881873684</v>
      </c>
      <c r="E13" s="6">
        <v>4.2494711893009296E-2</v>
      </c>
      <c r="F13" s="6">
        <v>0.14022015686274508</v>
      </c>
      <c r="G13" s="6">
        <v>6.8167138452063056E-2</v>
      </c>
      <c r="H13" s="6">
        <v>4.2227833722225487E-2</v>
      </c>
      <c r="I13" s="6">
        <v>0.12416404700000004</v>
      </c>
      <c r="J13" s="6">
        <v>0.13039858372549018</v>
      </c>
      <c r="K13" s="6">
        <v>0.26945435294117659</v>
      </c>
      <c r="L13" s="6">
        <v>0.22064817331372555</v>
      </c>
      <c r="M13" s="6">
        <v>0</v>
      </c>
      <c r="N13" s="6">
        <v>0</v>
      </c>
      <c r="O13" s="6">
        <v>0</v>
      </c>
      <c r="P13" s="6">
        <v>0.80307747058823509</v>
      </c>
      <c r="Q13" s="6">
        <v>1.6464570447058825E-2</v>
      </c>
      <c r="R13" s="6">
        <f t="shared" si="0"/>
        <v>0.22786766043410364</v>
      </c>
      <c r="S13" s="6">
        <f t="shared" si="1"/>
        <v>0</v>
      </c>
      <c r="T13" s="6">
        <v>1200</v>
      </c>
      <c r="U13" s="7">
        <v>1201.1400000000001</v>
      </c>
      <c r="V13" s="7">
        <f t="shared" si="2"/>
        <v>1.1400000000001</v>
      </c>
      <c r="W13" s="7">
        <f t="shared" si="3"/>
        <v>0.91213233956599638</v>
      </c>
      <c r="X13" s="7">
        <f t="shared" si="4"/>
        <v>1.1400000000001</v>
      </c>
      <c r="Y13" s="7">
        <f>COUNTIF(B13:Q13,"&lt;1,14")</f>
        <v>16</v>
      </c>
      <c r="Z13" s="8">
        <v>1200.43</v>
      </c>
      <c r="AA13" s="8">
        <f t="shared" si="5"/>
        <v>0.43000000000006366</v>
      </c>
      <c r="AB13" s="8">
        <f t="shared" si="6"/>
        <v>0.20213233956596002</v>
      </c>
      <c r="AC13" s="8">
        <f t="shared" si="7"/>
        <v>0.43000000000006366</v>
      </c>
      <c r="AD13" s="7">
        <f>COUNTIF(B13:Q13,"&lt;0,43")</f>
        <v>13</v>
      </c>
      <c r="AE13" s="8">
        <v>1200.45</v>
      </c>
      <c r="AF13" s="8">
        <f t="shared" si="8"/>
        <v>0.45000000000004547</v>
      </c>
      <c r="AG13" s="8">
        <f t="shared" si="9"/>
        <v>0.22213233956594183</v>
      </c>
      <c r="AH13" s="8">
        <f t="shared" si="10"/>
        <v>0.45000000000004547</v>
      </c>
      <c r="AI13" s="7">
        <f>COUNTIF(B13:Q13,"&lt;0,45")</f>
        <v>13</v>
      </c>
      <c r="AJ13" s="8">
        <v>1200.29</v>
      </c>
      <c r="AK13" s="8">
        <f t="shared" si="11"/>
        <v>0.28999999999996362</v>
      </c>
      <c r="AL13" s="8">
        <f t="shared" si="12"/>
        <v>6.2132339565859979E-2</v>
      </c>
      <c r="AM13" s="8">
        <f t="shared" si="13"/>
        <v>0.28999999999996362</v>
      </c>
      <c r="AN13" s="7">
        <f>COUNTIF(B13:Q13,"&lt;0,29")</f>
        <v>13</v>
      </c>
      <c r="AO13" s="8">
        <v>1200.42</v>
      </c>
      <c r="AP13" s="9">
        <f t="shared" si="14"/>
        <v>0.42000000000007276</v>
      </c>
      <c r="AQ13" s="8">
        <f t="shared" si="15"/>
        <v>0.19213233956596912</v>
      </c>
      <c r="AR13" s="8">
        <f t="shared" si="16"/>
        <v>0.42000000000007276</v>
      </c>
      <c r="AS13" s="7">
        <f>COUNTIF(B13:Q13,"&lt;0,42")</f>
        <v>13</v>
      </c>
      <c r="AT13" s="8"/>
      <c r="AU13" s="9"/>
      <c r="AV13" s="8"/>
      <c r="AW13" s="8"/>
      <c r="AX13" s="7"/>
    </row>
    <row r="14" spans="1:50" x14ac:dyDescent="0.25">
      <c r="A14" t="s">
        <v>5</v>
      </c>
      <c r="B14" s="6">
        <v>2.7249733333333331E-2</v>
      </c>
      <c r="C14" s="6">
        <v>0.30543887586877971</v>
      </c>
      <c r="D14" s="6">
        <v>0.33521327021219349</v>
      </c>
      <c r="E14" s="6">
        <v>0.12061378793215684</v>
      </c>
      <c r="F14" s="6">
        <v>6.0087294117647044E-2</v>
      </c>
      <c r="G14" s="6">
        <v>5.1561966658054563E-2</v>
      </c>
      <c r="H14" s="6">
        <v>3.5533497823529409E-2</v>
      </c>
      <c r="I14" s="6">
        <v>0.1576864688450981</v>
      </c>
      <c r="J14" s="6">
        <v>0.41615756990196073</v>
      </c>
      <c r="K14" s="6">
        <v>0.13117282705882352</v>
      </c>
      <c r="L14" s="6">
        <v>0.12766680443137254</v>
      </c>
      <c r="M14" s="6">
        <v>2.9999999999972712E-2</v>
      </c>
      <c r="N14" s="6">
        <v>2.9999999999972712E-2</v>
      </c>
      <c r="O14" s="6">
        <v>9.4357807941176479E-3</v>
      </c>
      <c r="P14" s="6">
        <v>0.31248958823529399</v>
      </c>
      <c r="Q14" s="6">
        <v>3.2923326431372558E-2</v>
      </c>
      <c r="R14" s="6">
        <f t="shared" si="0"/>
        <v>0.13645192447772991</v>
      </c>
      <c r="S14" s="6">
        <f t="shared" si="1"/>
        <v>9.4357807941176479E-3</v>
      </c>
      <c r="T14" s="6">
        <v>1300</v>
      </c>
      <c r="U14" s="7">
        <v>1300.45</v>
      </c>
      <c r="V14" s="7">
        <f t="shared" si="2"/>
        <v>0.45000000000004547</v>
      </c>
      <c r="W14" s="7">
        <f t="shared" si="3"/>
        <v>0.31354807552231556</v>
      </c>
      <c r="X14" s="7">
        <f t="shared" si="4"/>
        <v>0.44056421920592781</v>
      </c>
      <c r="Y14" s="7">
        <f>COUNTIF(B14:Q14,"&lt;045")</f>
        <v>16</v>
      </c>
      <c r="Z14" s="8">
        <v>1300.22</v>
      </c>
      <c r="AA14" s="8">
        <f t="shared" si="5"/>
        <v>0.22000000000002728</v>
      </c>
      <c r="AB14" s="8">
        <f t="shared" si="6"/>
        <v>8.3548075522297371E-2</v>
      </c>
      <c r="AC14" s="8">
        <f t="shared" si="7"/>
        <v>0.21056421920590965</v>
      </c>
      <c r="AD14" s="7">
        <f>COUNTIF(B14:Q14,"&lt;0,22")</f>
        <v>12</v>
      </c>
      <c r="AE14" s="8">
        <v>1300.24</v>
      </c>
      <c r="AF14" s="8">
        <f t="shared" si="8"/>
        <v>0.24000000000000909</v>
      </c>
      <c r="AG14" s="8">
        <f t="shared" si="9"/>
        <v>0.10354807552227918</v>
      </c>
      <c r="AH14" s="8">
        <f t="shared" si="10"/>
        <v>0.23056421920589146</v>
      </c>
      <c r="AI14" s="7">
        <f>COUNTIF(B14:Q14,"&lt;0,24")</f>
        <v>12</v>
      </c>
      <c r="AJ14" s="8">
        <v>1300.0899999999999</v>
      </c>
      <c r="AK14" s="8">
        <f t="shared" si="11"/>
        <v>8.9999999999918145E-2</v>
      </c>
      <c r="AL14" s="8">
        <f t="shared" si="12"/>
        <v>-4.6451924477811768E-2</v>
      </c>
      <c r="AM14" s="8">
        <f t="shared" si="13"/>
        <v>8.0564219205800494E-2</v>
      </c>
      <c r="AN14" s="7">
        <f>COUNTIF(B14:Q14,"&lt;0,09")</f>
        <v>8</v>
      </c>
      <c r="AO14" s="8">
        <v>1300.1099999999999</v>
      </c>
      <c r="AP14" s="9">
        <f t="shared" si="14"/>
        <v>0.10999999999989996</v>
      </c>
      <c r="AQ14" s="8">
        <f t="shared" si="15"/>
        <v>-2.6451924477829958E-2</v>
      </c>
      <c r="AR14" s="8">
        <f t="shared" si="16"/>
        <v>0.1005642192057823</v>
      </c>
      <c r="AS14" s="7">
        <f>COUNTIF(B14:Q14,"&lt;0,11")</f>
        <v>8</v>
      </c>
      <c r="AT14" s="8"/>
      <c r="AU14" s="9"/>
      <c r="AV14" s="8"/>
      <c r="AW14" s="8"/>
      <c r="AX14" s="7"/>
    </row>
    <row r="15" spans="1:50" x14ac:dyDescent="0.25">
      <c r="A15" t="s">
        <v>6</v>
      </c>
      <c r="B15" s="6">
        <v>0.18916540588235289</v>
      </c>
      <c r="C15" s="6">
        <v>0.33807084577907581</v>
      </c>
      <c r="D15" s="6">
        <v>1.0070538641007911</v>
      </c>
      <c r="E15" s="6">
        <v>0.21390640625627452</v>
      </c>
      <c r="F15" s="6">
        <v>9.4239588235294144E-2</v>
      </c>
      <c r="G15" s="6">
        <v>8.1361704016020955E-2</v>
      </c>
      <c r="H15" s="6">
        <v>8.9059201921568618E-2</v>
      </c>
      <c r="I15" s="6">
        <v>0.25370197582549026</v>
      </c>
      <c r="J15" s="6">
        <v>0.36865126770588225</v>
      </c>
      <c r="K15" s="6">
        <v>0.2602720733333333</v>
      </c>
      <c r="L15" s="6">
        <v>0.13598793264705886</v>
      </c>
      <c r="M15" s="6">
        <v>0.13000000000010908</v>
      </c>
      <c r="N15" s="6">
        <v>0.13000000000010908</v>
      </c>
      <c r="O15" s="6">
        <v>0.11003437309803923</v>
      </c>
      <c r="P15" s="6">
        <v>0.6884131745098041</v>
      </c>
      <c r="Q15" s="6">
        <v>0.12648980647058827</v>
      </c>
      <c r="R15" s="6">
        <f t="shared" si="0"/>
        <v>0.26352547623636208</v>
      </c>
      <c r="S15" s="6">
        <f t="shared" si="1"/>
        <v>8.1361704016020955E-2</v>
      </c>
      <c r="T15" s="6">
        <v>1400</v>
      </c>
      <c r="U15" s="7">
        <v>1400.34</v>
      </c>
      <c r="V15" s="7">
        <f t="shared" si="2"/>
        <v>0.33999999999991815</v>
      </c>
      <c r="W15" s="7">
        <f t="shared" si="3"/>
        <v>7.6474523763556068E-2</v>
      </c>
      <c r="X15" s="7">
        <f t="shared" si="4"/>
        <v>0.2586382959838972</v>
      </c>
      <c r="Y15" s="7">
        <f>COUNTIF(B15:Q15,"&lt;0,34")</f>
        <v>13</v>
      </c>
      <c r="Z15" s="8">
        <v>1400.27</v>
      </c>
      <c r="AA15" s="8">
        <f t="shared" si="5"/>
        <v>0.26999999999998181</v>
      </c>
      <c r="AB15" s="8">
        <f t="shared" si="6"/>
        <v>6.4745237636197328E-3</v>
      </c>
      <c r="AC15" s="8">
        <f t="shared" si="7"/>
        <v>0.18863829598396087</v>
      </c>
      <c r="AD15" s="7">
        <f>COUNTIF(B15:Q15,"&lt;0,27")</f>
        <v>12</v>
      </c>
      <c r="AE15" s="8">
        <v>1400.25</v>
      </c>
      <c r="AF15" s="8">
        <f t="shared" si="8"/>
        <v>0.25</v>
      </c>
      <c r="AG15" s="8">
        <f t="shared" si="9"/>
        <v>-1.3525476236362077E-2</v>
      </c>
      <c r="AH15" s="8">
        <f t="shared" si="10"/>
        <v>0.16863829598397906</v>
      </c>
      <c r="AI15" s="7">
        <f>COUNTIF(B15:Q15,"&lt;0,25")</f>
        <v>10</v>
      </c>
      <c r="AJ15" s="8">
        <v>1400.38</v>
      </c>
      <c r="AK15" s="8">
        <f t="shared" si="11"/>
        <v>0.38000000000010914</v>
      </c>
      <c r="AL15" s="8">
        <f t="shared" si="12"/>
        <v>0.11647452376374706</v>
      </c>
      <c r="AM15" s="8">
        <f t="shared" si="13"/>
        <v>0.2986382959840882</v>
      </c>
      <c r="AN15" s="7">
        <f>COUNTIF(B15:Q15,"&lt;0,38")</f>
        <v>14</v>
      </c>
      <c r="AO15" s="8">
        <v>1400.3</v>
      </c>
      <c r="AP15" s="9">
        <f t="shared" si="14"/>
        <v>0.29999999999995453</v>
      </c>
      <c r="AQ15" s="8">
        <f t="shared" si="15"/>
        <v>3.6474523763592448E-2</v>
      </c>
      <c r="AR15" s="8">
        <f t="shared" si="16"/>
        <v>0.21863829598393358</v>
      </c>
      <c r="AS15" s="7">
        <f>COUNTIF(B15:Q15,"&lt;0,3")</f>
        <v>12</v>
      </c>
      <c r="AT15" s="8"/>
      <c r="AU15" s="9"/>
      <c r="AV15" s="8"/>
      <c r="AW15" s="8"/>
      <c r="AX15" s="7"/>
    </row>
    <row r="16" spans="1:50" x14ac:dyDescent="0.25">
      <c r="A16" t="s">
        <v>7</v>
      </c>
      <c r="B16" s="6">
        <v>0.89662864705882361</v>
      </c>
      <c r="C16" s="6">
        <v>5.7665173802412903</v>
      </c>
      <c r="D16" s="6">
        <v>19.136565707683207</v>
      </c>
      <c r="E16" s="6">
        <v>0.7748367297215687</v>
      </c>
      <c r="F16" s="6">
        <v>0.6056511764705883</v>
      </c>
      <c r="G16" s="6">
        <v>0.36609915914542113</v>
      </c>
      <c r="H16" s="6">
        <v>0.43460098098039213</v>
      </c>
      <c r="I16" s="6">
        <v>1.0218383562156863</v>
      </c>
      <c r="J16" s="6">
        <v>2.4388709176470593</v>
      </c>
      <c r="K16" s="6">
        <v>0.71184152745098017</v>
      </c>
      <c r="L16" s="6">
        <v>0.98300897215686267</v>
      </c>
      <c r="M16" s="6">
        <v>0.44000000000005474</v>
      </c>
      <c r="N16" s="6">
        <v>0.42000000000007282</v>
      </c>
      <c r="O16" s="6">
        <v>0.66669821137254881</v>
      </c>
      <c r="P16" s="6">
        <v>47.01128272549019</v>
      </c>
      <c r="Q16" s="6">
        <v>0.47149437647058817</v>
      </c>
      <c r="R16" s="6">
        <f t="shared" si="0"/>
        <v>5.1341209292565821</v>
      </c>
      <c r="S16" s="6">
        <f t="shared" si="1"/>
        <v>0.36609915914542113</v>
      </c>
      <c r="T16" s="6">
        <v>1500</v>
      </c>
      <c r="U16" s="7">
        <v>1504.7</v>
      </c>
      <c r="V16" s="7">
        <f t="shared" si="2"/>
        <v>4.7000000000000455</v>
      </c>
      <c r="W16" s="7">
        <f t="shared" si="3"/>
        <v>-0.43412092925653667</v>
      </c>
      <c r="X16" s="7">
        <f t="shared" si="4"/>
        <v>4.333900840854624</v>
      </c>
      <c r="Y16" s="7">
        <f>COUNTIF(B16:Q16,"&lt;4,7")</f>
        <v>13</v>
      </c>
      <c r="Z16" s="8">
        <v>1501.22</v>
      </c>
      <c r="AA16" s="8">
        <f t="shared" si="5"/>
        <v>1.2200000000000273</v>
      </c>
      <c r="AB16" s="8">
        <f t="shared" si="6"/>
        <v>-3.9141209292565549</v>
      </c>
      <c r="AC16" s="8">
        <f t="shared" si="7"/>
        <v>0.85390084085460616</v>
      </c>
      <c r="AD16" s="7">
        <f>COUNTIF(B16:Q16,"&lt;1,22")</f>
        <v>12</v>
      </c>
      <c r="AE16" s="8">
        <v>1501.3</v>
      </c>
      <c r="AF16" s="8">
        <f t="shared" si="8"/>
        <v>1.2999999999999545</v>
      </c>
      <c r="AG16" s="8">
        <f t="shared" si="9"/>
        <v>-3.8341209292566276</v>
      </c>
      <c r="AH16" s="8">
        <f t="shared" si="10"/>
        <v>0.9339008408545334</v>
      </c>
      <c r="AI16" s="7">
        <f>COUNTIF(B16:Q16,"&lt;1,3")</f>
        <v>12</v>
      </c>
      <c r="AJ16" s="8">
        <v>1501.1</v>
      </c>
      <c r="AK16" s="8">
        <f t="shared" si="11"/>
        <v>1.0999999999999091</v>
      </c>
      <c r="AL16" s="8">
        <f t="shared" si="12"/>
        <v>-4.0341209292566731</v>
      </c>
      <c r="AM16" s="8">
        <f t="shared" si="13"/>
        <v>0.73390084085448792</v>
      </c>
      <c r="AN16" s="7">
        <f>COUNTIF(B16:Q16,"&lt;01,1")</f>
        <v>12</v>
      </c>
      <c r="AO16" s="8">
        <v>1501.26</v>
      </c>
      <c r="AP16" s="9">
        <f t="shared" si="14"/>
        <v>1.2599999999999909</v>
      </c>
      <c r="AQ16" s="8">
        <f t="shared" si="15"/>
        <v>-3.8741209292565912</v>
      </c>
      <c r="AR16" s="8">
        <f t="shared" si="16"/>
        <v>0.89390084085456978</v>
      </c>
      <c r="AS16" s="7">
        <f>COUNTIF(B16:Q16,"&lt;01,26")</f>
        <v>12</v>
      </c>
      <c r="AT16" s="8"/>
      <c r="AU16" s="9"/>
      <c r="AV16" s="8"/>
      <c r="AW16" s="8"/>
      <c r="AX16" s="7"/>
    </row>
    <row r="17" spans="1:50" x14ac:dyDescent="0.25">
      <c r="A17" t="s">
        <v>8</v>
      </c>
      <c r="B17" s="6">
        <v>1.5545893529411763</v>
      </c>
      <c r="C17" s="6">
        <v>3.5059098433914317</v>
      </c>
      <c r="D17" s="6">
        <v>2.9222039811176859</v>
      </c>
      <c r="E17" s="6">
        <v>1.7570696988568624</v>
      </c>
      <c r="F17" s="6">
        <v>1.9771980392156858</v>
      </c>
      <c r="G17" s="6">
        <v>1.2407967834389513</v>
      </c>
      <c r="H17" s="6">
        <v>1.4485149480392159</v>
      </c>
      <c r="I17" s="6">
        <v>2.7469369752039219</v>
      </c>
      <c r="J17" s="6">
        <v>2.6395893725490196</v>
      </c>
      <c r="K17" s="6">
        <v>1.4090926607843142</v>
      </c>
      <c r="L17" s="6">
        <v>2.2333978058823525</v>
      </c>
      <c r="M17" s="6">
        <v>2.5199999999999814</v>
      </c>
      <c r="N17" s="6">
        <v>2.5199999999999814</v>
      </c>
      <c r="O17" s="6">
        <v>1.5302464090196077</v>
      </c>
      <c r="P17" s="6">
        <v>2.826144509803922</v>
      </c>
      <c r="Q17" s="6">
        <v>1.0541661980392159</v>
      </c>
      <c r="R17" s="6">
        <f t="shared" si="0"/>
        <v>2.1178660361427077</v>
      </c>
      <c r="S17" s="6">
        <f t="shared" si="1"/>
        <v>1.0541661980392159</v>
      </c>
      <c r="T17" s="6">
        <v>1600</v>
      </c>
      <c r="U17" s="7">
        <v>1603.05</v>
      </c>
      <c r="V17" s="7">
        <f t="shared" si="2"/>
        <v>3.0499999999999545</v>
      </c>
      <c r="W17" s="7">
        <f t="shared" si="3"/>
        <v>0.93213396385724678</v>
      </c>
      <c r="X17" s="7">
        <f t="shared" si="4"/>
        <v>1.9958338019607387</v>
      </c>
      <c r="Y17" s="7">
        <f>COUNTIF(B17:Q17,"&lt;3,05")</f>
        <v>15</v>
      </c>
      <c r="Z17" s="8">
        <v>1602.65</v>
      </c>
      <c r="AA17" s="8">
        <f t="shared" si="5"/>
        <v>2.6500000000000909</v>
      </c>
      <c r="AB17" s="8">
        <f t="shared" si="6"/>
        <v>0.53213396385738321</v>
      </c>
      <c r="AC17" s="8">
        <f t="shared" si="7"/>
        <v>1.5958338019608751</v>
      </c>
      <c r="AD17" s="7">
        <f>COUNTIF(B17:Q17,"&lt;2,65")</f>
        <v>12</v>
      </c>
      <c r="AE17" s="8">
        <v>1602.78</v>
      </c>
      <c r="AF17" s="8">
        <f t="shared" si="8"/>
        <v>2.7799999999999727</v>
      </c>
      <c r="AG17" s="8">
        <f t="shared" si="9"/>
        <v>0.66213396385726497</v>
      </c>
      <c r="AH17" s="8">
        <f t="shared" si="10"/>
        <v>1.7258338019607569</v>
      </c>
      <c r="AI17" s="7">
        <f>COUNTIF(B17:Q17,"&lt;2,78")</f>
        <v>13</v>
      </c>
      <c r="AJ17" s="8">
        <v>1603.62</v>
      </c>
      <c r="AK17" s="8">
        <f t="shared" si="11"/>
        <v>3.6199999999998909</v>
      </c>
      <c r="AL17" s="8">
        <f t="shared" si="12"/>
        <v>1.5021339638571831</v>
      </c>
      <c r="AM17" s="8">
        <f t="shared" si="13"/>
        <v>2.5658338019606752</v>
      </c>
      <c r="AN17" s="7">
        <f>COUNTIF(B17:Q17,"&lt;3,62")</f>
        <v>16</v>
      </c>
      <c r="AO17" s="8">
        <v>1603.17</v>
      </c>
      <c r="AP17" s="9">
        <f t="shared" si="14"/>
        <v>3.1700000000000728</v>
      </c>
      <c r="AQ17" s="8">
        <f t="shared" si="15"/>
        <v>1.052133963857365</v>
      </c>
      <c r="AR17" s="8">
        <f t="shared" si="16"/>
        <v>2.1158338019608571</v>
      </c>
      <c r="AS17" s="7">
        <f>COUNTIF(B17:Q17,"&lt;03,17")</f>
        <v>15</v>
      </c>
      <c r="AT17" s="8"/>
      <c r="AU17" s="9"/>
      <c r="AV17" s="8"/>
      <c r="AW17" s="8"/>
      <c r="AX17" s="7"/>
    </row>
    <row r="18" spans="1:50" x14ac:dyDescent="0.25">
      <c r="A18" t="s">
        <v>9</v>
      </c>
      <c r="B18" s="6">
        <v>312.74513529411769</v>
      </c>
      <c r="C18" s="6">
        <v>1765.6175331116788</v>
      </c>
      <c r="D18" s="6">
        <v>314731.73683044408</v>
      </c>
      <c r="E18" s="6">
        <v>254.53712069362751</v>
      </c>
      <c r="F18" s="6">
        <v>9.9143486274509787</v>
      </c>
      <c r="G18" s="6">
        <v>0.9766637611197555</v>
      </c>
      <c r="H18" s="6">
        <v>9.3566656752941153</v>
      </c>
      <c r="I18" s="6">
        <v>16074.909086463827</v>
      </c>
      <c r="J18" s="6">
        <v>684.39988614705862</v>
      </c>
      <c r="K18" s="6">
        <v>257.23984549019605</v>
      </c>
      <c r="L18" s="6">
        <v>47.701677587058818</v>
      </c>
      <c r="M18" s="6">
        <v>3122910</v>
      </c>
      <c r="N18" s="6">
        <v>422.56999999999977</v>
      </c>
      <c r="O18" s="6">
        <v>8.4768328388235297</v>
      </c>
      <c r="P18" s="6">
        <v>101237.23216368629</v>
      </c>
      <c r="Q18" s="6">
        <v>78.338460358823568</v>
      </c>
      <c r="R18" s="6">
        <f t="shared" si="0"/>
        <v>222425.3595156362</v>
      </c>
      <c r="S18" s="6">
        <f t="shared" si="1"/>
        <v>0.9766637611197555</v>
      </c>
      <c r="T18" s="6">
        <v>1700</v>
      </c>
      <c r="U18" s="7">
        <v>9017.75</v>
      </c>
      <c r="V18" s="7">
        <f t="shared" si="2"/>
        <v>7317.75</v>
      </c>
      <c r="W18" s="7">
        <f t="shared" si="3"/>
        <v>-215107.6095156362</v>
      </c>
      <c r="X18" s="7">
        <f t="shared" si="4"/>
        <v>7316.7733362388799</v>
      </c>
      <c r="Y18" s="7">
        <f>COUNTIF(B18:Q18,"&lt;7317,75")</f>
        <v>12</v>
      </c>
      <c r="Z18" s="8">
        <v>4789.91</v>
      </c>
      <c r="AA18" s="8">
        <f t="shared" si="5"/>
        <v>3089.91</v>
      </c>
      <c r="AB18" s="8">
        <f t="shared" si="6"/>
        <v>-219335.4495156362</v>
      </c>
      <c r="AC18" s="8">
        <f t="shared" si="7"/>
        <v>3088.9333362388802</v>
      </c>
      <c r="AD18" s="7">
        <f>COUNTIF(B18:Q18,"&lt;3089,91")</f>
        <v>12</v>
      </c>
      <c r="AE18" s="8">
        <v>4861.82</v>
      </c>
      <c r="AF18" s="8">
        <f t="shared" si="8"/>
        <v>3161.8199999999997</v>
      </c>
      <c r="AG18" s="8">
        <f t="shared" si="9"/>
        <v>-219263.53951563619</v>
      </c>
      <c r="AH18" s="8">
        <f t="shared" si="10"/>
        <v>3160.8433362388801</v>
      </c>
      <c r="AI18" s="7">
        <f>COUNTIF(B18:Q18,"&lt;3161,82")</f>
        <v>12</v>
      </c>
      <c r="AJ18" s="8">
        <v>2248.9499999999998</v>
      </c>
      <c r="AK18" s="8">
        <f t="shared" si="11"/>
        <v>548.94999999999982</v>
      </c>
      <c r="AL18" s="8">
        <f t="shared" si="12"/>
        <v>-221876.40951563619</v>
      </c>
      <c r="AM18" s="8">
        <f t="shared" si="13"/>
        <v>547.97333623888005</v>
      </c>
      <c r="AN18" s="7">
        <f>COUNTIF(B18:Q18,"&lt;548,95")</f>
        <v>10</v>
      </c>
      <c r="AO18" s="8">
        <v>2296.06</v>
      </c>
      <c r="AP18" s="9">
        <f t="shared" si="14"/>
        <v>596.05999999999995</v>
      </c>
      <c r="AQ18" s="8">
        <f t="shared" si="15"/>
        <v>-221829.2995156362</v>
      </c>
      <c r="AR18" s="8">
        <f t="shared" si="16"/>
        <v>595.08333623888018</v>
      </c>
      <c r="AS18" s="7">
        <f>COUNTIF(B18:Q18,"&lt;596,06")</f>
        <v>10</v>
      </c>
      <c r="AT18" s="8"/>
      <c r="AU18" s="9"/>
      <c r="AV18" s="8"/>
      <c r="AW18" s="8"/>
      <c r="AX18" s="7"/>
    </row>
    <row r="19" spans="1:50" x14ac:dyDescent="0.25">
      <c r="A19" t="s">
        <v>10</v>
      </c>
      <c r="B19" s="6">
        <v>30.852937588235292</v>
      </c>
      <c r="C19" s="6">
        <v>309.43471777181884</v>
      </c>
      <c r="D19" s="6">
        <v>234239.59876908833</v>
      </c>
      <c r="E19" s="6">
        <v>25.158134142686272</v>
      </c>
      <c r="F19" s="6">
        <v>0.2229742352941177</v>
      </c>
      <c r="G19" s="6">
        <v>0.24409277674302596</v>
      </c>
      <c r="H19" s="6">
        <v>0.7825998957764706</v>
      </c>
      <c r="I19" s="6">
        <v>7419.7540776198266</v>
      </c>
      <c r="J19" s="6">
        <v>33.504297158823533</v>
      </c>
      <c r="K19" s="6">
        <v>33.161518000000001</v>
      </c>
      <c r="L19" s="6">
        <v>1.9963673323137261</v>
      </c>
      <c r="M19" s="6">
        <v>12932.099999999988</v>
      </c>
      <c r="N19" s="6">
        <v>3951.6199999999972</v>
      </c>
      <c r="O19" s="6">
        <v>0.78402872367862719</v>
      </c>
      <c r="P19" s="6">
        <v>225413.48759923858</v>
      </c>
      <c r="Q19" s="6">
        <v>5.2207213331372539</v>
      </c>
      <c r="R19" s="6">
        <f t="shared" si="0"/>
        <v>30274.870177181579</v>
      </c>
      <c r="S19" s="6">
        <f t="shared" si="1"/>
        <v>0.2229742352941177</v>
      </c>
      <c r="T19" s="6">
        <v>1800</v>
      </c>
      <c r="U19" s="7">
        <v>10916.9</v>
      </c>
      <c r="V19" s="7">
        <f t="shared" si="2"/>
        <v>9116.9</v>
      </c>
      <c r="W19" s="7">
        <f t="shared" si="3"/>
        <v>-21157.970177181582</v>
      </c>
      <c r="X19" s="7">
        <f t="shared" si="4"/>
        <v>9116.6770257647058</v>
      </c>
      <c r="Y19" s="7">
        <f>COUNTIF(B19:Q19,"&lt;9116,9")</f>
        <v>13</v>
      </c>
      <c r="Z19" s="8">
        <v>6723.55</v>
      </c>
      <c r="AA19" s="8">
        <f t="shared" si="5"/>
        <v>4923.55</v>
      </c>
      <c r="AB19" s="8">
        <f t="shared" si="6"/>
        <v>-25351.32017718158</v>
      </c>
      <c r="AC19" s="8">
        <f t="shared" si="7"/>
        <v>4923.3270257647064</v>
      </c>
      <c r="AD19" s="7">
        <f>COUNTIF(B19:Q19,"&lt;4923,55")</f>
        <v>12</v>
      </c>
      <c r="AE19" s="8">
        <v>6369.55</v>
      </c>
      <c r="AF19" s="8">
        <f t="shared" si="8"/>
        <v>4569.55</v>
      </c>
      <c r="AG19" s="8">
        <f t="shared" si="9"/>
        <v>-25705.32017718158</v>
      </c>
      <c r="AH19" s="8">
        <f t="shared" si="10"/>
        <v>4569.3270257647064</v>
      </c>
      <c r="AI19" s="7">
        <f>COUNTIF(B19:Q19,"&lt;4569,55")</f>
        <v>12</v>
      </c>
      <c r="AJ19" s="8">
        <v>1870.78</v>
      </c>
      <c r="AK19" s="8">
        <f t="shared" si="11"/>
        <v>70.779999999999973</v>
      </c>
      <c r="AL19" s="8">
        <f t="shared" si="12"/>
        <v>-30204.090177181581</v>
      </c>
      <c r="AM19" s="8">
        <f t="shared" si="13"/>
        <v>70.557025764705855</v>
      </c>
      <c r="AN19" s="7">
        <f>COUNTIF(B19:Q19,"&lt;70,78")</f>
        <v>10</v>
      </c>
      <c r="AO19" s="8">
        <v>1849.85</v>
      </c>
      <c r="AP19" s="9">
        <f t="shared" si="14"/>
        <v>49.849999999999909</v>
      </c>
      <c r="AQ19" s="8">
        <f t="shared" si="15"/>
        <v>-30225.020177181581</v>
      </c>
      <c r="AR19" s="8">
        <f t="shared" si="16"/>
        <v>49.627025764705792</v>
      </c>
      <c r="AS19" s="7">
        <f>COUNTIF(B19:Q19,"&lt;49,850")</f>
        <v>10</v>
      </c>
      <c r="AT19" s="8"/>
      <c r="AU19" s="9"/>
      <c r="AV19" s="8"/>
      <c r="AW19" s="8"/>
      <c r="AX19" s="7"/>
    </row>
    <row r="20" spans="1:50" x14ac:dyDescent="0.25">
      <c r="A20" t="s">
        <v>11</v>
      </c>
      <c r="B20" s="6">
        <v>1.2511199019607846</v>
      </c>
      <c r="C20" s="6">
        <v>1.6141971935500286</v>
      </c>
      <c r="D20" s="6">
        <v>2.0320648367247065</v>
      </c>
      <c r="E20" s="6">
        <v>1.2991172545731373</v>
      </c>
      <c r="F20" s="6">
        <v>0.25656443137254892</v>
      </c>
      <c r="G20" s="6">
        <v>7.7300032425981435E-2</v>
      </c>
      <c r="H20" s="6">
        <v>0.15834022594117647</v>
      </c>
      <c r="I20" s="6">
        <v>2.0933349951980391</v>
      </c>
      <c r="J20" s="6">
        <v>0.93304156074509814</v>
      </c>
      <c r="K20" s="6">
        <v>2.0878754019607841</v>
      </c>
      <c r="L20" s="6">
        <v>1.0302079294117643</v>
      </c>
      <c r="M20" s="6">
        <v>0.54999999999995464</v>
      </c>
      <c r="N20" s="6">
        <v>0.54999999999995464</v>
      </c>
      <c r="O20" s="6">
        <v>0.19997106386470589</v>
      </c>
      <c r="P20" s="6">
        <v>2.3744214901960787</v>
      </c>
      <c r="Q20" s="6">
        <v>7.6607327450980423E-2</v>
      </c>
      <c r="R20" s="6">
        <f t="shared" si="0"/>
        <v>1.0365102278359828</v>
      </c>
      <c r="S20" s="6">
        <f t="shared" si="1"/>
        <v>7.6607327450980423E-2</v>
      </c>
      <c r="T20" s="6">
        <v>1900</v>
      </c>
      <c r="U20" s="7">
        <v>1903.93</v>
      </c>
      <c r="V20" s="7">
        <f t="shared" si="2"/>
        <v>3.9300000000000637</v>
      </c>
      <c r="W20" s="7">
        <f t="shared" si="3"/>
        <v>2.8934897721640809</v>
      </c>
      <c r="X20" s="7">
        <f t="shared" si="4"/>
        <v>3.8533926725490835</v>
      </c>
      <c r="Y20" s="7">
        <f>COUNTIF(B20:Q20,"&lt;3,93")</f>
        <v>16</v>
      </c>
      <c r="Z20" s="8">
        <v>1903.52</v>
      </c>
      <c r="AA20" s="8">
        <f t="shared" si="5"/>
        <v>3.5199999999999818</v>
      </c>
      <c r="AB20" s="8">
        <f t="shared" si="6"/>
        <v>2.483489772163999</v>
      </c>
      <c r="AC20" s="8">
        <f t="shared" si="7"/>
        <v>3.4433926725490016</v>
      </c>
      <c r="AD20" s="7">
        <f>COUNTIF(B20:Q20,"&lt;3,52")</f>
        <v>16</v>
      </c>
      <c r="AE20" s="8">
        <v>1903.29</v>
      </c>
      <c r="AF20" s="8">
        <f t="shared" si="8"/>
        <v>3.2899999999999636</v>
      </c>
      <c r="AG20" s="8">
        <f t="shared" si="9"/>
        <v>2.2534897721639808</v>
      </c>
      <c r="AH20" s="8">
        <f t="shared" si="10"/>
        <v>3.2133926725489834</v>
      </c>
      <c r="AI20" s="7">
        <f>COUNTIF(B20:Q20,"&lt;3,29")</f>
        <v>16</v>
      </c>
      <c r="AJ20" s="8">
        <v>1902.38</v>
      </c>
      <c r="AK20" s="8">
        <f t="shared" si="11"/>
        <v>2.3800000000001091</v>
      </c>
      <c r="AL20" s="8">
        <f t="shared" si="12"/>
        <v>1.3434897721641264</v>
      </c>
      <c r="AM20" s="8">
        <f t="shared" si="13"/>
        <v>2.3033926725491289</v>
      </c>
      <c r="AN20" s="7">
        <f>COUNTIF(B20:Q20,"&lt;2,38")</f>
        <v>16</v>
      </c>
      <c r="AO20" s="8">
        <v>1902.62</v>
      </c>
      <c r="AP20" s="9">
        <f t="shared" si="14"/>
        <v>2.6199999999998909</v>
      </c>
      <c r="AQ20" s="8">
        <f t="shared" si="15"/>
        <v>1.5834897721639081</v>
      </c>
      <c r="AR20" s="8">
        <f t="shared" si="16"/>
        <v>2.5433926725489107</v>
      </c>
      <c r="AS20" s="7">
        <f>COUNTIF(B20:Q20,"&lt;02,62")</f>
        <v>16</v>
      </c>
      <c r="AT20" s="8"/>
      <c r="AU20" s="9"/>
      <c r="AV20" s="8"/>
      <c r="AW20" s="8"/>
      <c r="AX20" s="7"/>
    </row>
    <row r="21" spans="1:50" x14ac:dyDescent="0.25">
      <c r="A21" t="s">
        <v>13</v>
      </c>
      <c r="B21" s="6">
        <v>19.940655078431373</v>
      </c>
      <c r="C21" s="6">
        <v>235.23918775027278</v>
      </c>
      <c r="D21" s="6">
        <v>407578.2439936556</v>
      </c>
      <c r="E21" s="6">
        <v>13.370533344117648</v>
      </c>
      <c r="F21" s="6">
        <v>0.43155431372549019</v>
      </c>
      <c r="G21" s="6">
        <v>0.18488260787505312</v>
      </c>
      <c r="H21" s="6">
        <v>0.31255588438431375</v>
      </c>
      <c r="I21" s="6">
        <v>1719.1836825522471</v>
      </c>
      <c r="J21" s="6">
        <v>8.9575561623529421</v>
      </c>
      <c r="K21" s="6">
        <v>12.589476137254898</v>
      </c>
      <c r="L21" s="6">
        <v>0.72146677282941196</v>
      </c>
      <c r="M21" s="6">
        <v>9364.200000000008</v>
      </c>
      <c r="N21" s="6">
        <v>6925.0999999999976</v>
      </c>
      <c r="O21" s="6">
        <v>0.37058795730000005</v>
      </c>
      <c r="P21" s="6">
        <v>5688.9166334117681</v>
      </c>
      <c r="Q21" s="6">
        <v>8.0566913325294109</v>
      </c>
      <c r="R21" s="6">
        <f t="shared" si="0"/>
        <v>26973.488716060048</v>
      </c>
      <c r="S21" s="6">
        <f t="shared" si="1"/>
        <v>0.18488260787505312</v>
      </c>
      <c r="T21" s="6">
        <v>2000</v>
      </c>
      <c r="U21" s="7">
        <v>2248.08</v>
      </c>
      <c r="V21" s="7">
        <f t="shared" si="2"/>
        <v>248.07999999999993</v>
      </c>
      <c r="W21" s="7">
        <f t="shared" si="3"/>
        <v>-26725.408716060047</v>
      </c>
      <c r="X21" s="7">
        <f t="shared" si="4"/>
        <v>247.89511739212489</v>
      </c>
      <c r="Y21" s="7">
        <f>COUNTIF(B21:Q21,"&lt;248,08")</f>
        <v>11</v>
      </c>
      <c r="Z21" s="8">
        <v>2152.02</v>
      </c>
      <c r="AA21" s="8">
        <f t="shared" si="5"/>
        <v>152.01999999999998</v>
      </c>
      <c r="AB21" s="8">
        <f t="shared" si="6"/>
        <v>-26821.468716060048</v>
      </c>
      <c r="AC21" s="8">
        <f t="shared" si="7"/>
        <v>151.83511739212494</v>
      </c>
      <c r="AD21" s="7">
        <f>COUNTIF(B21:Q21,"&lt;152,02")</f>
        <v>10</v>
      </c>
      <c r="AE21" s="8">
        <v>2171.0300000000002</v>
      </c>
      <c r="AF21" s="8">
        <f t="shared" si="8"/>
        <v>171.0300000000002</v>
      </c>
      <c r="AG21" s="8">
        <f t="shared" si="9"/>
        <v>-26802.458716060049</v>
      </c>
      <c r="AH21" s="8">
        <f t="shared" si="10"/>
        <v>170.84511739212516</v>
      </c>
      <c r="AI21" s="7">
        <f>COUNTIF(B21:Q21,"&lt;171,03")</f>
        <v>10</v>
      </c>
      <c r="AJ21" s="8">
        <v>2093.86</v>
      </c>
      <c r="AK21" s="8">
        <f t="shared" si="11"/>
        <v>93.860000000000127</v>
      </c>
      <c r="AL21" s="8">
        <f t="shared" si="12"/>
        <v>-26879.628716060048</v>
      </c>
      <c r="AM21" s="8">
        <f t="shared" si="13"/>
        <v>93.675117392125074</v>
      </c>
      <c r="AN21" s="7">
        <f>COUNTIF(B21:Q21,"&lt;93,86")</f>
        <v>10</v>
      </c>
      <c r="AO21" s="8">
        <v>2060.0300000000002</v>
      </c>
      <c r="AP21" s="9">
        <f t="shared" si="14"/>
        <v>60.0300000000002</v>
      </c>
      <c r="AQ21" s="8">
        <f t="shared" si="15"/>
        <v>-26913.458716060049</v>
      </c>
      <c r="AR21" s="8">
        <f t="shared" si="16"/>
        <v>59.845117392125147</v>
      </c>
      <c r="AS21" s="7">
        <f>COUNTIF(B21:Q21,"&lt;60,03")</f>
        <v>10</v>
      </c>
      <c r="AT21" s="8"/>
      <c r="AU21" s="9"/>
      <c r="AV21" s="8"/>
      <c r="AW21" s="8"/>
      <c r="AX21" s="7"/>
    </row>
    <row r="22" spans="1:50" x14ac:dyDescent="0.25">
      <c r="A22" t="s">
        <v>14</v>
      </c>
      <c r="B22" s="6">
        <v>36.390710666666671</v>
      </c>
      <c r="C22" s="6">
        <v>1664.7695916102687</v>
      </c>
      <c r="D22" s="6">
        <v>83860.170600150566</v>
      </c>
      <c r="E22" s="6">
        <v>94.642534180705866</v>
      </c>
      <c r="F22" s="6">
        <v>0.50855180392156862</v>
      </c>
      <c r="G22" s="6">
        <v>0.40806898731162777</v>
      </c>
      <c r="H22" s="6">
        <v>1.9347211907450985</v>
      </c>
      <c r="I22" s="6">
        <v>4823.4271817396739</v>
      </c>
      <c r="J22" s="6">
        <v>57.056150498333338</v>
      </c>
      <c r="K22" s="6">
        <v>102.50593864117644</v>
      </c>
      <c r="L22" s="6">
        <v>1.2086418116274509</v>
      </c>
      <c r="M22" s="6">
        <v>24694.899999999998</v>
      </c>
      <c r="N22" s="6">
        <v>1940.3899999999996</v>
      </c>
      <c r="O22" s="6">
        <v>0.54040656033066681</v>
      </c>
      <c r="P22" s="6">
        <v>5004.7232273254904</v>
      </c>
      <c r="Q22" s="6">
        <v>49.286172043137263</v>
      </c>
      <c r="R22" s="6">
        <f t="shared" si="0"/>
        <v>7645.8039060756228</v>
      </c>
      <c r="S22" s="6">
        <f t="shared" si="1"/>
        <v>0.40806898731162777</v>
      </c>
      <c r="T22" s="6">
        <v>2100</v>
      </c>
      <c r="U22" s="6"/>
      <c r="V22" s="6"/>
      <c r="W22" s="6">
        <f>AVERAGE(W2:W21)</f>
        <v>-1202236.9231070818</v>
      </c>
      <c r="X22" s="6">
        <f>AVERAGE(X2:X21)</f>
        <v>49378.657340093348</v>
      </c>
      <c r="Y22" s="6">
        <f>AVERAGE(Y2:Y21)</f>
        <v>14.2</v>
      </c>
      <c r="Z22" s="6"/>
      <c r="AA22" s="6"/>
      <c r="AB22" s="6"/>
      <c r="AC22" s="6">
        <f>AVERAGE(AC2:AC21)</f>
        <v>26002.35659009335</v>
      </c>
      <c r="AD22" s="6">
        <f>AVERAGE(AD2:AD21)</f>
        <v>12.35</v>
      </c>
      <c r="AE22" s="6"/>
      <c r="AF22" s="6"/>
      <c r="AG22" s="6"/>
      <c r="AH22" s="6">
        <f>AVERAGE(AH2:AH21)</f>
        <v>26617.279740093352</v>
      </c>
      <c r="AI22" s="6">
        <f>AVERAGE(AI2:AI21)</f>
        <v>12.3</v>
      </c>
      <c r="AJ22" s="6"/>
      <c r="AK22" s="6"/>
      <c r="AL22" s="6"/>
      <c r="AM22" s="8">
        <f>AVERAGE(AM2:AM21)</f>
        <v>104.51879009334534</v>
      </c>
      <c r="AN22" s="6">
        <f>AVERAGE(AN2:AN21)</f>
        <v>9.65</v>
      </c>
      <c r="AO22" s="6"/>
      <c r="AP22" s="6"/>
      <c r="AQ22" s="6">
        <f>AVERAGE(AQ2:AQ21)</f>
        <v>-1251514.2885070816</v>
      </c>
      <c r="AR22" s="8">
        <f>AVERAGE(AR2:AR21)</f>
        <v>101.29194009334535</v>
      </c>
      <c r="AS22" s="6">
        <f>AVERAGE(AS2:AS21)</f>
        <v>9.1999999999999993</v>
      </c>
      <c r="AT22" s="6"/>
      <c r="AU22" s="6"/>
      <c r="AV22" s="6"/>
      <c r="AW22" s="8"/>
      <c r="AX22" s="6"/>
    </row>
    <row r="23" spans="1:50" x14ac:dyDescent="0.25">
      <c r="A23" t="s">
        <v>15</v>
      </c>
      <c r="B23" s="6">
        <v>89.528417921568632</v>
      </c>
      <c r="C23" s="6">
        <v>26.106655687770886</v>
      </c>
      <c r="D23" s="6">
        <v>43.774153384435586</v>
      </c>
      <c r="E23" s="6">
        <v>34.08745219328236</v>
      </c>
      <c r="F23" s="6">
        <v>3.2473980392156854</v>
      </c>
      <c r="G23" s="6">
        <v>4.410288093095005E-2</v>
      </c>
      <c r="H23" s="6">
        <v>0.26288606080392163</v>
      </c>
      <c r="I23" s="6">
        <v>37.566580819576473</v>
      </c>
      <c r="J23" s="6">
        <v>17.024681330784318</v>
      </c>
      <c r="K23" s="6">
        <v>30.022752070588226</v>
      </c>
      <c r="L23" s="6">
        <v>11.654898073901963</v>
      </c>
      <c r="M23" s="6">
        <v>126.46000000000002</v>
      </c>
      <c r="N23" s="6">
        <v>126.47000000000004</v>
      </c>
      <c r="O23" s="6">
        <v>0.2447547270266078</v>
      </c>
      <c r="P23" s="6">
        <v>67.566682650582365</v>
      </c>
      <c r="Q23" s="6">
        <v>8.4746254321568628</v>
      </c>
      <c r="R23" s="6">
        <f t="shared" si="0"/>
        <v>38.908502579539054</v>
      </c>
      <c r="S23" s="6">
        <f t="shared" si="1"/>
        <v>4.410288093095005E-2</v>
      </c>
      <c r="T23" s="6">
        <v>2200</v>
      </c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50" x14ac:dyDescent="0.25">
      <c r="A24" t="s">
        <v>16</v>
      </c>
      <c r="B24" s="6">
        <v>201.82017647058822</v>
      </c>
      <c r="C24" s="6">
        <v>329.94853316940538</v>
      </c>
      <c r="D24" s="6">
        <v>332.53872165490731</v>
      </c>
      <c r="E24" s="6">
        <v>329.45747471372567</v>
      </c>
      <c r="F24" s="6">
        <v>329.45999999999958</v>
      </c>
      <c r="G24" s="6">
        <v>329.4574747107128</v>
      </c>
      <c r="H24" s="6">
        <v>329.45746999999977</v>
      </c>
      <c r="I24" s="6">
        <v>329.45748716704702</v>
      </c>
      <c r="J24" s="6">
        <v>272.35149784313711</v>
      </c>
      <c r="K24" s="6">
        <v>329.45754901960811</v>
      </c>
      <c r="L24" s="6">
        <v>329.45746999999977</v>
      </c>
      <c r="M24" s="6">
        <v>200</v>
      </c>
      <c r="N24" s="6">
        <v>200</v>
      </c>
      <c r="O24" s="6">
        <v>329.45746999999977</v>
      </c>
      <c r="P24" s="6">
        <v>333.9171764705884</v>
      </c>
      <c r="Q24" s="6">
        <v>329.45750000000027</v>
      </c>
      <c r="R24" s="6">
        <f t="shared" si="0"/>
        <v>302.23100007623248</v>
      </c>
      <c r="S24" s="6">
        <f t="shared" si="1"/>
        <v>200</v>
      </c>
      <c r="T24" s="6">
        <v>2300</v>
      </c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50" x14ac:dyDescent="0.25">
      <c r="A25" t="s">
        <v>17</v>
      </c>
      <c r="B25" s="6">
        <v>109.91029411764708</v>
      </c>
      <c r="C25" s="6">
        <v>145.5083218851218</v>
      </c>
      <c r="D25" s="6">
        <v>126.99487717529885</v>
      </c>
      <c r="E25" s="6">
        <v>127.39030819215685</v>
      </c>
      <c r="F25" s="6">
        <v>108.90509803921569</v>
      </c>
      <c r="G25" s="6">
        <v>107.48964174599871</v>
      </c>
      <c r="H25" s="6">
        <v>109.22582490196075</v>
      </c>
      <c r="I25" s="6">
        <v>130.76414763455097</v>
      </c>
      <c r="J25" s="6">
        <v>137.37804490196081</v>
      </c>
      <c r="K25" s="6">
        <v>123.83837647058826</v>
      </c>
      <c r="L25" s="6">
        <v>119.13303725490199</v>
      </c>
      <c r="M25" s="6">
        <v>115.64999999999993</v>
      </c>
      <c r="N25" s="6">
        <v>115.64999999999993</v>
      </c>
      <c r="O25" s="6">
        <v>108.29866137254899</v>
      </c>
      <c r="P25" s="6">
        <v>130.96447058823526</v>
      </c>
      <c r="Q25" s="6">
        <v>108.44299607843139</v>
      </c>
      <c r="R25" s="6">
        <f t="shared" si="0"/>
        <v>120.34650627241356</v>
      </c>
      <c r="S25" s="6">
        <f t="shared" si="1"/>
        <v>107.48964174599871</v>
      </c>
      <c r="T25" s="6">
        <v>2400</v>
      </c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50" x14ac:dyDescent="0.25">
      <c r="A26" t="s">
        <v>18</v>
      </c>
      <c r="B26" s="6">
        <v>127.52982352941173</v>
      </c>
      <c r="C26" s="6">
        <v>186.11972950155445</v>
      </c>
      <c r="D26" s="6">
        <v>156.84791869819887</v>
      </c>
      <c r="E26" s="6">
        <v>178.72328707058827</v>
      </c>
      <c r="F26" s="6">
        <v>163.62450980392157</v>
      </c>
      <c r="G26" s="6">
        <v>132.73881494319801</v>
      </c>
      <c r="H26" s="6">
        <v>116.12595196078431</v>
      </c>
      <c r="I26" s="6">
        <v>183.67822688778631</v>
      </c>
      <c r="J26" s="6">
        <v>145.99066372549018</v>
      </c>
      <c r="K26" s="6">
        <v>186.19964313725498</v>
      </c>
      <c r="L26" s="6">
        <v>129.51159156862749</v>
      </c>
      <c r="M26" s="6">
        <v>145.15999999999991</v>
      </c>
      <c r="N26" s="6">
        <v>139.07999999999996</v>
      </c>
      <c r="O26" s="6">
        <v>126.00316607843133</v>
      </c>
      <c r="P26" s="6">
        <v>185.62117647058832</v>
      </c>
      <c r="Q26" s="6">
        <v>175.07077254901961</v>
      </c>
      <c r="R26" s="6">
        <f t="shared" si="0"/>
        <v>154.87657974530345</v>
      </c>
      <c r="S26" s="6">
        <f t="shared" si="1"/>
        <v>116.12595196078431</v>
      </c>
      <c r="T26" s="6">
        <v>2500</v>
      </c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50" x14ac:dyDescent="0.25">
      <c r="A27" t="s">
        <v>19</v>
      </c>
      <c r="B27" s="6">
        <v>100.01943137254904</v>
      </c>
      <c r="C27" s="6">
        <v>100.31352901609752</v>
      </c>
      <c r="D27" s="6">
        <v>100.33182137545889</v>
      </c>
      <c r="E27" s="6">
        <v>100.13841244117644</v>
      </c>
      <c r="F27" s="6">
        <v>100.06882352941179</v>
      </c>
      <c r="G27" s="6">
        <v>100.05004709721415</v>
      </c>
      <c r="H27" s="6">
        <v>100.03226843137256</v>
      </c>
      <c r="I27" s="6">
        <v>100.13662087856272</v>
      </c>
      <c r="J27" s="6">
        <v>100.39635156862745</v>
      </c>
      <c r="K27" s="6">
        <v>100.12073333333333</v>
      </c>
      <c r="L27" s="6">
        <v>100.12913294117648</v>
      </c>
      <c r="M27" s="6">
        <v>100.0500000000001</v>
      </c>
      <c r="N27" s="6">
        <v>100.0500000000001</v>
      </c>
      <c r="O27" s="6">
        <v>100.01395666666669</v>
      </c>
      <c r="P27" s="6">
        <v>100.32843137254903</v>
      </c>
      <c r="Q27" s="6">
        <v>100.03644313725493</v>
      </c>
      <c r="R27" s="6">
        <f t="shared" si="0"/>
        <v>100.13850019759072</v>
      </c>
      <c r="S27" s="6">
        <f t="shared" si="1"/>
        <v>100.01395666666669</v>
      </c>
      <c r="T27" s="6">
        <v>2600</v>
      </c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50" x14ac:dyDescent="0.25">
      <c r="A28" t="s">
        <v>20</v>
      </c>
      <c r="B28" s="6">
        <v>41.131561941176479</v>
      </c>
      <c r="C28" s="6">
        <v>173.67893341364038</v>
      </c>
      <c r="D28" s="6">
        <v>135.39082559406924</v>
      </c>
      <c r="E28" s="6">
        <v>321.27540262231372</v>
      </c>
      <c r="F28" s="6">
        <v>89.686925490196074</v>
      </c>
      <c r="G28" s="6">
        <v>58.063930453891835</v>
      </c>
      <c r="H28" s="6">
        <v>17.201875887058822</v>
      </c>
      <c r="I28" s="6">
        <v>280.77756662538042</v>
      </c>
      <c r="J28" s="6">
        <v>7.422916766666666</v>
      </c>
      <c r="K28" s="6">
        <v>255.93704400000001</v>
      </c>
      <c r="L28" s="6">
        <v>91.249202758627462</v>
      </c>
      <c r="M28" s="6">
        <v>200</v>
      </c>
      <c r="N28" s="6">
        <v>200</v>
      </c>
      <c r="O28" s="6">
        <v>25.477000652941179</v>
      </c>
      <c r="P28" s="6">
        <v>158.95746666666668</v>
      </c>
      <c r="Q28" s="6">
        <v>184.7795707254902</v>
      </c>
      <c r="R28" s="6">
        <f t="shared" si="0"/>
        <v>140.06438897488243</v>
      </c>
      <c r="S28" s="6">
        <f t="shared" si="1"/>
        <v>7.422916766666666</v>
      </c>
      <c r="T28" s="6">
        <v>2700</v>
      </c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50" x14ac:dyDescent="0.25">
      <c r="A29" t="s">
        <v>21</v>
      </c>
      <c r="B29" s="6">
        <v>280.32341176470567</v>
      </c>
      <c r="C29" s="6">
        <v>508.04553459637287</v>
      </c>
      <c r="D29" s="6">
        <v>435.8938274278533</v>
      </c>
      <c r="E29" s="6">
        <v>347.16521419215684</v>
      </c>
      <c r="F29" s="6">
        <v>383.21156862745113</v>
      </c>
      <c r="G29" s="6">
        <v>380.81048891957772</v>
      </c>
      <c r="H29" s="6">
        <v>361.05482215686294</v>
      </c>
      <c r="I29" s="6">
        <v>477.14738259179603</v>
      </c>
      <c r="J29" s="6">
        <v>306.6714884313725</v>
      </c>
      <c r="K29" s="6">
        <v>423.35383529411769</v>
      </c>
      <c r="L29" s="6">
        <v>386.90348509803914</v>
      </c>
      <c r="M29" s="6">
        <v>200</v>
      </c>
      <c r="N29" s="6">
        <v>200</v>
      </c>
      <c r="O29" s="6">
        <v>312.91886745098031</v>
      </c>
      <c r="P29" s="6">
        <v>420.12443137254917</v>
      </c>
      <c r="Q29" s="6">
        <v>388.71678235294132</v>
      </c>
      <c r="R29" s="6">
        <f t="shared" si="0"/>
        <v>363.27132126729856</v>
      </c>
      <c r="S29" s="6">
        <f t="shared" si="1"/>
        <v>200</v>
      </c>
      <c r="T29" s="6">
        <v>2800</v>
      </c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50" x14ac:dyDescent="0.25">
      <c r="A30" t="s">
        <v>22</v>
      </c>
      <c r="B30" s="6">
        <v>200</v>
      </c>
      <c r="C30" s="6">
        <v>367.55782290187068</v>
      </c>
      <c r="D30" s="6">
        <v>83243.138443118747</v>
      </c>
      <c r="E30" s="6">
        <v>211.73727745490191</v>
      </c>
      <c r="F30" s="6">
        <v>222.32294117647064</v>
      </c>
      <c r="G30" s="6">
        <v>221.9866569040276</v>
      </c>
      <c r="H30" s="6">
        <v>181.40214019607851</v>
      </c>
      <c r="I30" s="6">
        <v>413.29098736139207</v>
      </c>
      <c r="J30" s="6">
        <v>219.96348372549008</v>
      </c>
      <c r="K30" s="6">
        <v>355435.02026862738</v>
      </c>
      <c r="L30" s="6">
        <v>212.60591235294123</v>
      </c>
      <c r="M30" s="6">
        <v>200</v>
      </c>
      <c r="N30" s="6">
        <v>200</v>
      </c>
      <c r="O30" s="6">
        <v>195.46164725490195</v>
      </c>
      <c r="P30" s="6">
        <v>16758.576960784318</v>
      </c>
      <c r="Q30" s="6">
        <v>227.06540000000001</v>
      </c>
      <c r="R30" s="6">
        <f t="shared" si="0"/>
        <v>28656.883121366162</v>
      </c>
      <c r="S30" s="6">
        <f t="shared" si="1"/>
        <v>181.40214019607851</v>
      </c>
      <c r="T30" s="6">
        <v>2900</v>
      </c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50" x14ac:dyDescent="0.25">
      <c r="A31" t="s">
        <v>24</v>
      </c>
      <c r="B31" s="6">
        <v>216.41260784313724</v>
      </c>
      <c r="C31" s="6">
        <v>1390.6776399154337</v>
      </c>
      <c r="D31" s="6">
        <v>2917.5339409306898</v>
      </c>
      <c r="E31" s="6">
        <v>394.29593291568625</v>
      </c>
      <c r="F31" s="6">
        <v>467.19921568627444</v>
      </c>
      <c r="G31" s="6">
        <v>464.88281142848086</v>
      </c>
      <c r="H31" s="6">
        <v>491.74528137254907</v>
      </c>
      <c r="I31" s="6">
        <v>1727.5376952429472</v>
      </c>
      <c r="J31" s="6">
        <v>389.16516156862747</v>
      </c>
      <c r="K31" s="6">
        <v>637.96758235294124</v>
      </c>
      <c r="L31" s="6">
        <v>505.24793254901971</v>
      </c>
      <c r="M31" s="6">
        <v>200</v>
      </c>
      <c r="N31" s="6">
        <v>200</v>
      </c>
      <c r="O31" s="6">
        <v>233.88667666666669</v>
      </c>
      <c r="P31" s="6">
        <v>1320.6554509803925</v>
      </c>
      <c r="Q31" s="6">
        <v>585.11426470588242</v>
      </c>
      <c r="R31" s="6">
        <f t="shared" si="0"/>
        <v>758.89513713492056</v>
      </c>
      <c r="S31" s="6">
        <f t="shared" si="1"/>
        <v>200</v>
      </c>
      <c r="T31" s="6">
        <v>3000</v>
      </c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50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</sheetData>
  <sortState ref="B2:Q2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abSelected="1" zoomScale="85" zoomScaleNormal="85" workbookViewId="0">
      <pane xSplit="1" topLeftCell="AI1" activePane="topRight" state="frozen"/>
      <selection pane="topRight" activeCell="AJ1" sqref="AJ1:AN22"/>
    </sheetView>
  </sheetViews>
  <sheetFormatPr baseColWidth="10" defaultColWidth="9.140625" defaultRowHeight="15" x14ac:dyDescent="0.25"/>
  <cols>
    <col min="21" max="21" width="10.28515625" bestFit="1" customWidth="1"/>
    <col min="22" max="22" width="13.85546875" bestFit="1" customWidth="1"/>
    <col min="23" max="23" width="16.140625" bestFit="1" customWidth="1"/>
    <col min="24" max="24" width="13.85546875" bestFit="1" customWidth="1"/>
    <col min="25" max="25" width="9.5703125" bestFit="1" customWidth="1"/>
    <col min="26" max="26" width="22.140625" customWidth="1"/>
    <col min="27" max="27" width="13.85546875" bestFit="1" customWidth="1"/>
    <col min="28" max="28" width="16.140625" bestFit="1" customWidth="1"/>
    <col min="29" max="29" width="13.85546875" bestFit="1" customWidth="1"/>
    <col min="31" max="31" width="15.85546875" bestFit="1" customWidth="1"/>
    <col min="32" max="32" width="15" bestFit="1" customWidth="1"/>
    <col min="33" max="33" width="16.85546875" bestFit="1" customWidth="1"/>
    <col min="34" max="34" width="15.28515625" bestFit="1" customWidth="1"/>
    <col min="37" max="37" width="13.85546875" bestFit="1" customWidth="1"/>
    <col min="38" max="38" width="16.140625" bestFit="1" customWidth="1"/>
    <col min="39" max="39" width="13.85546875" bestFit="1" customWidth="1"/>
    <col min="40" max="40" width="11.85546875" bestFit="1" customWidth="1"/>
    <col min="43" max="43" width="12.42578125" bestFit="1" customWidth="1"/>
  </cols>
  <sheetData>
    <row r="1" spans="1:45" x14ac:dyDescent="0.25">
      <c r="B1" s="1" t="s">
        <v>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t="s">
        <v>46</v>
      </c>
      <c r="S1" t="s">
        <v>51</v>
      </c>
      <c r="T1" t="s">
        <v>48</v>
      </c>
      <c r="U1" s="2" t="s">
        <v>47</v>
      </c>
      <c r="V1" s="2" t="s">
        <v>49</v>
      </c>
      <c r="W1" s="2" t="s">
        <v>50</v>
      </c>
      <c r="X1" s="2" t="s">
        <v>52</v>
      </c>
      <c r="Y1" s="2" t="s">
        <v>54</v>
      </c>
      <c r="Z1" s="4" t="s">
        <v>53</v>
      </c>
      <c r="AA1" s="4" t="s">
        <v>49</v>
      </c>
      <c r="AB1" s="4" t="s">
        <v>50</v>
      </c>
      <c r="AC1" s="4" t="s">
        <v>52</v>
      </c>
      <c r="AD1" s="4" t="s">
        <v>54</v>
      </c>
      <c r="AE1" s="2" t="s">
        <v>56</v>
      </c>
      <c r="AF1" s="2" t="s">
        <v>49</v>
      </c>
      <c r="AG1" s="2" t="s">
        <v>50</v>
      </c>
      <c r="AH1" s="2" t="s">
        <v>52</v>
      </c>
      <c r="AI1" s="2" t="s">
        <v>54</v>
      </c>
      <c r="AJ1" s="4" t="s">
        <v>57</v>
      </c>
      <c r="AK1" s="4" t="s">
        <v>49</v>
      </c>
      <c r="AL1" s="4" t="s">
        <v>50</v>
      </c>
      <c r="AM1" s="4" t="s">
        <v>52</v>
      </c>
      <c r="AN1" s="2" t="s">
        <v>54</v>
      </c>
      <c r="AO1" s="4" t="s">
        <v>58</v>
      </c>
      <c r="AP1" s="4" t="s">
        <v>49</v>
      </c>
      <c r="AQ1" s="4" t="s">
        <v>50</v>
      </c>
      <c r="AR1" s="4" t="s">
        <v>52</v>
      </c>
      <c r="AS1" s="2" t="s">
        <v>54</v>
      </c>
    </row>
    <row r="2" spans="1:45" x14ac:dyDescent="0.25">
      <c r="A2" s="1" t="s">
        <v>1</v>
      </c>
      <c r="B2">
        <v>3.9810567254901959E-10</v>
      </c>
      <c r="C2">
        <v>39737210.098745033</v>
      </c>
      <c r="D2">
        <v>74247962.703717053</v>
      </c>
      <c r="E2">
        <v>276356.86178588239</v>
      </c>
      <c r="F2">
        <v>1.003129411764706E-14</v>
      </c>
      <c r="G2">
        <v>0</v>
      </c>
      <c r="H2">
        <v>1.0664526507843137E-3</v>
      </c>
      <c r="I2">
        <v>574302.4960314132</v>
      </c>
      <c r="J2">
        <v>85681.078350980388</v>
      </c>
      <c r="K2">
        <v>15954.832156862747</v>
      </c>
      <c r="L2">
        <v>1500.2888909078429</v>
      </c>
      <c r="M2">
        <v>215525900</v>
      </c>
      <c r="N2">
        <v>2674850</v>
      </c>
      <c r="O2">
        <v>0</v>
      </c>
      <c r="P2">
        <v>13225062.598039215</v>
      </c>
      <c r="Q2">
        <v>0</v>
      </c>
      <c r="R2">
        <f>AVERAGE(B2:Q2)</f>
        <v>21647798.809923988</v>
      </c>
      <c r="S2">
        <f>MIN(B2:Q2)</f>
        <v>0</v>
      </c>
      <c r="T2">
        <v>100</v>
      </c>
      <c r="U2" s="3">
        <v>25653400</v>
      </c>
      <c r="V2" s="7">
        <f>U2-T2</f>
        <v>25653300</v>
      </c>
      <c r="W2" s="7">
        <f>V2-R2</f>
        <v>4005501.1900760122</v>
      </c>
      <c r="X2" s="7">
        <f>V2-S2</f>
        <v>25653300</v>
      </c>
      <c r="Y2" s="7">
        <f>COUNTIF(B2:Q2,"&lt;25653300")</f>
        <v>13</v>
      </c>
      <c r="Z2" s="8">
        <v>21216200</v>
      </c>
      <c r="AA2" s="8">
        <f>Z2-T2</f>
        <v>21216100</v>
      </c>
      <c r="AB2" s="8">
        <f>AA2-R2</f>
        <v>-431698.80992398784</v>
      </c>
      <c r="AC2" s="8">
        <f>AA2-S2</f>
        <v>21216100</v>
      </c>
      <c r="AD2" s="8">
        <f>COUNTIF(B2:Q2,"&lt;21216100")</f>
        <v>13</v>
      </c>
      <c r="AE2" s="7">
        <v>21545300</v>
      </c>
      <c r="AF2" s="7">
        <f>AE2-T2</f>
        <v>21545200</v>
      </c>
      <c r="AG2" s="7">
        <f>AF2-R2</f>
        <v>-102598.80992398784</v>
      </c>
      <c r="AH2" s="7">
        <f>AF2-S2</f>
        <v>21545200</v>
      </c>
      <c r="AI2" s="7">
        <f>COUNTIF(B2:Q2,"&lt;21545200")</f>
        <v>13</v>
      </c>
      <c r="AJ2" s="8">
        <v>100</v>
      </c>
      <c r="AK2" s="9">
        <f>AJ2-T2</f>
        <v>0</v>
      </c>
      <c r="AL2" s="8">
        <f>AK2-R2</f>
        <v>-21647798.809923988</v>
      </c>
      <c r="AM2" s="8">
        <f>AK2-S2</f>
        <v>0</v>
      </c>
      <c r="AN2" s="7">
        <f>COUNTIF(B2:Q2,"&lt;0")</f>
        <v>0</v>
      </c>
      <c r="AO2" s="8">
        <v>100</v>
      </c>
      <c r="AP2" s="9">
        <f>AO2-T2</f>
        <v>0</v>
      </c>
      <c r="AQ2" s="8">
        <f>AP2-R2</f>
        <v>-21647798.809923988</v>
      </c>
      <c r="AR2" s="8">
        <f>AP2-S2</f>
        <v>0</v>
      </c>
      <c r="AS2" s="7">
        <f>COUNTIF(B2:Q2,"&lt;0")</f>
        <v>0</v>
      </c>
    </row>
    <row r="3" spans="1:45" x14ac:dyDescent="0.25">
      <c r="A3" s="1" t="s">
        <v>12</v>
      </c>
      <c r="B3">
        <v>0</v>
      </c>
      <c r="C3">
        <v>1759112643.3250959</v>
      </c>
      <c r="D3">
        <v>3467117007.8945746</v>
      </c>
      <c r="E3">
        <v>1.0754477482287845E-16</v>
      </c>
      <c r="F3">
        <v>1.6718823529411764E-15</v>
      </c>
      <c r="G3">
        <v>0</v>
      </c>
      <c r="H3">
        <v>2.3800519023529405E-5</v>
      </c>
      <c r="I3">
        <v>9276.2813645137212</v>
      </c>
      <c r="J3">
        <v>3.317537975882353E-12</v>
      </c>
      <c r="K3">
        <v>313.6770661266666</v>
      </c>
      <c r="L3">
        <v>1.1914425098039216E-9</v>
      </c>
      <c r="M3">
        <v>31387</v>
      </c>
      <c r="N3">
        <v>99.610999999999947</v>
      </c>
      <c r="O3">
        <v>0</v>
      </c>
      <c r="P3">
        <v>517280687.24607933</v>
      </c>
      <c r="Q3">
        <v>0</v>
      </c>
      <c r="R3">
        <f t="shared" ref="R3:R31" si="0">AVERAGE(B3:Q3)</f>
        <v>358971963.43970025</v>
      </c>
      <c r="S3">
        <f t="shared" ref="S3:S31" si="1">MIN(B3:Q3)</f>
        <v>0</v>
      </c>
      <c r="T3">
        <v>200</v>
      </c>
      <c r="U3" s="3">
        <v>190822000</v>
      </c>
      <c r="V3" s="7">
        <f t="shared" ref="V3:V21" si="2">U3-T3</f>
        <v>190821800</v>
      </c>
      <c r="W3" s="7">
        <f t="shared" ref="W3:W21" si="3">V3-R3</f>
        <v>-168150163.43970025</v>
      </c>
      <c r="X3" s="7">
        <f t="shared" ref="X3:X21" si="4">V3-S3</f>
        <v>190821800</v>
      </c>
      <c r="Y3" s="7">
        <f>COUNTIF(B3:Q3,"&lt;190821800")</f>
        <v>13</v>
      </c>
      <c r="Z3" s="8">
        <v>127320000</v>
      </c>
      <c r="AA3" s="8">
        <f t="shared" ref="AA3:AA21" si="5">Z3-T3</f>
        <v>127319800</v>
      </c>
      <c r="AB3" s="8">
        <f t="shared" ref="AB3:AB21" si="6">AA3-R3</f>
        <v>-231652163.43970025</v>
      </c>
      <c r="AC3" s="8">
        <f t="shared" ref="AC3:AC21" si="7">AA3-S3</f>
        <v>127319800</v>
      </c>
      <c r="AD3" s="8">
        <f>COUNTIF(B3:Q3,"&lt;127319800")</f>
        <v>13</v>
      </c>
      <c r="AE3" s="7">
        <v>133240000</v>
      </c>
      <c r="AF3" s="7">
        <f t="shared" ref="AF3:AF21" si="8">AE3-T3</f>
        <v>133239800</v>
      </c>
      <c r="AG3" s="7">
        <f t="shared" ref="AG3:AG21" si="9">AF3-R3</f>
        <v>-225732163.43970025</v>
      </c>
      <c r="AH3" s="7">
        <f t="shared" ref="AH3:AH21" si="10">AF3-S3</f>
        <v>133239800</v>
      </c>
      <c r="AI3" s="7">
        <f>COUNTIF(B3:Q3,"&lt;133239800")</f>
        <v>13</v>
      </c>
      <c r="AJ3" s="8">
        <v>200</v>
      </c>
      <c r="AK3" s="9">
        <f t="shared" ref="AK3:AK21" si="11">AJ3-T3</f>
        <v>0</v>
      </c>
      <c r="AL3" s="8">
        <f t="shared" ref="AL3:AL21" si="12">AK3-R3</f>
        <v>-358971963.43970025</v>
      </c>
      <c r="AM3" s="8">
        <f t="shared" ref="AM3:AM21" si="13">AK3-S3</f>
        <v>0</v>
      </c>
      <c r="AN3" s="7">
        <f>COUNTIF(B3:Q3,"&lt;0")</f>
        <v>0</v>
      </c>
      <c r="AO3" s="8">
        <v>200</v>
      </c>
      <c r="AP3" s="9">
        <f t="shared" ref="AP3:AP21" si="14">AO3-T3</f>
        <v>0</v>
      </c>
      <c r="AQ3" s="8">
        <f t="shared" ref="AQ3:AQ21" si="15">AP3-R3</f>
        <v>-358971963.43970025</v>
      </c>
      <c r="AR3" s="8">
        <f t="shared" ref="AR3:AR21" si="16">AP3-S3</f>
        <v>0</v>
      </c>
      <c r="AS3" s="7">
        <f t="shared" ref="AS3:AS4" si="17">COUNTIF(B3:Q3,"&lt;0")</f>
        <v>0</v>
      </c>
    </row>
    <row r="4" spans="1:45" x14ac:dyDescent="0.25">
      <c r="A4" s="1" t="s">
        <v>23</v>
      </c>
      <c r="B4">
        <v>1.2335626176470585E-8</v>
      </c>
      <c r="C4">
        <v>9119.3176894121734</v>
      </c>
      <c r="D4">
        <v>13921.843803414933</v>
      </c>
      <c r="E4">
        <v>4.4236336607392145E-16</v>
      </c>
      <c r="F4">
        <v>2.2291372549019606E-15</v>
      </c>
      <c r="G4">
        <v>0</v>
      </c>
      <c r="H4">
        <v>1.1057164236470589E-3</v>
      </c>
      <c r="I4">
        <v>4581.8338937822009</v>
      </c>
      <c r="J4">
        <v>8.4136247870854747E-3</v>
      </c>
      <c r="K4">
        <v>6.4296254901960786E-10</v>
      </c>
      <c r="L4">
        <v>4.7433222661191571E-2</v>
      </c>
      <c r="M4">
        <v>10810.200000000006</v>
      </c>
      <c r="N4">
        <v>7840.3900000000094</v>
      </c>
      <c r="O4">
        <v>0</v>
      </c>
      <c r="P4">
        <v>5609.1629068376269</v>
      </c>
      <c r="Q4">
        <v>26.194917310390199</v>
      </c>
      <c r="R4">
        <f t="shared" si="0"/>
        <v>3244.3125102083868</v>
      </c>
      <c r="S4">
        <f t="shared" si="1"/>
        <v>0</v>
      </c>
      <c r="T4">
        <v>300</v>
      </c>
      <c r="U4" s="2">
        <v>24716.1</v>
      </c>
      <c r="V4" s="7">
        <f t="shared" si="2"/>
        <v>24416.1</v>
      </c>
      <c r="W4" s="7">
        <f t="shared" si="3"/>
        <v>21171.787489791612</v>
      </c>
      <c r="X4" s="7">
        <f t="shared" si="4"/>
        <v>24416.1</v>
      </c>
      <c r="Y4" s="7">
        <f>COUNTIF(B4:Q4,"&lt;24416,10")</f>
        <v>16</v>
      </c>
      <c r="Z4" s="8">
        <v>17171.7</v>
      </c>
      <c r="AA4" s="8">
        <f t="shared" si="5"/>
        <v>16871.7</v>
      </c>
      <c r="AB4" s="8">
        <f t="shared" si="6"/>
        <v>13627.387489791614</v>
      </c>
      <c r="AC4" s="8">
        <f t="shared" si="7"/>
        <v>16871.7</v>
      </c>
      <c r="AD4" s="8">
        <f>COUNTIF(B4:Q4,"&lt;16871,7")</f>
        <v>16</v>
      </c>
      <c r="AE4" s="7">
        <v>18950</v>
      </c>
      <c r="AF4" s="7">
        <f t="shared" si="8"/>
        <v>18650</v>
      </c>
      <c r="AG4" s="7">
        <f t="shared" si="9"/>
        <v>15405.687489791613</v>
      </c>
      <c r="AH4" s="7">
        <f t="shared" si="10"/>
        <v>18650</v>
      </c>
      <c r="AI4" s="7">
        <f>COUNTIF(B4:Q4,"&lt;18650")</f>
        <v>16</v>
      </c>
      <c r="AJ4" s="8">
        <v>300</v>
      </c>
      <c r="AK4" s="9">
        <f t="shared" si="11"/>
        <v>0</v>
      </c>
      <c r="AL4" s="8">
        <f t="shared" si="12"/>
        <v>-3244.3125102083868</v>
      </c>
      <c r="AM4" s="8">
        <f t="shared" si="13"/>
        <v>0</v>
      </c>
      <c r="AN4" s="7">
        <f>COUNTIF(B4:Q4,"&lt;0")</f>
        <v>0</v>
      </c>
      <c r="AO4" s="8">
        <v>300</v>
      </c>
      <c r="AP4" s="9">
        <f t="shared" si="14"/>
        <v>0</v>
      </c>
      <c r="AQ4" s="8">
        <f t="shared" si="15"/>
        <v>-3244.3125102083868</v>
      </c>
      <c r="AR4" s="8">
        <f t="shared" si="16"/>
        <v>0</v>
      </c>
      <c r="AS4" s="7">
        <f t="shared" si="17"/>
        <v>0</v>
      </c>
    </row>
    <row r="5" spans="1:45" x14ac:dyDescent="0.25">
      <c r="A5" s="1" t="s">
        <v>25</v>
      </c>
      <c r="B5">
        <v>2.1734273039215683E-6</v>
      </c>
      <c r="C5">
        <v>196.62292259579857</v>
      </c>
      <c r="D5">
        <v>489.49354200916514</v>
      </c>
      <c r="E5">
        <v>20.362488008017333</v>
      </c>
      <c r="F5">
        <v>2.8276787450980388E-12</v>
      </c>
      <c r="G5">
        <v>0</v>
      </c>
      <c r="H5">
        <v>4.3802869705882353E-13</v>
      </c>
      <c r="I5">
        <v>80.581022923337258</v>
      </c>
      <c r="J5">
        <v>12.563482133378532</v>
      </c>
      <c r="K5">
        <v>63.448310708352963</v>
      </c>
      <c r="L5">
        <v>3.0517899778110049</v>
      </c>
      <c r="M5">
        <v>109.3459999999999</v>
      </c>
      <c r="N5">
        <v>36.755000000000052</v>
      </c>
      <c r="O5">
        <v>0</v>
      </c>
      <c r="P5">
        <v>63.424282350589735</v>
      </c>
      <c r="Q5">
        <v>0</v>
      </c>
      <c r="R5">
        <f t="shared" si="0"/>
        <v>67.228052679992572</v>
      </c>
      <c r="S5">
        <f t="shared" si="1"/>
        <v>0</v>
      </c>
      <c r="T5">
        <v>400</v>
      </c>
      <c r="U5" s="2">
        <v>621.92100000000005</v>
      </c>
      <c r="V5" s="7">
        <f t="shared" si="2"/>
        <v>221.92100000000005</v>
      </c>
      <c r="W5" s="7">
        <f t="shared" si="3"/>
        <v>154.69294732000748</v>
      </c>
      <c r="X5" s="7">
        <f t="shared" si="4"/>
        <v>221.92100000000005</v>
      </c>
      <c r="Y5" s="7">
        <f>COUNTIF(B5:Q5,"&lt;221,92")</f>
        <v>15</v>
      </c>
      <c r="Z5" s="8">
        <v>579.97299999999996</v>
      </c>
      <c r="AA5" s="8">
        <f t="shared" si="5"/>
        <v>179.97299999999996</v>
      </c>
      <c r="AB5" s="8">
        <f t="shared" si="6"/>
        <v>112.74494732000738</v>
      </c>
      <c r="AC5" s="8">
        <f t="shared" si="7"/>
        <v>179.97299999999996</v>
      </c>
      <c r="AD5" s="8">
        <f>COUNTIF(B5:Q5,"&lt;179,97")</f>
        <v>14</v>
      </c>
      <c r="AE5" s="7">
        <v>609.87400000000002</v>
      </c>
      <c r="AF5" s="7">
        <f t="shared" si="8"/>
        <v>209.87400000000002</v>
      </c>
      <c r="AG5" s="7">
        <f t="shared" si="9"/>
        <v>142.64594732000745</v>
      </c>
      <c r="AH5" s="7">
        <f t="shared" si="10"/>
        <v>209.87400000000002</v>
      </c>
      <c r="AI5" s="7">
        <f>COUNTIF(B5:Q5,"&lt;209,87")</f>
        <v>15</v>
      </c>
      <c r="AJ5" s="8">
        <v>400</v>
      </c>
      <c r="AK5" s="9">
        <f t="shared" si="11"/>
        <v>0</v>
      </c>
      <c r="AL5" s="8">
        <f t="shared" si="12"/>
        <v>-67.228052679992572</v>
      </c>
      <c r="AM5" s="8">
        <f t="shared" si="13"/>
        <v>0</v>
      </c>
      <c r="AN5" s="7">
        <f>COUNTIF(B5:Q5,"&lt;0")</f>
        <v>0</v>
      </c>
      <c r="AO5" s="8">
        <v>400</v>
      </c>
      <c r="AP5" s="9">
        <f t="shared" si="14"/>
        <v>0</v>
      </c>
      <c r="AQ5" s="8">
        <f t="shared" si="15"/>
        <v>-67.228052679992572</v>
      </c>
      <c r="AR5" s="8">
        <f t="shared" si="16"/>
        <v>0</v>
      </c>
      <c r="AS5" s="7">
        <f>COUNTIF(B5:Q5,"&lt;0")</f>
        <v>0</v>
      </c>
    </row>
    <row r="6" spans="1:45" x14ac:dyDescent="0.25">
      <c r="A6" s="1" t="s">
        <v>26</v>
      </c>
      <c r="B6">
        <v>19.998960784313741</v>
      </c>
      <c r="C6">
        <v>20.956779078697075</v>
      </c>
      <c r="D6">
        <v>20.196980275498252</v>
      </c>
      <c r="E6">
        <v>20.505972319215687</v>
      </c>
      <c r="F6">
        <v>20.002294117647057</v>
      </c>
      <c r="G6">
        <v>20.114676304897962</v>
      </c>
      <c r="H6">
        <v>19.999556411764715</v>
      </c>
      <c r="I6">
        <v>20.000144675137257</v>
      </c>
      <c r="J6">
        <v>19.999997627450981</v>
      </c>
      <c r="K6">
        <v>20.637697254901958</v>
      </c>
      <c r="L6">
        <v>20.334107921568624</v>
      </c>
      <c r="M6">
        <v>20</v>
      </c>
      <c r="N6">
        <v>20</v>
      </c>
      <c r="O6">
        <v>20.161362019607846</v>
      </c>
      <c r="P6">
        <v>20.519376470588242</v>
      </c>
      <c r="Q6">
        <v>19.999712156862742</v>
      </c>
      <c r="R6">
        <f t="shared" si="0"/>
        <v>20.214226088634511</v>
      </c>
      <c r="S6">
        <f t="shared" si="1"/>
        <v>19.998960784313741</v>
      </c>
      <c r="T6">
        <v>500</v>
      </c>
      <c r="U6" s="2">
        <v>520.54600000000005</v>
      </c>
      <c r="V6" s="7">
        <f t="shared" si="2"/>
        <v>20.546000000000049</v>
      </c>
      <c r="W6" s="7">
        <f t="shared" si="3"/>
        <v>0.3317739113655378</v>
      </c>
      <c r="X6" s="7">
        <f t="shared" si="4"/>
        <v>0.54703921568630776</v>
      </c>
      <c r="Y6" s="7">
        <f>COUNTIF(B6:Q6,"&lt;20,55")</f>
        <v>14</v>
      </c>
      <c r="Z6" s="8">
        <v>520.01199999999994</v>
      </c>
      <c r="AA6" s="8">
        <f t="shared" si="5"/>
        <v>20.011999999999944</v>
      </c>
      <c r="AB6" s="8">
        <f t="shared" si="6"/>
        <v>-0.2022260886345677</v>
      </c>
      <c r="AC6" s="8">
        <f t="shared" si="7"/>
        <v>1.3039215686202255E-2</v>
      </c>
      <c r="AD6" s="8">
        <f>COUNTIF(B6:Q6,"&lt;20,01")</f>
        <v>8</v>
      </c>
      <c r="AE6" s="7">
        <v>520.01099999999997</v>
      </c>
      <c r="AF6" s="7">
        <f t="shared" si="8"/>
        <v>20.010999999999967</v>
      </c>
      <c r="AG6" s="7">
        <f t="shared" si="9"/>
        <v>-0.20322608863454406</v>
      </c>
      <c r="AH6" s="7">
        <f t="shared" si="10"/>
        <v>1.2039215686225901E-2</v>
      </c>
      <c r="AI6" s="7">
        <f>COUNTIF(B6:Q6,"&lt;20,01")</f>
        <v>8</v>
      </c>
      <c r="AJ6" s="8">
        <v>520.58299999999997</v>
      </c>
      <c r="AK6" s="9">
        <f t="shared" si="11"/>
        <v>20.58299999999997</v>
      </c>
      <c r="AL6" s="8">
        <f t="shared" si="12"/>
        <v>0.36877391136545867</v>
      </c>
      <c r="AM6" s="8">
        <f t="shared" si="13"/>
        <v>0.58403921568622863</v>
      </c>
      <c r="AN6" s="7">
        <f>COUNTIF(B6:Q6,"&lt;020,583")</f>
        <v>14</v>
      </c>
      <c r="AO6" s="8">
        <v>520.63199999999995</v>
      </c>
      <c r="AP6" s="9">
        <f t="shared" si="14"/>
        <v>20.631999999999948</v>
      </c>
      <c r="AQ6" s="8">
        <f t="shared" si="15"/>
        <v>0.41777391136543685</v>
      </c>
      <c r="AR6" s="8">
        <f t="shared" si="16"/>
        <v>0.6330392156862068</v>
      </c>
      <c r="AS6" s="7">
        <f>COUNTIF(B6:Q6,"&lt;20,632")</f>
        <v>14</v>
      </c>
    </row>
    <row r="7" spans="1:45" x14ac:dyDescent="0.25">
      <c r="A7" s="1" t="s">
        <v>27</v>
      </c>
      <c r="B7">
        <v>0</v>
      </c>
      <c r="C7">
        <v>23.291591426880466</v>
      </c>
      <c r="D7">
        <v>24.032744575720471</v>
      </c>
      <c r="E7">
        <v>12.863629302217058</v>
      </c>
      <c r="F7">
        <v>0.61342125245098034</v>
      </c>
      <c r="G7">
        <v>1.3843102984609169E-7</v>
      </c>
      <c r="H7">
        <v>3.6202262827450977</v>
      </c>
      <c r="I7">
        <v>17.823354861580391</v>
      </c>
      <c r="J7">
        <v>16.376202252941177</v>
      </c>
      <c r="K7">
        <v>5.1911923529411768</v>
      </c>
      <c r="L7">
        <v>5.1606329764705894</v>
      </c>
      <c r="M7">
        <v>1.8970000000000484</v>
      </c>
      <c r="N7">
        <v>1.9070000000000393</v>
      </c>
      <c r="O7">
        <v>0</v>
      </c>
      <c r="P7">
        <v>21.986927450980392</v>
      </c>
      <c r="Q7">
        <v>1.1358489413921571</v>
      </c>
      <c r="R7">
        <f t="shared" si="0"/>
        <v>8.4937357384219414</v>
      </c>
      <c r="S7">
        <f t="shared" si="1"/>
        <v>0</v>
      </c>
      <c r="T7">
        <v>600</v>
      </c>
      <c r="U7" s="2">
        <v>631.79700000000003</v>
      </c>
      <c r="V7" s="7">
        <f t="shared" si="2"/>
        <v>31.797000000000025</v>
      </c>
      <c r="W7" s="7">
        <f t="shared" si="3"/>
        <v>23.303264261578086</v>
      </c>
      <c r="X7" s="7">
        <f t="shared" si="4"/>
        <v>31.797000000000025</v>
      </c>
      <c r="Y7" s="7">
        <f>COUNTIF(B7:Q7,"&lt;31,80")</f>
        <v>16</v>
      </c>
      <c r="Z7" s="8">
        <v>622.84699999999998</v>
      </c>
      <c r="AA7" s="8">
        <f t="shared" si="5"/>
        <v>22.84699999999998</v>
      </c>
      <c r="AB7" s="8">
        <f t="shared" si="6"/>
        <v>14.353264261578039</v>
      </c>
      <c r="AC7" s="8">
        <f t="shared" si="7"/>
        <v>22.84699999999998</v>
      </c>
      <c r="AD7" s="8">
        <f>COUNTIF(B7:Q7,"&lt;22,85")</f>
        <v>14</v>
      </c>
      <c r="AE7" s="7">
        <v>622.63900000000001</v>
      </c>
      <c r="AF7" s="7">
        <f t="shared" si="8"/>
        <v>22.63900000000001</v>
      </c>
      <c r="AG7" s="7">
        <f t="shared" si="9"/>
        <v>14.145264261578069</v>
      </c>
      <c r="AH7" s="7">
        <f t="shared" si="10"/>
        <v>22.63900000000001</v>
      </c>
      <c r="AI7" s="7">
        <f>COUNTIF(B7:Q7,"&lt;22,64")</f>
        <v>14</v>
      </c>
      <c r="AJ7" s="8">
        <v>605.04499999999996</v>
      </c>
      <c r="AK7" s="9">
        <f t="shared" si="11"/>
        <v>5.0449999999999591</v>
      </c>
      <c r="AL7" s="8">
        <f t="shared" si="12"/>
        <v>-3.4487357384219823</v>
      </c>
      <c r="AM7" s="8">
        <f t="shared" si="13"/>
        <v>5.0449999999999591</v>
      </c>
      <c r="AN7" s="7">
        <f>COUNTIF(B7:Q7,"&lt;5,045")</f>
        <v>8</v>
      </c>
      <c r="AO7" s="8">
        <v>604.29700000000003</v>
      </c>
      <c r="AP7" s="9">
        <f t="shared" si="14"/>
        <v>4.2970000000000255</v>
      </c>
      <c r="AQ7" s="8">
        <f t="shared" si="15"/>
        <v>-4.1967357384219159</v>
      </c>
      <c r="AR7" s="8">
        <f t="shared" si="16"/>
        <v>4.2970000000000255</v>
      </c>
      <c r="AS7" s="7">
        <f>COUNTIF(B7:Q7,"&lt;4,297")</f>
        <v>8</v>
      </c>
    </row>
    <row r="8" spans="1:45" x14ac:dyDescent="0.25">
      <c r="A8" s="1" t="s">
        <v>28</v>
      </c>
      <c r="B8">
        <v>0</v>
      </c>
      <c r="C8">
        <v>25.567637127842723</v>
      </c>
      <c r="D8">
        <v>31.100548249480173</v>
      </c>
      <c r="E8">
        <v>8.5458905273922484E-3</v>
      </c>
      <c r="F8">
        <v>2.2292156862745097E-15</v>
      </c>
      <c r="G8">
        <v>0</v>
      </c>
      <c r="H8">
        <v>2.9900416403993669E-3</v>
      </c>
      <c r="I8">
        <v>1.5893930835294123E-2</v>
      </c>
      <c r="J8">
        <v>3.745587035710795E-2</v>
      </c>
      <c r="K8">
        <v>2.3726586039215684E-2</v>
      </c>
      <c r="L8">
        <v>8.4646914774366667E-4</v>
      </c>
      <c r="M8">
        <v>0.99599999999998101</v>
      </c>
      <c r="N8">
        <v>0.40899999999999187</v>
      </c>
      <c r="O8">
        <v>0</v>
      </c>
      <c r="P8">
        <v>4.0912666823430408</v>
      </c>
      <c r="Q8">
        <v>1.9328009803921568E-4</v>
      </c>
      <c r="R8">
        <f t="shared" si="0"/>
        <v>3.8908815080194445</v>
      </c>
      <c r="S8">
        <f t="shared" si="1"/>
        <v>0</v>
      </c>
      <c r="T8">
        <v>700</v>
      </c>
      <c r="U8" s="2">
        <v>703.72299999999996</v>
      </c>
      <c r="V8" s="7">
        <f t="shared" si="2"/>
        <v>3.7229999999999563</v>
      </c>
      <c r="W8" s="7">
        <f t="shared" si="3"/>
        <v>-0.1678815080194882</v>
      </c>
      <c r="X8" s="7">
        <f t="shared" si="4"/>
        <v>3.7229999999999563</v>
      </c>
      <c r="Y8" s="7">
        <f>COUNTIF(B8:Q8,"&lt;3,72")</f>
        <v>13</v>
      </c>
      <c r="Z8" s="8">
        <v>703.33799999999997</v>
      </c>
      <c r="AA8" s="8">
        <f t="shared" si="5"/>
        <v>3.3379999999999654</v>
      </c>
      <c r="AB8" s="8">
        <f t="shared" si="6"/>
        <v>-0.55288150801947911</v>
      </c>
      <c r="AC8" s="8">
        <f t="shared" si="7"/>
        <v>3.3379999999999654</v>
      </c>
      <c r="AD8" s="8">
        <f>COUNTIF(B8:Q8,"&lt;3,34")</f>
        <v>13</v>
      </c>
      <c r="AE8" s="7">
        <v>703.58199999999999</v>
      </c>
      <c r="AF8" s="7">
        <f t="shared" si="8"/>
        <v>3.5819999999999936</v>
      </c>
      <c r="AG8" s="7">
        <f t="shared" si="9"/>
        <v>-0.30888150801945091</v>
      </c>
      <c r="AH8" s="7">
        <f t="shared" si="10"/>
        <v>3.5819999999999936</v>
      </c>
      <c r="AI8" s="7">
        <f>COUNTIF(B8:Q8,"&lt;3,58")</f>
        <v>13</v>
      </c>
      <c r="AJ8" s="8">
        <v>700.00199999999995</v>
      </c>
      <c r="AK8" s="9">
        <f t="shared" si="11"/>
        <v>1.9999999999527063E-3</v>
      </c>
      <c r="AL8" s="8">
        <f t="shared" si="12"/>
        <v>-3.8888815080194918</v>
      </c>
      <c r="AM8" s="8">
        <f t="shared" si="13"/>
        <v>1.9999999999527063E-3</v>
      </c>
      <c r="AN8" s="7">
        <f>COUNTIF(B8:Q8,"&lt;0,002")</f>
        <v>6</v>
      </c>
      <c r="AO8" s="8">
        <v>700.00199999999995</v>
      </c>
      <c r="AP8" s="9">
        <f t="shared" si="14"/>
        <v>1.9999999999527063E-3</v>
      </c>
      <c r="AQ8" s="8">
        <f t="shared" si="15"/>
        <v>-3.8888815080194918</v>
      </c>
      <c r="AR8" s="8">
        <f t="shared" si="16"/>
        <v>1.9999999999527063E-3</v>
      </c>
      <c r="AS8" s="7">
        <f>COUNTIF(B8:Q8,"&lt;0,002")</f>
        <v>6</v>
      </c>
    </row>
    <row r="9" spans="1:45" x14ac:dyDescent="0.25">
      <c r="A9" s="1" t="s">
        <v>29</v>
      </c>
      <c r="B9">
        <v>9.8374907764705863</v>
      </c>
      <c r="C9">
        <v>119.92445326745948</v>
      </c>
      <c r="D9">
        <v>46.403620574286514</v>
      </c>
      <c r="E9">
        <v>1.1347785456141177E-13</v>
      </c>
      <c r="F9">
        <v>1.7462656960588232</v>
      </c>
      <c r="G9">
        <v>0</v>
      </c>
      <c r="H9">
        <v>0.8584115432713233</v>
      </c>
      <c r="I9">
        <v>26.589882478366658</v>
      </c>
      <c r="J9">
        <v>3.6335204960784307E-13</v>
      </c>
      <c r="K9">
        <v>55.865541568627442</v>
      </c>
      <c r="L9">
        <v>20.413409215686279</v>
      </c>
      <c r="M9">
        <v>92.530999999999935</v>
      </c>
      <c r="N9">
        <v>92.530999999999935</v>
      </c>
      <c r="O9">
        <v>1.9509001101960781</v>
      </c>
      <c r="P9">
        <v>51.065231075023007</v>
      </c>
      <c r="Q9">
        <v>1.9534973869607845E-2</v>
      </c>
      <c r="R9">
        <f t="shared" si="0"/>
        <v>32.483546329957257</v>
      </c>
      <c r="S9">
        <f t="shared" si="1"/>
        <v>0</v>
      </c>
      <c r="T9">
        <v>800</v>
      </c>
      <c r="U9" s="2">
        <v>913.52</v>
      </c>
      <c r="V9" s="7">
        <f t="shared" si="2"/>
        <v>113.51999999999998</v>
      </c>
      <c r="W9" s="7">
        <f t="shared" si="3"/>
        <v>81.036453670042732</v>
      </c>
      <c r="X9" s="7">
        <f t="shared" si="4"/>
        <v>113.51999999999998</v>
      </c>
      <c r="Y9" s="7">
        <f>COUNTIF(B9:Q9,"&lt;113,52")</f>
        <v>15</v>
      </c>
      <c r="Z9" s="8">
        <v>890.35500000000002</v>
      </c>
      <c r="AA9" s="8">
        <f t="shared" si="5"/>
        <v>90.355000000000018</v>
      </c>
      <c r="AB9" s="8">
        <f t="shared" si="6"/>
        <v>57.871453670042762</v>
      </c>
      <c r="AC9" s="8">
        <f t="shared" si="7"/>
        <v>90.355000000000018</v>
      </c>
      <c r="AD9" s="8">
        <f>COUNTIF(B9:Q9,"&lt;90,36")</f>
        <v>13</v>
      </c>
      <c r="AE9" s="7">
        <v>888.98099999999999</v>
      </c>
      <c r="AF9" s="7">
        <f t="shared" si="8"/>
        <v>88.980999999999995</v>
      </c>
      <c r="AG9" s="7">
        <f t="shared" si="9"/>
        <v>56.497453670042738</v>
      </c>
      <c r="AH9" s="7">
        <f t="shared" si="10"/>
        <v>88.980999999999995</v>
      </c>
      <c r="AI9" s="7">
        <f>COUNTIF(B9:Q9,"&lt;88,98")</f>
        <v>13</v>
      </c>
      <c r="AJ9" s="8">
        <v>849.66800000000001</v>
      </c>
      <c r="AK9" s="9">
        <f t="shared" si="11"/>
        <v>49.668000000000006</v>
      </c>
      <c r="AL9" s="8">
        <f t="shared" si="12"/>
        <v>17.18445367004275</v>
      </c>
      <c r="AM9" s="8">
        <f t="shared" si="13"/>
        <v>49.668000000000006</v>
      </c>
      <c r="AN9" s="7">
        <f>COUNTIF(B9:Q9,"&lt;49,668")</f>
        <v>11</v>
      </c>
      <c r="AO9" s="8">
        <v>853.49599999999998</v>
      </c>
      <c r="AP9" s="9">
        <f t="shared" si="14"/>
        <v>53.495999999999981</v>
      </c>
      <c r="AQ9" s="8">
        <f t="shared" si="15"/>
        <v>21.012453670042724</v>
      </c>
      <c r="AR9" s="8">
        <f t="shared" si="16"/>
        <v>53.495999999999981</v>
      </c>
      <c r="AS9" s="7">
        <f>COUNTIF(B9:Q9,"&lt;53,496")</f>
        <v>12</v>
      </c>
    </row>
    <row r="10" spans="1:45" x14ac:dyDescent="0.25">
      <c r="A10" s="1" t="s">
        <v>30</v>
      </c>
      <c r="B10">
        <v>2.1852604509803917</v>
      </c>
      <c r="C10">
        <v>201.60791144411019</v>
      </c>
      <c r="D10">
        <v>122.0642406744915</v>
      </c>
      <c r="E10">
        <v>56.617930040588234</v>
      </c>
      <c r="F10">
        <v>16.996156862745096</v>
      </c>
      <c r="G10">
        <v>6.784876476337697</v>
      </c>
      <c r="H10">
        <v>25.127579784313738</v>
      </c>
      <c r="I10">
        <v>45.690182273268633</v>
      </c>
      <c r="J10">
        <v>137.14732896078431</v>
      </c>
      <c r="K10">
        <v>84.631082352941164</v>
      </c>
      <c r="L10">
        <v>57.950424431372568</v>
      </c>
      <c r="M10">
        <v>59.706000000000017</v>
      </c>
      <c r="N10">
        <v>59.697000000000074</v>
      </c>
      <c r="O10">
        <v>8.4476076431372551</v>
      </c>
      <c r="P10">
        <v>104.35591568627451</v>
      </c>
      <c r="Q10">
        <v>17.928766333333343</v>
      </c>
      <c r="R10">
        <f t="shared" si="0"/>
        <v>62.933641463417423</v>
      </c>
      <c r="S10">
        <f t="shared" si="1"/>
        <v>2.1852604509803917</v>
      </c>
      <c r="T10">
        <v>900</v>
      </c>
      <c r="U10" s="2">
        <v>1034.18</v>
      </c>
      <c r="V10" s="7">
        <f t="shared" si="2"/>
        <v>134.18000000000006</v>
      </c>
      <c r="W10" s="7">
        <f t="shared" si="3"/>
        <v>71.246358536582648</v>
      </c>
      <c r="X10" s="7">
        <f t="shared" si="4"/>
        <v>131.99473954901967</v>
      </c>
      <c r="Y10" s="7">
        <f>COUNTIF(B10:Q10,"&lt;134,18")</f>
        <v>14</v>
      </c>
      <c r="Z10" s="8">
        <v>991</v>
      </c>
      <c r="AA10" s="8">
        <f t="shared" si="5"/>
        <v>91</v>
      </c>
      <c r="AB10" s="8">
        <f t="shared" si="6"/>
        <v>28.066358536582577</v>
      </c>
      <c r="AC10" s="8">
        <f t="shared" si="7"/>
        <v>88.814739549019606</v>
      </c>
      <c r="AD10" s="8">
        <f>COUNTIF(B10:Q10,"&lt;91")</f>
        <v>12</v>
      </c>
      <c r="AE10" s="7">
        <v>991.29499999999996</v>
      </c>
      <c r="AF10" s="7">
        <f t="shared" si="8"/>
        <v>91.294999999999959</v>
      </c>
      <c r="AG10" s="7">
        <f t="shared" si="9"/>
        <v>28.361358536582536</v>
      </c>
      <c r="AH10" s="7">
        <f t="shared" si="10"/>
        <v>89.109739549019565</v>
      </c>
      <c r="AI10" s="7">
        <f>COUNTIF(B10:Q10,"&lt;91,30")</f>
        <v>12</v>
      </c>
      <c r="AJ10" s="8">
        <v>953.13099999999997</v>
      </c>
      <c r="AK10" s="9">
        <f t="shared" si="11"/>
        <v>53.130999999999972</v>
      </c>
      <c r="AL10" s="8">
        <f t="shared" si="12"/>
        <v>-9.8026414634174515</v>
      </c>
      <c r="AM10" s="8">
        <f t="shared" si="13"/>
        <v>50.945739549019578</v>
      </c>
      <c r="AN10" s="7">
        <f>COUNTIF(B10:Q10,"&lt;53,131")</f>
        <v>7</v>
      </c>
      <c r="AO10" s="8">
        <v>952.46699999999998</v>
      </c>
      <c r="AP10" s="9">
        <f t="shared" si="14"/>
        <v>52.466999999999985</v>
      </c>
      <c r="AQ10" s="8">
        <f t="shared" si="15"/>
        <v>-10.466641463417439</v>
      </c>
      <c r="AR10" s="8">
        <f t="shared" si="16"/>
        <v>50.281739549019591</v>
      </c>
      <c r="AS10" s="7">
        <f>COUNTIF(B10:Q10,"&lt;52,467")</f>
        <v>7</v>
      </c>
    </row>
    <row r="11" spans="1:45" x14ac:dyDescent="0.25">
      <c r="A11" s="1" t="s">
        <v>2</v>
      </c>
      <c r="B11">
        <v>1469.479156862745</v>
      </c>
      <c r="C11">
        <v>3548.6698966084523</v>
      </c>
      <c r="D11">
        <v>1339.7024779921842</v>
      </c>
      <c r="E11">
        <v>8.5258667030196111</v>
      </c>
      <c r="F11">
        <v>8.1432843137254896</v>
      </c>
      <c r="G11">
        <v>1.6328821753738926E-2</v>
      </c>
      <c r="H11">
        <v>17.863609588235295</v>
      </c>
      <c r="I11">
        <v>1073.4727350665689</v>
      </c>
      <c r="J11">
        <v>1041.2984949019608</v>
      </c>
      <c r="K11">
        <v>2167.6751254901956</v>
      </c>
      <c r="L11">
        <v>329.17805627450974</v>
      </c>
      <c r="M11">
        <v>2312.3800000000015</v>
      </c>
      <c r="N11">
        <v>2131.4700000000007</v>
      </c>
      <c r="O11">
        <v>13.643946998039214</v>
      </c>
      <c r="P11">
        <v>1462.0605746877754</v>
      </c>
      <c r="Q11">
        <v>81.246596568627453</v>
      </c>
      <c r="R11">
        <f t="shared" si="0"/>
        <v>1062.8016344298621</v>
      </c>
      <c r="S11">
        <f t="shared" si="1"/>
        <v>1.6328821753738926E-2</v>
      </c>
      <c r="T11">
        <v>1000</v>
      </c>
      <c r="U11" s="2">
        <v>4622.43</v>
      </c>
      <c r="V11" s="7">
        <f t="shared" si="2"/>
        <v>3622.4300000000003</v>
      </c>
      <c r="W11" s="7">
        <f t="shared" si="3"/>
        <v>2559.6283655701382</v>
      </c>
      <c r="X11" s="7">
        <f t="shared" si="4"/>
        <v>3622.4136711782467</v>
      </c>
      <c r="Y11" s="7">
        <f>COUNTIF(B11:Q11,"&lt;3622,43")</f>
        <v>16</v>
      </c>
      <c r="Z11" s="8">
        <v>3968.42</v>
      </c>
      <c r="AA11" s="8">
        <f t="shared" si="5"/>
        <v>2968.42</v>
      </c>
      <c r="AB11" s="8">
        <f t="shared" si="6"/>
        <v>1905.6183655701379</v>
      </c>
      <c r="AC11" s="8">
        <f t="shared" si="7"/>
        <v>2968.4036711782464</v>
      </c>
      <c r="AD11" s="8">
        <f>COUNTIF(B11:Q11,"&lt;1968,42")</f>
        <v>12</v>
      </c>
      <c r="AE11" s="7">
        <v>4229.88</v>
      </c>
      <c r="AF11" s="7">
        <f t="shared" si="8"/>
        <v>3229.88</v>
      </c>
      <c r="AG11" s="7">
        <f t="shared" si="9"/>
        <v>2167.078365570138</v>
      </c>
      <c r="AH11" s="7">
        <f t="shared" si="10"/>
        <v>3229.8636711782465</v>
      </c>
      <c r="AI11" s="7">
        <f>COUNTIF(B11:Q11,"&lt;3229,88")</f>
        <v>15</v>
      </c>
      <c r="AJ11" s="8">
        <v>3712.39</v>
      </c>
      <c r="AK11" s="9">
        <f t="shared" si="11"/>
        <v>2712.39</v>
      </c>
      <c r="AL11" s="8">
        <f t="shared" si="12"/>
        <v>1649.5883655701377</v>
      </c>
      <c r="AM11" s="8">
        <f t="shared" si="13"/>
        <v>2712.3736711782462</v>
      </c>
      <c r="AN11" s="7">
        <f>COUNTIF(B11:Q11,"&lt;2712,39")</f>
        <v>15</v>
      </c>
      <c r="AO11" s="8">
        <v>1628.62</v>
      </c>
      <c r="AP11" s="9">
        <f t="shared" si="14"/>
        <v>628.61999999999989</v>
      </c>
      <c r="AQ11" s="8">
        <f t="shared" si="15"/>
        <v>-434.18163442986224</v>
      </c>
      <c r="AR11" s="8">
        <f t="shared" si="16"/>
        <v>628.60367117824615</v>
      </c>
      <c r="AS11" s="7">
        <f>COUNTIF(B11:Q11,"&lt;628,620")</f>
        <v>7</v>
      </c>
    </row>
    <row r="12" spans="1:45" x14ac:dyDescent="0.25">
      <c r="A12" s="1" t="s">
        <v>3</v>
      </c>
      <c r="B12">
        <v>1822.4765882352931</v>
      </c>
      <c r="C12">
        <v>5314.8504648287571</v>
      </c>
      <c r="D12">
        <v>3551.5099456439552</v>
      </c>
      <c r="E12">
        <v>2629.7529064313721</v>
      </c>
      <c r="F12">
        <v>1896.7666666666671</v>
      </c>
      <c r="G12">
        <v>1229.4790938139238</v>
      </c>
      <c r="H12">
        <v>1541.6900521568625</v>
      </c>
      <c r="I12">
        <v>3405.5531133324353</v>
      </c>
      <c r="J12">
        <v>2716.6351313725486</v>
      </c>
      <c r="K12">
        <v>3858.270078431372</v>
      </c>
      <c r="L12">
        <v>2737.2630647058832</v>
      </c>
      <c r="M12">
        <v>2151.25</v>
      </c>
      <c r="N12">
        <v>2091.0500000000015</v>
      </c>
      <c r="O12">
        <v>1575.3243692156864</v>
      </c>
      <c r="P12">
        <v>3877.6982352941181</v>
      </c>
      <c r="Q12">
        <v>1549.5209862745094</v>
      </c>
      <c r="R12">
        <f t="shared" si="0"/>
        <v>2621.8181685252116</v>
      </c>
      <c r="S12">
        <f t="shared" si="1"/>
        <v>1229.4790938139238</v>
      </c>
      <c r="T12">
        <v>1100</v>
      </c>
      <c r="U12" s="2">
        <v>5348.08</v>
      </c>
      <c r="V12" s="7">
        <f t="shared" si="2"/>
        <v>4248.08</v>
      </c>
      <c r="W12" s="7">
        <f t="shared" si="3"/>
        <v>1626.2618314747883</v>
      </c>
      <c r="X12" s="7">
        <f t="shared" si="4"/>
        <v>3018.6009061860759</v>
      </c>
      <c r="Y12" s="7">
        <f>COUNTIF(B12:Q12,"&lt;4248,08")</f>
        <v>15</v>
      </c>
      <c r="Z12" s="8">
        <v>4641.63</v>
      </c>
      <c r="AA12" s="8">
        <f t="shared" si="5"/>
        <v>3541.63</v>
      </c>
      <c r="AB12" s="8">
        <f t="shared" si="6"/>
        <v>919.81183147478851</v>
      </c>
      <c r="AC12" s="8">
        <f t="shared" si="7"/>
        <v>2312.1509061860761</v>
      </c>
      <c r="AD12" s="8">
        <f>COUNTIF(B12:Q12,"&lt;3541,63")</f>
        <v>12</v>
      </c>
      <c r="AE12" s="7">
        <v>4740.2299999999996</v>
      </c>
      <c r="AF12" s="7">
        <f t="shared" si="8"/>
        <v>3640.2299999999996</v>
      </c>
      <c r="AG12" s="7">
        <f t="shared" si="9"/>
        <v>1018.411831474788</v>
      </c>
      <c r="AH12" s="7">
        <f t="shared" si="10"/>
        <v>2410.7509061860756</v>
      </c>
      <c r="AI12" s="7">
        <f>COUNTIF(B12:Q12,"&lt;3640,23")</f>
        <v>13</v>
      </c>
      <c r="AJ12" s="8">
        <v>4048.47</v>
      </c>
      <c r="AK12" s="9">
        <f t="shared" si="11"/>
        <v>2948.47</v>
      </c>
      <c r="AL12" s="8">
        <f t="shared" si="12"/>
        <v>326.6518314747882</v>
      </c>
      <c r="AM12" s="8">
        <f t="shared" si="13"/>
        <v>1718.990906186076</v>
      </c>
      <c r="AN12" s="7">
        <f>COUNTIF(B12:Q12,"&lt;2948,47")</f>
        <v>11</v>
      </c>
      <c r="AO12" s="8">
        <v>1776.62</v>
      </c>
      <c r="AP12" s="9">
        <f t="shared" si="14"/>
        <v>676.61999999999989</v>
      </c>
      <c r="AQ12" s="8">
        <f t="shared" si="15"/>
        <v>-1945.1981685252117</v>
      </c>
      <c r="AR12" s="8">
        <f t="shared" si="16"/>
        <v>-552.85909381392389</v>
      </c>
      <c r="AS12" s="7">
        <f>COUNTIF(B12:Q12,"&lt;676,62")</f>
        <v>0</v>
      </c>
    </row>
    <row r="13" spans="1:45" x14ac:dyDescent="0.25">
      <c r="A13" s="1" t="s">
        <v>4</v>
      </c>
      <c r="B13">
        <v>1.4570523548136671E-4</v>
      </c>
      <c r="C13">
        <v>1.9111004987492575</v>
      </c>
      <c r="D13">
        <v>1.352180470468511</v>
      </c>
      <c r="E13">
        <v>0.37125079921176479</v>
      </c>
      <c r="F13">
        <v>0.20338864705882356</v>
      </c>
      <c r="G13">
        <v>0.16057673067337186</v>
      </c>
      <c r="H13">
        <v>7.2055202098039201E-2</v>
      </c>
      <c r="I13">
        <v>0.15054195513137258</v>
      </c>
      <c r="J13">
        <v>0.18124590135294116</v>
      </c>
      <c r="K13">
        <v>0.95050576274509779</v>
      </c>
      <c r="L13">
        <v>0.44394140843137242</v>
      </c>
      <c r="M13">
        <v>2.9999999999972712E-2</v>
      </c>
      <c r="N13">
        <v>2.9999999999972712E-2</v>
      </c>
      <c r="O13">
        <v>2.1532762117647064E-3</v>
      </c>
      <c r="P13">
        <v>0.98950807843137256</v>
      </c>
      <c r="Q13">
        <v>1.5974743901960787E-2</v>
      </c>
      <c r="R13">
        <f t="shared" si="0"/>
        <v>0.42903557373131729</v>
      </c>
      <c r="S13">
        <f t="shared" si="1"/>
        <v>1.4570523548136671E-4</v>
      </c>
      <c r="T13">
        <v>1200</v>
      </c>
      <c r="U13" s="2">
        <v>1201.33</v>
      </c>
      <c r="V13" s="7">
        <f t="shared" si="2"/>
        <v>1.3299999999999272</v>
      </c>
      <c r="W13" s="7">
        <f t="shared" si="3"/>
        <v>0.90096442626860995</v>
      </c>
      <c r="X13" s="7">
        <f t="shared" si="4"/>
        <v>1.3298542947644458</v>
      </c>
      <c r="Y13" s="7">
        <f>COUNTIF(B13:Q13,"&lt;1,33")</f>
        <v>14</v>
      </c>
      <c r="Z13" s="8">
        <v>1201.06</v>
      </c>
      <c r="AA13" s="8">
        <f t="shared" si="5"/>
        <v>1.0599999999999454</v>
      </c>
      <c r="AB13" s="8">
        <f t="shared" si="6"/>
        <v>0.63096442626862814</v>
      </c>
      <c r="AC13" s="8">
        <f t="shared" si="7"/>
        <v>1.059854294764464</v>
      </c>
      <c r="AD13" s="8">
        <f>COUNTIF(B13:Q13,"&lt;1,06")</f>
        <v>14</v>
      </c>
      <c r="AE13" s="7">
        <v>1201.02</v>
      </c>
      <c r="AF13" s="7">
        <f t="shared" si="8"/>
        <v>1.0199999999999818</v>
      </c>
      <c r="AG13" s="7">
        <f t="shared" si="9"/>
        <v>0.59096442626866452</v>
      </c>
      <c r="AH13" s="7">
        <f t="shared" si="10"/>
        <v>1.0198542947645004</v>
      </c>
      <c r="AI13" s="7">
        <f>COUNTIF(B13:Q13,"&lt;1,02")</f>
        <v>14</v>
      </c>
      <c r="AJ13" s="8">
        <v>1200.7</v>
      </c>
      <c r="AK13" s="9">
        <f t="shared" si="11"/>
        <v>0.70000000000004547</v>
      </c>
      <c r="AL13" s="8">
        <f t="shared" si="12"/>
        <v>0.27096442626872819</v>
      </c>
      <c r="AM13" s="8">
        <f t="shared" si="13"/>
        <v>0.69985429476456407</v>
      </c>
      <c r="AN13" s="7">
        <f>COUNTIF(B13:Q13,"&lt;0,7")</f>
        <v>12</v>
      </c>
      <c r="AO13" s="8">
        <v>1200.42</v>
      </c>
      <c r="AP13" s="9">
        <f t="shared" si="14"/>
        <v>0.42000000000007276</v>
      </c>
      <c r="AQ13" s="8">
        <f t="shared" si="15"/>
        <v>-9.0355737312445283E-3</v>
      </c>
      <c r="AR13" s="8">
        <f t="shared" si="16"/>
        <v>0.41985429476459141</v>
      </c>
      <c r="AS13" s="7">
        <f>COUNTIF(B13:Q13,"&lt;0,42")</f>
        <v>11</v>
      </c>
    </row>
    <row r="14" spans="1:45" x14ac:dyDescent="0.25">
      <c r="A14" s="1" t="s">
        <v>5</v>
      </c>
      <c r="B14">
        <v>4.8135282352941157E-2</v>
      </c>
      <c r="C14">
        <v>0.74153399538572884</v>
      </c>
      <c r="D14">
        <v>0.84599094928868068</v>
      </c>
      <c r="E14">
        <v>0.38862005766274493</v>
      </c>
      <c r="F14">
        <v>0.14488627450980393</v>
      </c>
      <c r="G14">
        <v>0.12411694808744031</v>
      </c>
      <c r="H14">
        <v>0.15729415584313727</v>
      </c>
      <c r="I14">
        <v>0.28111018858823528</v>
      </c>
      <c r="J14">
        <v>0.56083313529411749</v>
      </c>
      <c r="K14">
        <v>0.28583378235294116</v>
      </c>
      <c r="L14">
        <v>0.30536354999999993</v>
      </c>
      <c r="M14">
        <v>0.349999999999909</v>
      </c>
      <c r="N14">
        <v>0.33999999999991809</v>
      </c>
      <c r="O14">
        <v>5.681296154901961E-2</v>
      </c>
      <c r="P14">
        <v>0.38448303921568638</v>
      </c>
      <c r="Q14">
        <v>0.13767593784313722</v>
      </c>
      <c r="R14">
        <f t="shared" si="0"/>
        <v>0.32204314112334009</v>
      </c>
      <c r="S14">
        <f t="shared" si="1"/>
        <v>4.8135282352941157E-2</v>
      </c>
      <c r="T14">
        <v>1300</v>
      </c>
      <c r="U14" s="2">
        <v>1300.3499999999999</v>
      </c>
      <c r="V14" s="7">
        <f t="shared" si="2"/>
        <v>0.34999999999990905</v>
      </c>
      <c r="W14" s="7">
        <f t="shared" si="3"/>
        <v>2.7956858876568957E-2</v>
      </c>
      <c r="X14" s="7">
        <f t="shared" si="4"/>
        <v>0.30186471764696787</v>
      </c>
      <c r="Y14" s="7">
        <f>COUNTIF(B14:Q14,"&lt;0,35")</f>
        <v>11</v>
      </c>
      <c r="Z14" s="8">
        <v>1300.3499999999999</v>
      </c>
      <c r="AA14" s="8">
        <f t="shared" si="5"/>
        <v>0.34999999999990905</v>
      </c>
      <c r="AB14" s="8">
        <f t="shared" si="6"/>
        <v>2.7956858876568957E-2</v>
      </c>
      <c r="AC14" s="8">
        <f t="shared" si="7"/>
        <v>0.30186471764696787</v>
      </c>
      <c r="AD14" s="8">
        <f>COUNTIF(B14:Q14,"&lt;0,35")</f>
        <v>11</v>
      </c>
      <c r="AE14" s="7">
        <v>1300.33</v>
      </c>
      <c r="AF14" s="7">
        <f t="shared" si="8"/>
        <v>0.32999999999992724</v>
      </c>
      <c r="AG14" s="7">
        <f t="shared" si="9"/>
        <v>7.9568588765871473E-3</v>
      </c>
      <c r="AH14" s="7">
        <f t="shared" si="10"/>
        <v>0.28186471764698606</v>
      </c>
      <c r="AI14" s="7">
        <f>COUNTIF(B14:Q14,"&lt;0,33")</f>
        <v>9</v>
      </c>
      <c r="AJ14" s="8">
        <v>1300.27</v>
      </c>
      <c r="AK14" s="9">
        <f t="shared" si="11"/>
        <v>0.26999999999998181</v>
      </c>
      <c r="AL14" s="8">
        <f t="shared" si="12"/>
        <v>-5.2043141123358283E-2</v>
      </c>
      <c r="AM14" s="8">
        <f t="shared" si="13"/>
        <v>0.22186471764704066</v>
      </c>
      <c r="AN14" s="7">
        <f>COUNTIF(B14:Q14,"&lt;0,27")</f>
        <v>6</v>
      </c>
      <c r="AO14" s="8">
        <v>1300.1099999999999</v>
      </c>
      <c r="AP14" s="9">
        <f t="shared" si="14"/>
        <v>0.10999999999989996</v>
      </c>
      <c r="AQ14" s="8">
        <f t="shared" si="15"/>
        <v>-0.21204314112344014</v>
      </c>
      <c r="AR14" s="8">
        <f t="shared" si="16"/>
        <v>6.1864717646958799E-2</v>
      </c>
      <c r="AS14" s="7">
        <f>COUNTIF(B14:Q14,"&lt;0,11")</f>
        <v>2</v>
      </c>
    </row>
    <row r="15" spans="1:45" x14ac:dyDescent="0.25">
      <c r="A15" s="1" t="s">
        <v>6</v>
      </c>
      <c r="B15">
        <v>0.31189492156862747</v>
      </c>
      <c r="C15">
        <v>3.2126460738002316</v>
      </c>
      <c r="D15">
        <v>12.368148722634796</v>
      </c>
      <c r="E15">
        <v>0.26858188886666667</v>
      </c>
      <c r="F15">
        <v>0.21128647058823527</v>
      </c>
      <c r="G15">
        <v>0.24170195537743555</v>
      </c>
      <c r="H15">
        <v>0.19885618960784318</v>
      </c>
      <c r="I15">
        <v>0.18661633649215681</v>
      </c>
      <c r="J15">
        <v>0.39954739274509798</v>
      </c>
      <c r="K15">
        <v>0.22591454901960781</v>
      </c>
      <c r="L15">
        <v>0.23628067705882352</v>
      </c>
      <c r="M15">
        <v>0.28999999999996373</v>
      </c>
      <c r="N15">
        <v>0.27999999999997283</v>
      </c>
      <c r="O15">
        <v>0.21104178470588233</v>
      </c>
      <c r="P15">
        <v>1.0154932941176471</v>
      </c>
      <c r="Q15">
        <v>0.2216354313725491</v>
      </c>
      <c r="R15">
        <f t="shared" si="0"/>
        <v>1.2424778554972209</v>
      </c>
      <c r="S15">
        <f t="shared" si="1"/>
        <v>0.18661633649215681</v>
      </c>
      <c r="T15">
        <v>1400</v>
      </c>
      <c r="U15" s="2">
        <v>1400.16</v>
      </c>
      <c r="V15" s="7">
        <f t="shared" si="2"/>
        <v>0.16000000000008185</v>
      </c>
      <c r="W15" s="7">
        <f t="shared" si="3"/>
        <v>-1.082477855497139</v>
      </c>
      <c r="X15" s="7">
        <f t="shared" si="4"/>
        <v>-2.6616336492074955E-2</v>
      </c>
      <c r="Y15" s="7">
        <f>COUNTIF(B15:Q15,"&lt;0,16")</f>
        <v>0</v>
      </c>
      <c r="Z15" s="8">
        <v>1400.17</v>
      </c>
      <c r="AA15" s="8">
        <f t="shared" si="5"/>
        <v>0.17000000000007276</v>
      </c>
      <c r="AB15" s="8">
        <f t="shared" si="6"/>
        <v>-1.0724778554971481</v>
      </c>
      <c r="AC15" s="8">
        <f t="shared" si="7"/>
        <v>-1.661633649208405E-2</v>
      </c>
      <c r="AD15" s="8">
        <f>COUNTIF(B15:Q15,"&lt;0,17")</f>
        <v>0</v>
      </c>
      <c r="AE15" s="7">
        <v>1400.17</v>
      </c>
      <c r="AF15" s="7">
        <f t="shared" si="8"/>
        <v>0.17000000000007276</v>
      </c>
      <c r="AG15" s="7">
        <f t="shared" si="9"/>
        <v>-1.0724778554971481</v>
      </c>
      <c r="AH15" s="7">
        <f t="shared" si="10"/>
        <v>-1.661633649208405E-2</v>
      </c>
      <c r="AI15" s="7">
        <f>COUNTIF(B15:Q15,"&lt;0,17")</f>
        <v>0</v>
      </c>
      <c r="AJ15" s="8">
        <v>1400.32</v>
      </c>
      <c r="AK15" s="9">
        <f t="shared" si="11"/>
        <v>0.31999999999993634</v>
      </c>
      <c r="AL15" s="8">
        <f t="shared" si="12"/>
        <v>-0.92247785549728456</v>
      </c>
      <c r="AM15" s="8">
        <f t="shared" si="13"/>
        <v>0.13338366350777953</v>
      </c>
      <c r="AN15" s="7">
        <f>COUNTIF(B15:Q15,"&lt;0,32")</f>
        <v>12</v>
      </c>
      <c r="AO15" s="8">
        <v>1400.3</v>
      </c>
      <c r="AP15" s="9">
        <f t="shared" si="14"/>
        <v>0.29999999999995453</v>
      </c>
      <c r="AQ15" s="8">
        <f t="shared" si="15"/>
        <v>-0.94247785549726637</v>
      </c>
      <c r="AR15" s="8">
        <f t="shared" si="16"/>
        <v>0.11338366350779772</v>
      </c>
      <c r="AS15" s="7">
        <f>COUNTIF(B15:Q15,"&lt;0,3")</f>
        <v>11</v>
      </c>
    </row>
    <row r="16" spans="1:45" x14ac:dyDescent="0.25">
      <c r="A16" s="1" t="s">
        <v>7</v>
      </c>
      <c r="B16">
        <v>3.0207135294117653</v>
      </c>
      <c r="C16">
        <v>4496.4952592617174</v>
      </c>
      <c r="D16">
        <v>41716.554985707167</v>
      </c>
      <c r="E16">
        <v>7.3732822600784313</v>
      </c>
      <c r="F16">
        <v>3.0602882352941179</v>
      </c>
      <c r="G16">
        <v>2.1463695396997831</v>
      </c>
      <c r="H16">
        <v>2.855226929411764</v>
      </c>
      <c r="I16">
        <v>13.729696859347062</v>
      </c>
      <c r="J16">
        <v>12.710354133333333</v>
      </c>
      <c r="K16">
        <v>7.7337784313725493</v>
      </c>
      <c r="L16">
        <v>5.9220198901960766</v>
      </c>
      <c r="M16">
        <v>22.509999999999994</v>
      </c>
      <c r="N16">
        <v>21.690000000000083</v>
      </c>
      <c r="O16">
        <v>3.088248288235294</v>
      </c>
      <c r="P16">
        <v>182.09828803921567</v>
      </c>
      <c r="Q16">
        <v>2.4507832352941175</v>
      </c>
      <c r="R16">
        <f t="shared" si="0"/>
        <v>2906.4649558962365</v>
      </c>
      <c r="S16">
        <f t="shared" si="1"/>
        <v>2.1463695396997831</v>
      </c>
      <c r="T16">
        <v>1500</v>
      </c>
      <c r="U16" s="2">
        <v>1568.59</v>
      </c>
      <c r="V16" s="7">
        <f t="shared" si="2"/>
        <v>68.589999999999918</v>
      </c>
      <c r="W16" s="7">
        <f t="shared" si="3"/>
        <v>-2837.8749558962363</v>
      </c>
      <c r="X16" s="7">
        <f t="shared" si="4"/>
        <v>66.443630460300142</v>
      </c>
      <c r="Y16" s="7">
        <f>COUNTIF(B16:Q16,"&lt;68,59")</f>
        <v>13</v>
      </c>
      <c r="Z16" s="8">
        <v>1536.25</v>
      </c>
      <c r="AA16" s="8">
        <f t="shared" si="5"/>
        <v>36.25</v>
      </c>
      <c r="AB16" s="8">
        <f t="shared" si="6"/>
        <v>-2870.2149558962365</v>
      </c>
      <c r="AC16" s="8">
        <f t="shared" si="7"/>
        <v>34.103630460300216</v>
      </c>
      <c r="AD16" s="8">
        <f>COUNTIF(B16:Q16,"&lt;36,25")</f>
        <v>13</v>
      </c>
      <c r="AE16" s="7">
        <v>1531.18</v>
      </c>
      <c r="AF16" s="7">
        <f t="shared" si="8"/>
        <v>31.180000000000064</v>
      </c>
      <c r="AG16" s="7">
        <f t="shared" si="9"/>
        <v>-2875.2849558962362</v>
      </c>
      <c r="AH16" s="7">
        <f t="shared" si="10"/>
        <v>29.03363046030028</v>
      </c>
      <c r="AI16" s="7">
        <f>COUNTIF(B16:Q16,"&lt;31,18")</f>
        <v>13</v>
      </c>
      <c r="AJ16" s="8">
        <v>1503.45</v>
      </c>
      <c r="AK16" s="9">
        <f t="shared" si="11"/>
        <v>3.4500000000000455</v>
      </c>
      <c r="AL16" s="8">
        <f t="shared" si="12"/>
        <v>-2903.0149558962366</v>
      </c>
      <c r="AM16" s="8">
        <f t="shared" si="13"/>
        <v>1.3036304603002624</v>
      </c>
      <c r="AN16" s="7">
        <f>COUNTIF(B16:Q16,"&lt;3,45")</f>
        <v>6</v>
      </c>
      <c r="AO16" s="8">
        <v>1501.26</v>
      </c>
      <c r="AP16" s="9">
        <f t="shared" si="14"/>
        <v>1.2599999999999909</v>
      </c>
      <c r="AQ16" s="8">
        <f t="shared" si="15"/>
        <v>-2905.2049558962362</v>
      </c>
      <c r="AR16" s="8">
        <f t="shared" si="16"/>
        <v>-0.88636953969979215</v>
      </c>
      <c r="AS16" s="7">
        <f>COUNTIF(B16:Q16,"&lt;01,26")</f>
        <v>0</v>
      </c>
    </row>
    <row r="17" spans="1:45" x14ac:dyDescent="0.25">
      <c r="A17" s="1" t="s">
        <v>8</v>
      </c>
      <c r="B17">
        <v>12.784847058823532</v>
      </c>
      <c r="C17">
        <v>12.869335655004923</v>
      </c>
      <c r="D17">
        <v>12.148219186008143</v>
      </c>
      <c r="E17">
        <v>10.978297884705881</v>
      </c>
      <c r="F17">
        <v>9.880970588235293</v>
      </c>
      <c r="G17">
        <v>8.4990146628580945</v>
      </c>
      <c r="H17">
        <v>10.209492035294119</v>
      </c>
      <c r="I17">
        <v>11.466963813211764</v>
      </c>
      <c r="J17">
        <v>10.908132835294124</v>
      </c>
      <c r="K17">
        <v>10.440719137254902</v>
      </c>
      <c r="L17">
        <v>10.602178815686278</v>
      </c>
      <c r="M17">
        <v>9.8599999999999</v>
      </c>
      <c r="N17">
        <v>9.8099999999999472</v>
      </c>
      <c r="O17">
        <v>10.539983315686277</v>
      </c>
      <c r="P17">
        <v>11.214397450980396</v>
      </c>
      <c r="Q17">
        <v>9.6474157647058814</v>
      </c>
      <c r="R17">
        <f t="shared" si="0"/>
        <v>10.741248012734339</v>
      </c>
      <c r="S17">
        <f t="shared" si="1"/>
        <v>8.4990146628580945</v>
      </c>
      <c r="T17">
        <v>1600</v>
      </c>
      <c r="U17" s="2">
        <v>1612.17</v>
      </c>
      <c r="V17" s="7">
        <f t="shared" si="2"/>
        <v>12.170000000000073</v>
      </c>
      <c r="W17" s="7">
        <f t="shared" si="3"/>
        <v>1.4287519872657342</v>
      </c>
      <c r="X17" s="7">
        <f t="shared" si="4"/>
        <v>3.6709853371419783</v>
      </c>
      <c r="Y17" s="7">
        <f>COUNTIF(B17:Q17,"&lt;12,17")</f>
        <v>14</v>
      </c>
      <c r="Z17" s="8">
        <v>1611.78</v>
      </c>
      <c r="AA17" s="8">
        <f t="shared" si="5"/>
        <v>11.779999999999973</v>
      </c>
      <c r="AB17" s="8">
        <f t="shared" si="6"/>
        <v>1.0387519872656341</v>
      </c>
      <c r="AC17" s="8">
        <f t="shared" si="7"/>
        <v>3.2809853371418782</v>
      </c>
      <c r="AD17" s="8">
        <f>COUNTIF(B17:Q17,"&lt;11,78")</f>
        <v>13</v>
      </c>
      <c r="AE17" s="7">
        <v>1611.6</v>
      </c>
      <c r="AF17" s="7">
        <f t="shared" si="8"/>
        <v>11.599999999999909</v>
      </c>
      <c r="AG17" s="7">
        <f t="shared" si="9"/>
        <v>0.85875198726557045</v>
      </c>
      <c r="AH17" s="7">
        <f t="shared" si="10"/>
        <v>3.1009853371418146</v>
      </c>
      <c r="AI17" s="7">
        <f>COUNTIF(B17:Q17,"&lt;11,60")</f>
        <v>13</v>
      </c>
      <c r="AJ17" s="8">
        <v>1612.31</v>
      </c>
      <c r="AK17" s="9">
        <f t="shared" si="11"/>
        <v>12.309999999999945</v>
      </c>
      <c r="AL17" s="8">
        <f t="shared" si="12"/>
        <v>1.5687519872656068</v>
      </c>
      <c r="AM17" s="8">
        <f t="shared" si="13"/>
        <v>3.8109853371418509</v>
      </c>
      <c r="AN17" s="7">
        <f>COUNTIF(B17:Q17,"&lt;12,31")</f>
        <v>14</v>
      </c>
      <c r="AO17" s="8">
        <v>1603.17</v>
      </c>
      <c r="AP17" s="9">
        <f t="shared" si="14"/>
        <v>3.1700000000000728</v>
      </c>
      <c r="AQ17" s="8">
        <f t="shared" si="15"/>
        <v>-7.5712480127342658</v>
      </c>
      <c r="AR17" s="8">
        <f t="shared" si="16"/>
        <v>-5.3290146628580217</v>
      </c>
      <c r="AS17" s="7">
        <f>COUNTIF(B17:Q17,"&lt;03,17")</f>
        <v>0</v>
      </c>
    </row>
    <row r="18" spans="1:45" x14ac:dyDescent="0.25">
      <c r="A18" s="1" t="s">
        <v>9</v>
      </c>
      <c r="B18">
        <v>934.82047058823548</v>
      </c>
      <c r="C18">
        <v>705469.95736540086</v>
      </c>
      <c r="D18">
        <v>7040903.8038493926</v>
      </c>
      <c r="E18">
        <v>6285.7234993137236</v>
      </c>
      <c r="F18">
        <v>199.74952941176468</v>
      </c>
      <c r="G18">
        <v>187.5081400916707</v>
      </c>
      <c r="H18">
        <v>900.81975686274529</v>
      </c>
      <c r="I18">
        <v>234648.01747631506</v>
      </c>
      <c r="J18">
        <v>27401.728631372549</v>
      </c>
      <c r="K18">
        <v>1103.6921229411762</v>
      </c>
      <c r="L18">
        <v>1239.1428327450981</v>
      </c>
      <c r="M18">
        <v>28114700</v>
      </c>
      <c r="N18">
        <v>42148.699999999975</v>
      </c>
      <c r="O18">
        <v>1009.2474045686278</v>
      </c>
      <c r="P18">
        <v>520178.72439215687</v>
      </c>
      <c r="Q18">
        <v>697.86078549019612</v>
      </c>
      <c r="R18">
        <f t="shared" si="0"/>
        <v>2293625.5935160406</v>
      </c>
      <c r="S18">
        <f t="shared" si="1"/>
        <v>187.5081400916707</v>
      </c>
      <c r="T18">
        <v>1700</v>
      </c>
      <c r="U18" s="2">
        <v>550976</v>
      </c>
      <c r="V18" s="7">
        <f t="shared" si="2"/>
        <v>549276</v>
      </c>
      <c r="W18" s="7">
        <f t="shared" si="3"/>
        <v>-1744349.5935160406</v>
      </c>
      <c r="X18" s="7">
        <f t="shared" si="4"/>
        <v>549088.49185990833</v>
      </c>
      <c r="Y18" s="7">
        <f>COUNTIF(B18:Q18,"&lt;549276")</f>
        <v>13</v>
      </c>
      <c r="Z18" s="8">
        <v>518666</v>
      </c>
      <c r="AA18" s="8">
        <f t="shared" si="5"/>
        <v>516966</v>
      </c>
      <c r="AB18" s="8">
        <f t="shared" si="6"/>
        <v>-1776659.5935160406</v>
      </c>
      <c r="AC18" s="8">
        <f t="shared" si="7"/>
        <v>516778.49185990833</v>
      </c>
      <c r="AD18" s="8">
        <f>COUNTIF(B18:Q18,"&lt;5196966")</f>
        <v>14</v>
      </c>
      <c r="AE18" s="7">
        <v>587056</v>
      </c>
      <c r="AF18" s="7">
        <f t="shared" si="8"/>
        <v>585356</v>
      </c>
      <c r="AG18" s="7">
        <f t="shared" si="9"/>
        <v>-1708269.5935160406</v>
      </c>
      <c r="AH18" s="7">
        <f t="shared" si="10"/>
        <v>585168.49185990833</v>
      </c>
      <c r="AI18" s="7">
        <f>COUNTIF(B18:Q18,"&lt;585356")</f>
        <v>13</v>
      </c>
      <c r="AJ18" s="8">
        <v>3416.48</v>
      </c>
      <c r="AK18" s="9">
        <f t="shared" si="11"/>
        <v>1716.48</v>
      </c>
      <c r="AL18" s="8">
        <f t="shared" si="12"/>
        <v>-2291909.1135160406</v>
      </c>
      <c r="AM18" s="8">
        <f t="shared" si="13"/>
        <v>1528.9718599083294</v>
      </c>
      <c r="AN18" s="7">
        <f>COUNTIF(B18:Q18,"&lt;1716,48")</f>
        <v>8</v>
      </c>
      <c r="AO18" s="8">
        <v>2296.06</v>
      </c>
      <c r="AP18" s="9">
        <f t="shared" si="14"/>
        <v>596.05999999999995</v>
      </c>
      <c r="AQ18" s="8">
        <f t="shared" si="15"/>
        <v>-2293029.5335160405</v>
      </c>
      <c r="AR18" s="8">
        <f t="shared" si="16"/>
        <v>408.55185990832922</v>
      </c>
      <c r="AS18" s="7">
        <f>COUNTIF(B18:Q18,"&lt;596,06")</f>
        <v>2</v>
      </c>
    </row>
    <row r="19" spans="1:45" x14ac:dyDescent="0.25">
      <c r="A19" s="1" t="s">
        <v>10</v>
      </c>
      <c r="B19">
        <v>75.449288235294105</v>
      </c>
      <c r="C19">
        <v>2238461.5792075181</v>
      </c>
      <c r="D19">
        <v>95603636.679761782</v>
      </c>
      <c r="E19">
        <v>76.662021534313723</v>
      </c>
      <c r="F19">
        <v>9.3240156862745085</v>
      </c>
      <c r="G19">
        <v>5.9100668314439488</v>
      </c>
      <c r="H19">
        <v>28.938238768627453</v>
      </c>
      <c r="I19">
        <v>550.46136563648054</v>
      </c>
      <c r="J19">
        <v>195.59042403921569</v>
      </c>
      <c r="K19">
        <v>109.75732098039218</v>
      </c>
      <c r="L19">
        <v>95.448195392156904</v>
      </c>
      <c r="M19">
        <v>2854.9900000000011</v>
      </c>
      <c r="N19">
        <v>41.57999999999992</v>
      </c>
      <c r="O19">
        <v>23.173512833333337</v>
      </c>
      <c r="P19">
        <v>3170488.2682725461</v>
      </c>
      <c r="Q19">
        <v>566.91424176470582</v>
      </c>
      <c r="R19">
        <f t="shared" si="0"/>
        <v>6313576.2953708479</v>
      </c>
      <c r="S19">
        <f t="shared" si="1"/>
        <v>5.9100668314439488</v>
      </c>
      <c r="T19">
        <v>1800</v>
      </c>
      <c r="U19" s="2">
        <v>1564.31</v>
      </c>
      <c r="V19" s="7">
        <f>-(U19-T19)</f>
        <v>235.69000000000005</v>
      </c>
      <c r="W19" s="7">
        <f t="shared" si="3"/>
        <v>-6313340.6053708475</v>
      </c>
      <c r="X19" s="7">
        <f t="shared" si="4"/>
        <v>229.77993316855611</v>
      </c>
      <c r="Y19" s="7">
        <f>COUNTIF(B19:Q19,"&lt;235,69")</f>
        <v>10</v>
      </c>
      <c r="Z19" s="8">
        <v>3052.63</v>
      </c>
      <c r="AA19" s="8">
        <f t="shared" si="5"/>
        <v>1252.6300000000001</v>
      </c>
      <c r="AB19" s="8">
        <f t="shared" si="6"/>
        <v>-6312323.665370848</v>
      </c>
      <c r="AC19" s="8">
        <f t="shared" si="7"/>
        <v>1246.7199331685561</v>
      </c>
      <c r="AD19" s="8">
        <f>COUNTIF(B19:Q19,"&lt;1252,63")</f>
        <v>12</v>
      </c>
      <c r="AE19" s="7">
        <v>2833.84</v>
      </c>
      <c r="AF19" s="7">
        <f t="shared" si="8"/>
        <v>1033.8400000000001</v>
      </c>
      <c r="AG19" s="7">
        <f t="shared" si="9"/>
        <v>-6312542.4553708481</v>
      </c>
      <c r="AH19" s="7">
        <f t="shared" si="10"/>
        <v>1027.9299331685561</v>
      </c>
      <c r="AI19" s="7">
        <f>COUNTIF(B19:Q19,"&lt;1033,84")</f>
        <v>12</v>
      </c>
      <c r="AJ19" s="8">
        <v>1928.81</v>
      </c>
      <c r="AK19" s="9">
        <f t="shared" si="11"/>
        <v>128.80999999999995</v>
      </c>
      <c r="AL19" s="8">
        <f t="shared" si="12"/>
        <v>-6313447.4853708483</v>
      </c>
      <c r="AM19" s="8">
        <f t="shared" si="13"/>
        <v>122.899933168556</v>
      </c>
      <c r="AN19" s="7">
        <f>COUNTIF(B19:Q19,"&lt;128,81")</f>
        <v>9</v>
      </c>
      <c r="AO19" s="8">
        <v>1849.85</v>
      </c>
      <c r="AP19" s="9">
        <f t="shared" si="14"/>
        <v>49.849999999999909</v>
      </c>
      <c r="AQ19" s="8">
        <f t="shared" si="15"/>
        <v>-6313526.4453708483</v>
      </c>
      <c r="AR19" s="8">
        <f t="shared" si="16"/>
        <v>43.93993316855596</v>
      </c>
      <c r="AS19" s="7">
        <f>COUNTIF(B19:Q19,"&lt;49,850")</f>
        <v>5</v>
      </c>
    </row>
    <row r="20" spans="1:45" x14ac:dyDescent="0.25">
      <c r="A20" s="1" t="s">
        <v>11</v>
      </c>
      <c r="B20">
        <v>3.8772611764705882</v>
      </c>
      <c r="C20">
        <v>25.993350320067098</v>
      </c>
      <c r="D20">
        <v>47.70423576142894</v>
      </c>
      <c r="E20">
        <v>9.9472299094901935</v>
      </c>
      <c r="F20">
        <v>3.6206941176470586</v>
      </c>
      <c r="G20">
        <v>3.6817790085206514</v>
      </c>
      <c r="H20">
        <v>3.0799649137254907</v>
      </c>
      <c r="I20">
        <v>13.73974730341765</v>
      </c>
      <c r="J20">
        <v>7.8983692843137252</v>
      </c>
      <c r="K20">
        <v>8.881845607843136</v>
      </c>
      <c r="L20">
        <v>5.6529656196078442</v>
      </c>
      <c r="M20">
        <v>183.62</v>
      </c>
      <c r="N20">
        <v>16.299999999999986</v>
      </c>
      <c r="O20">
        <v>3.8111218490196075</v>
      </c>
      <c r="P20">
        <v>10.084338627450979</v>
      </c>
      <c r="Q20">
        <v>5.8225191960784315</v>
      </c>
      <c r="R20">
        <f t="shared" si="0"/>
        <v>22.107213918442589</v>
      </c>
      <c r="S20">
        <f t="shared" si="1"/>
        <v>3.0799649137254907</v>
      </c>
      <c r="T20">
        <v>1900</v>
      </c>
      <c r="U20" s="2">
        <v>1931.16</v>
      </c>
      <c r="V20" s="7">
        <f t="shared" si="2"/>
        <v>31.160000000000082</v>
      </c>
      <c r="W20" s="7">
        <f t="shared" si="3"/>
        <v>9.0527860815574925</v>
      </c>
      <c r="X20" s="7">
        <f t="shared" si="4"/>
        <v>28.080035086274592</v>
      </c>
      <c r="Y20" s="7">
        <f>COUNTIF(B20:Q20,"&lt;31,16")</f>
        <v>14</v>
      </c>
      <c r="Z20" s="8">
        <v>1918.61</v>
      </c>
      <c r="AA20" s="8">
        <f t="shared" si="5"/>
        <v>18.6099999999999</v>
      </c>
      <c r="AB20" s="8">
        <f t="shared" si="6"/>
        <v>-3.4972139184426894</v>
      </c>
      <c r="AC20" s="8">
        <f t="shared" si="7"/>
        <v>15.53003508627441</v>
      </c>
      <c r="AD20" s="8">
        <f>COUNTIF(B20:Q20,"&lt;18,61")</f>
        <v>13</v>
      </c>
      <c r="AE20" s="7">
        <v>1918.21</v>
      </c>
      <c r="AF20" s="7">
        <f t="shared" si="8"/>
        <v>18.210000000000036</v>
      </c>
      <c r="AG20" s="7">
        <f t="shared" si="9"/>
        <v>-3.8972139184425529</v>
      </c>
      <c r="AH20" s="7">
        <f t="shared" si="10"/>
        <v>15.130035086274546</v>
      </c>
      <c r="AI20" s="7">
        <f>COUNTIF(B20:Q20,"&lt;18,21")</f>
        <v>13</v>
      </c>
      <c r="AJ20" s="8">
        <v>1909</v>
      </c>
      <c r="AK20" s="9">
        <f t="shared" si="11"/>
        <v>9</v>
      </c>
      <c r="AL20" s="8">
        <f t="shared" si="12"/>
        <v>-13.107213918442589</v>
      </c>
      <c r="AM20" s="8">
        <f t="shared" si="13"/>
        <v>5.9200350862745097</v>
      </c>
      <c r="AN20" s="7">
        <f>COUNTIF(B20:Q20,"&lt;9")</f>
        <v>9</v>
      </c>
      <c r="AO20" s="8">
        <v>1902.62</v>
      </c>
      <c r="AP20" s="9">
        <f t="shared" si="14"/>
        <v>2.6199999999998909</v>
      </c>
      <c r="AQ20" s="8">
        <f t="shared" si="15"/>
        <v>-19.487213918442698</v>
      </c>
      <c r="AR20" s="8">
        <f t="shared" si="16"/>
        <v>-0.45996491372559989</v>
      </c>
      <c r="AS20" s="7">
        <f>COUNTIF(B20:Q20,"&lt;02,62")</f>
        <v>0</v>
      </c>
    </row>
    <row r="21" spans="1:45" x14ac:dyDescent="0.25">
      <c r="A21" s="1" t="s">
        <v>13</v>
      </c>
      <c r="B21">
        <v>9.790779999999998</v>
      </c>
      <c r="C21">
        <v>5091.0551301006499</v>
      </c>
      <c r="D21">
        <v>10330.369523121177</v>
      </c>
      <c r="E21">
        <v>42.77939830705882</v>
      </c>
      <c r="F21">
        <v>5.5854078431372542</v>
      </c>
      <c r="G21">
        <v>3.0818629205402037</v>
      </c>
      <c r="H21">
        <v>109.15718323725488</v>
      </c>
      <c r="I21">
        <v>11377.950325283004</v>
      </c>
      <c r="J21">
        <v>852.66556766666702</v>
      </c>
      <c r="K21">
        <v>38.907114666666672</v>
      </c>
      <c r="L21">
        <v>37.302347784313731</v>
      </c>
      <c r="M21">
        <v>38149.600000000035</v>
      </c>
      <c r="N21">
        <v>34381.199999999975</v>
      </c>
      <c r="O21">
        <v>11.681657403921566</v>
      </c>
      <c r="P21">
        <v>3225.946701960785</v>
      </c>
      <c r="Q21">
        <v>198.87798137254896</v>
      </c>
      <c r="R21">
        <f t="shared" si="0"/>
        <v>6491.6219363542341</v>
      </c>
      <c r="S21">
        <f t="shared" si="1"/>
        <v>3.0818629205402037</v>
      </c>
      <c r="T21">
        <v>2000</v>
      </c>
      <c r="U21" s="2">
        <v>6307.09</v>
      </c>
      <c r="V21" s="7">
        <f t="shared" si="2"/>
        <v>4307.09</v>
      </c>
      <c r="W21" s="7">
        <f t="shared" si="3"/>
        <v>-2184.5319363542339</v>
      </c>
      <c r="X21" s="7">
        <f t="shared" si="4"/>
        <v>4304.0081370794596</v>
      </c>
      <c r="Y21" s="7">
        <f>COUNTIF(B21:Q21,"&lt;4307,09")</f>
        <v>11</v>
      </c>
      <c r="Z21" s="8">
        <v>6131.69</v>
      </c>
      <c r="AA21" s="8">
        <f t="shared" si="5"/>
        <v>4131.6899999999996</v>
      </c>
      <c r="AB21" s="8">
        <f t="shared" si="6"/>
        <v>-2359.9319363542345</v>
      </c>
      <c r="AC21" s="8">
        <f t="shared" si="7"/>
        <v>4128.6081370794591</v>
      </c>
      <c r="AD21" s="8">
        <f>COUNTIF(B21:Q21,"&lt;4131,69")</f>
        <v>11</v>
      </c>
      <c r="AE21" s="7">
        <v>5328.66</v>
      </c>
      <c r="AF21" s="7">
        <f t="shared" si="8"/>
        <v>3328.66</v>
      </c>
      <c r="AG21" s="7">
        <f t="shared" si="9"/>
        <v>-3162.9619363542342</v>
      </c>
      <c r="AH21" s="7">
        <f t="shared" si="10"/>
        <v>3325.5781370794598</v>
      </c>
      <c r="AI21" s="7">
        <f>COUNTIF(B21:Q21,"&lt;3328,66")</f>
        <v>11</v>
      </c>
      <c r="AJ21" s="8">
        <v>2517.17</v>
      </c>
      <c r="AK21" s="9">
        <f t="shared" si="11"/>
        <v>517.17000000000007</v>
      </c>
      <c r="AL21" s="8">
        <f t="shared" si="12"/>
        <v>-5974.451936354234</v>
      </c>
      <c r="AM21" s="8">
        <f t="shared" si="13"/>
        <v>514.0881370794599</v>
      </c>
      <c r="AN21" s="7">
        <f>COUNTIF(B21:Q21,"&lt;517,17")</f>
        <v>9</v>
      </c>
      <c r="AO21" s="8">
        <v>2060.0300000000002</v>
      </c>
      <c r="AP21" s="9">
        <f t="shared" si="14"/>
        <v>60.0300000000002</v>
      </c>
      <c r="AQ21" s="8">
        <f t="shared" si="15"/>
        <v>-6431.5919363542343</v>
      </c>
      <c r="AR21" s="8">
        <f t="shared" si="16"/>
        <v>56.948137079459997</v>
      </c>
      <c r="AS21" s="7">
        <f>COUNTIF(B21:Q21,"&lt;60,03")</f>
        <v>7</v>
      </c>
    </row>
    <row r="22" spans="1:45" x14ac:dyDescent="0.25">
      <c r="A22" s="1" t="s">
        <v>14</v>
      </c>
      <c r="B22">
        <v>229.63210588235299</v>
      </c>
      <c r="C22">
        <v>55807.809200248019</v>
      </c>
      <c r="D22">
        <v>3113705.1020940305</v>
      </c>
      <c r="E22">
        <v>729.41194564509806</v>
      </c>
      <c r="F22">
        <v>118.21280980392153</v>
      </c>
      <c r="G22">
        <v>86.832903555204211</v>
      </c>
      <c r="H22">
        <v>466.61696188235294</v>
      </c>
      <c r="I22">
        <v>180670.69537705116</v>
      </c>
      <c r="J22">
        <v>17431.898001960788</v>
      </c>
      <c r="K22">
        <v>386.30589411764714</v>
      </c>
      <c r="L22">
        <v>470.92853056862742</v>
      </c>
      <c r="M22">
        <v>16290100</v>
      </c>
      <c r="N22">
        <v>15435</v>
      </c>
      <c r="O22">
        <v>317.81850753137269</v>
      </c>
      <c r="P22">
        <v>434810.41256862768</v>
      </c>
      <c r="Q22">
        <v>573.29080784313737</v>
      </c>
      <c r="R22">
        <f t="shared" si="0"/>
        <v>1256958.7479817967</v>
      </c>
      <c r="S22">
        <f t="shared" si="1"/>
        <v>86.832903555204211</v>
      </c>
      <c r="T22">
        <v>2100</v>
      </c>
      <c r="U22" s="2"/>
      <c r="V22" s="3"/>
      <c r="W22" s="7">
        <f>AVERAGE(W2:W21)</f>
        <v>-8609083.8203409426</v>
      </c>
      <c r="X22" s="7">
        <f>AVERAGE(X2:X21)</f>
        <v>10853019.134851992</v>
      </c>
      <c r="Y22" s="7">
        <f>AVERAGE(Y2:Y21)</f>
        <v>13</v>
      </c>
      <c r="Z22" s="8"/>
      <c r="AA22" s="8"/>
      <c r="AB22" s="8"/>
      <c r="AC22" s="8">
        <f>AVERAGE(AC2:AC21)</f>
        <v>7454032.2837519888</v>
      </c>
      <c r="AD22" s="8">
        <f>AVERAGE(AD2:AD21)</f>
        <v>12.05</v>
      </c>
      <c r="AE22" s="7"/>
      <c r="AF22" s="7"/>
      <c r="AG22" s="7"/>
      <c r="AH22" s="7">
        <f>AVERAGE(AH2:AH21)</f>
        <v>7769963.768101993</v>
      </c>
      <c r="AI22" s="7">
        <f>AVERAGE(AI2:AI21)</f>
        <v>12.15</v>
      </c>
      <c r="AJ22" s="6"/>
      <c r="AK22" s="6"/>
      <c r="AL22" s="6"/>
      <c r="AM22" s="8">
        <f>AVERAGE(AM2:AM21)</f>
        <v>335.7829519922505</v>
      </c>
      <c r="AN22" s="7">
        <f>AVERAGE(AN2:AN21)</f>
        <v>7.85</v>
      </c>
      <c r="AO22" s="6"/>
      <c r="AP22" s="6"/>
      <c r="AQ22" s="6"/>
      <c r="AR22" s="8">
        <f>AVERAGE(AR2:AR21)</f>
        <v>34.390701992250463</v>
      </c>
      <c r="AS22" s="6">
        <f>AVERAGE(AS2:AS21)</f>
        <v>4.5999999999999996</v>
      </c>
    </row>
    <row r="23" spans="1:45" x14ac:dyDescent="0.25">
      <c r="A23" s="1" t="s">
        <v>15</v>
      </c>
      <c r="B23">
        <v>60.947437254901956</v>
      </c>
      <c r="C23">
        <v>389.71866909368913</v>
      </c>
      <c r="D23">
        <v>456.64559308015293</v>
      </c>
      <c r="E23">
        <v>145.65300457725499</v>
      </c>
      <c r="F23">
        <v>62.632901960784331</v>
      </c>
      <c r="G23">
        <v>27.600900598299301</v>
      </c>
      <c r="H23">
        <v>144.57451328235294</v>
      </c>
      <c r="I23">
        <v>407.13958601584909</v>
      </c>
      <c r="J23">
        <v>232.0180570588235</v>
      </c>
      <c r="K23">
        <v>230.59255098039213</v>
      </c>
      <c r="L23">
        <v>191.36639082352946</v>
      </c>
      <c r="M23">
        <v>1019.9400000000006</v>
      </c>
      <c r="N23">
        <v>956.48000000000081</v>
      </c>
      <c r="O23">
        <v>95.94876919666666</v>
      </c>
      <c r="P23">
        <v>432.98870588235314</v>
      </c>
      <c r="Q23">
        <v>158.83460431372549</v>
      </c>
      <c r="R23">
        <f t="shared" si="0"/>
        <v>313.31760525742351</v>
      </c>
      <c r="S23">
        <f t="shared" si="1"/>
        <v>27.600900598299301</v>
      </c>
      <c r="T23">
        <v>2200</v>
      </c>
      <c r="V23" s="5"/>
    </row>
    <row r="24" spans="1:45" x14ac:dyDescent="0.25">
      <c r="A24" s="1" t="s">
        <v>16</v>
      </c>
      <c r="B24">
        <v>200</v>
      </c>
      <c r="C24">
        <v>326.08027000862864</v>
      </c>
      <c r="D24">
        <v>340.82996221982569</v>
      </c>
      <c r="E24">
        <v>314.0128863999999</v>
      </c>
      <c r="F24">
        <v>315.23999999999984</v>
      </c>
      <c r="G24">
        <v>315.24410218556608</v>
      </c>
      <c r="H24">
        <v>315.24409999999995</v>
      </c>
      <c r="I24">
        <v>315.24540003746074</v>
      </c>
      <c r="J24">
        <v>314.77042686274513</v>
      </c>
      <c r="K24">
        <v>315.24409999999995</v>
      </c>
      <c r="L24">
        <v>315.24410019607836</v>
      </c>
      <c r="M24">
        <v>200</v>
      </c>
      <c r="N24">
        <v>200</v>
      </c>
      <c r="O24">
        <v>314.01289000000003</v>
      </c>
      <c r="P24">
        <v>319.26576470588253</v>
      </c>
      <c r="Q24">
        <v>315.24421568627446</v>
      </c>
      <c r="R24">
        <f t="shared" si="0"/>
        <v>295.97988864390379</v>
      </c>
      <c r="S24">
        <f t="shared" si="1"/>
        <v>200</v>
      </c>
      <c r="T24">
        <v>2300</v>
      </c>
      <c r="V24" s="5"/>
    </row>
    <row r="25" spans="1:45" x14ac:dyDescent="0.25">
      <c r="A25" s="1" t="s">
        <v>17</v>
      </c>
      <c r="B25">
        <v>200.00049019607849</v>
      </c>
      <c r="C25">
        <v>250.54718150367032</v>
      </c>
      <c r="D25">
        <v>245.68876798007582</v>
      </c>
      <c r="E25">
        <v>226.0678812294118</v>
      </c>
      <c r="F25">
        <v>224.29215686274512</v>
      </c>
      <c r="G25">
        <v>224.04623591052231</v>
      </c>
      <c r="H25">
        <v>224.75384137254895</v>
      </c>
      <c r="I25">
        <v>228.40033710668632</v>
      </c>
      <c r="J25">
        <v>236.15502431372542</v>
      </c>
      <c r="K25">
        <v>221.57338823529423</v>
      </c>
      <c r="L25">
        <v>224.37817686274514</v>
      </c>
      <c r="M25">
        <v>200</v>
      </c>
      <c r="N25">
        <v>200</v>
      </c>
      <c r="O25">
        <v>224.49248431372547</v>
      </c>
      <c r="P25">
        <v>228.05470588235301</v>
      </c>
      <c r="Q25">
        <v>222.23470980392165</v>
      </c>
      <c r="R25">
        <f t="shared" si="0"/>
        <v>223.792836348344</v>
      </c>
      <c r="S25">
        <f t="shared" si="1"/>
        <v>200</v>
      </c>
      <c r="T25">
        <v>2400</v>
      </c>
      <c r="V25" s="5"/>
    </row>
    <row r="26" spans="1:45" x14ac:dyDescent="0.25">
      <c r="A26" s="1" t="s">
        <v>18</v>
      </c>
      <c r="B26">
        <v>200</v>
      </c>
      <c r="C26">
        <v>209.03714955346638</v>
      </c>
      <c r="D26">
        <v>211.13756778465861</v>
      </c>
      <c r="E26">
        <v>200.5652598901961</v>
      </c>
      <c r="F26">
        <v>202.5915686274511</v>
      </c>
      <c r="G26">
        <v>202.60625580818518</v>
      </c>
      <c r="H26">
        <v>203.29513960784314</v>
      </c>
      <c r="I26">
        <v>210.53592792521371</v>
      </c>
      <c r="J26">
        <v>200.97495705882352</v>
      </c>
      <c r="K26">
        <v>203.6275588235294</v>
      </c>
      <c r="L26">
        <v>202.72702999999998</v>
      </c>
      <c r="M26">
        <v>200</v>
      </c>
      <c r="N26">
        <v>200</v>
      </c>
      <c r="O26">
        <v>200.19466803921568</v>
      </c>
      <c r="P26">
        <v>205.1926666666667</v>
      </c>
      <c r="Q26">
        <v>205.60719411764711</v>
      </c>
      <c r="R26">
        <f t="shared" si="0"/>
        <v>203.63080899393103</v>
      </c>
      <c r="S26">
        <f t="shared" si="1"/>
        <v>200</v>
      </c>
      <c r="T26">
        <v>2500</v>
      </c>
      <c r="V26" s="5"/>
    </row>
    <row r="27" spans="1:45" x14ac:dyDescent="0.25">
      <c r="A27" s="1" t="s">
        <v>19</v>
      </c>
      <c r="B27">
        <v>123.69929411764706</v>
      </c>
      <c r="C27">
        <v>100.87665159313062</v>
      </c>
      <c r="D27">
        <v>100.97565347436547</v>
      </c>
      <c r="E27">
        <v>100.34971597647062</v>
      </c>
      <c r="F27">
        <v>100.14313725490196</v>
      </c>
      <c r="G27">
        <v>100.11363559415609</v>
      </c>
      <c r="H27">
        <v>100.16223372549021</v>
      </c>
      <c r="I27">
        <v>100.36348674732547</v>
      </c>
      <c r="J27">
        <v>100.55103921568626</v>
      </c>
      <c r="K27">
        <v>139.4970862745098</v>
      </c>
      <c r="L27">
        <v>100.33695568627452</v>
      </c>
      <c r="M27">
        <v>200</v>
      </c>
      <c r="N27">
        <v>200</v>
      </c>
      <c r="O27">
        <v>100.05868568627452</v>
      </c>
      <c r="P27">
        <v>100.37323529411759</v>
      </c>
      <c r="Q27">
        <v>102.08879411764705</v>
      </c>
      <c r="R27">
        <f t="shared" si="0"/>
        <v>116.84935029737483</v>
      </c>
      <c r="S27">
        <f t="shared" si="1"/>
        <v>100.05868568627452</v>
      </c>
      <c r="T27">
        <v>2600</v>
      </c>
      <c r="V27" s="5"/>
    </row>
    <row r="28" spans="1:45" x14ac:dyDescent="0.25">
      <c r="A28" s="1" t="s">
        <v>20</v>
      </c>
      <c r="B28">
        <v>200</v>
      </c>
      <c r="C28">
        <v>891.41094370669794</v>
      </c>
      <c r="D28">
        <v>582.54531857144582</v>
      </c>
      <c r="E28">
        <v>401.03187081960783</v>
      </c>
      <c r="F28">
        <v>327.64509803921567</v>
      </c>
      <c r="G28">
        <v>300.00000000000017</v>
      </c>
      <c r="H28">
        <v>401.13198823529427</v>
      </c>
      <c r="I28">
        <v>587.62084691570203</v>
      </c>
      <c r="J28">
        <v>402.39996843137254</v>
      </c>
      <c r="K28">
        <v>420.50954313725492</v>
      </c>
      <c r="L28">
        <v>468.5443513725491</v>
      </c>
      <c r="M28">
        <v>200</v>
      </c>
      <c r="N28">
        <v>200</v>
      </c>
      <c r="O28">
        <v>301.0252705882354</v>
      </c>
      <c r="P28">
        <v>416.69092156862735</v>
      </c>
      <c r="Q28">
        <v>328.44474509803916</v>
      </c>
      <c r="R28">
        <f t="shared" si="0"/>
        <v>401.81255415525266</v>
      </c>
      <c r="S28">
        <f t="shared" si="1"/>
        <v>200</v>
      </c>
      <c r="T28">
        <v>2700</v>
      </c>
      <c r="V28" s="5"/>
    </row>
    <row r="29" spans="1:45" x14ac:dyDescent="0.25">
      <c r="A29" s="1" t="s">
        <v>21</v>
      </c>
      <c r="B29">
        <v>200</v>
      </c>
      <c r="C29">
        <v>1106.0418799380507</v>
      </c>
      <c r="D29">
        <v>1328.1199584444971</v>
      </c>
      <c r="E29">
        <v>393.03059867647056</v>
      </c>
      <c r="F29">
        <v>833.58941176470557</v>
      </c>
      <c r="G29">
        <v>840.30426708667164</v>
      </c>
      <c r="H29">
        <v>876.77005490196075</v>
      </c>
      <c r="I29">
        <v>1593.6330570628738</v>
      </c>
      <c r="J29">
        <v>431.39961725490201</v>
      </c>
      <c r="K29">
        <v>916.38452745097993</v>
      </c>
      <c r="L29">
        <v>905.07809705882346</v>
      </c>
      <c r="M29">
        <v>200</v>
      </c>
      <c r="N29">
        <v>200</v>
      </c>
      <c r="O29">
        <v>368.32775196078421</v>
      </c>
      <c r="P29">
        <v>931.00078431372538</v>
      </c>
      <c r="Q29">
        <v>823.38300980392125</v>
      </c>
      <c r="R29">
        <f t="shared" si="0"/>
        <v>746.69143848239787</v>
      </c>
      <c r="S29">
        <f t="shared" si="1"/>
        <v>200</v>
      </c>
      <c r="T29">
        <v>2800</v>
      </c>
      <c r="V29" s="5"/>
    </row>
    <row r="30" spans="1:45" x14ac:dyDescent="0.25">
      <c r="A30" s="1" t="s">
        <v>22</v>
      </c>
      <c r="B30">
        <v>200</v>
      </c>
      <c r="C30">
        <v>315919.68149615044</v>
      </c>
      <c r="D30">
        <v>4349024.3284635385</v>
      </c>
      <c r="E30">
        <v>211.03728210588233</v>
      </c>
      <c r="F30">
        <v>500071.88627450977</v>
      </c>
      <c r="G30">
        <v>716.88033952647186</v>
      </c>
      <c r="H30">
        <v>736.08473901960804</v>
      </c>
      <c r="I30">
        <v>1320.5987325270903</v>
      </c>
      <c r="J30">
        <v>215.90097117647056</v>
      </c>
      <c r="K30">
        <v>339290.33437450975</v>
      </c>
      <c r="L30">
        <v>651806.04080941179</v>
      </c>
      <c r="M30">
        <v>200</v>
      </c>
      <c r="N30">
        <v>200</v>
      </c>
      <c r="O30">
        <v>205.78189686274504</v>
      </c>
      <c r="P30">
        <v>433867.10274509806</v>
      </c>
      <c r="Q30">
        <v>1146.5833294117642</v>
      </c>
      <c r="R30">
        <f t="shared" si="0"/>
        <v>412195.76509086555</v>
      </c>
      <c r="S30">
        <f t="shared" si="1"/>
        <v>200</v>
      </c>
      <c r="T30">
        <v>2900</v>
      </c>
      <c r="V30" s="5"/>
    </row>
    <row r="31" spans="1:45" x14ac:dyDescent="0.25">
      <c r="A31" s="1" t="s">
        <v>24</v>
      </c>
      <c r="B31">
        <v>200</v>
      </c>
      <c r="C31">
        <v>9424.4394315194386</v>
      </c>
      <c r="D31">
        <v>100493.96387086493</v>
      </c>
      <c r="E31">
        <v>451.35088578235286</v>
      </c>
      <c r="F31">
        <v>1646.4243137254905</v>
      </c>
      <c r="G31">
        <v>1246.3809343466232</v>
      </c>
      <c r="H31">
        <v>2001.1468447058824</v>
      </c>
      <c r="I31">
        <v>2889.4419846379992</v>
      </c>
      <c r="J31">
        <v>592.83382274509802</v>
      </c>
      <c r="K31">
        <v>1292.0039450980389</v>
      </c>
      <c r="L31">
        <v>1695.6212627450982</v>
      </c>
      <c r="M31">
        <v>200</v>
      </c>
      <c r="N31">
        <v>200</v>
      </c>
      <c r="O31">
        <v>430.31132490196086</v>
      </c>
      <c r="P31">
        <v>12856.223725490192</v>
      </c>
      <c r="Q31">
        <v>2040.6691000000001</v>
      </c>
      <c r="R31">
        <f t="shared" si="0"/>
        <v>8603.8007154101961</v>
      </c>
      <c r="S31">
        <f t="shared" si="1"/>
        <v>200</v>
      </c>
      <c r="T31">
        <v>3000</v>
      </c>
      <c r="V31" s="5"/>
    </row>
  </sheetData>
  <pageMargins left="0.7" right="0.7" top="0.75" bottom="0.75" header="0.3" footer="0.3"/>
  <pageSetup paperSize="9" orientation="portrait" r:id="rId1"/>
  <ignoredErrors>
    <ignoredError sqref="V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/>
  </sheetViews>
  <sheetFormatPr baseColWidth="10" defaultColWidth="9.140625" defaultRowHeight="15" x14ac:dyDescent="0.25"/>
  <sheetData>
    <row r="1" spans="1:17" x14ac:dyDescent="0.25">
      <c r="B1" s="1" t="s">
        <v>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</row>
    <row r="2" spans="1:17" x14ac:dyDescent="0.25">
      <c r="A2" s="1" t="s">
        <v>1</v>
      </c>
      <c r="B2">
        <v>1.2416387333333333E-11</v>
      </c>
      <c r="C2">
        <v>53718009.580632135</v>
      </c>
      <c r="D2">
        <v>170131264.07847074</v>
      </c>
      <c r="E2">
        <v>6150704.7029215684</v>
      </c>
      <c r="F2">
        <v>1172.7794584335213</v>
      </c>
      <c r="G2">
        <v>1241.075117463047</v>
      </c>
      <c r="H2">
        <v>7.5393374274509784E-3</v>
      </c>
      <c r="I2">
        <v>2128461.8522684141</v>
      </c>
      <c r="J2">
        <v>139989.48264705885</v>
      </c>
      <c r="K2">
        <v>6543.3678509803931</v>
      </c>
      <c r="L2">
        <v>22537.372354901967</v>
      </c>
      <c r="M2">
        <v>53493400</v>
      </c>
      <c r="N2">
        <v>285911.20345010929</v>
      </c>
      <c r="O2">
        <v>0</v>
      </c>
      <c r="P2">
        <v>9297554.8490196075</v>
      </c>
      <c r="Q2">
        <v>0</v>
      </c>
    </row>
    <row r="3" spans="1:17" x14ac:dyDescent="0.25">
      <c r="A3" s="1" t="s">
        <v>12</v>
      </c>
      <c r="B3">
        <v>0</v>
      </c>
      <c r="C3">
        <v>6711628065.3126135</v>
      </c>
      <c r="D3">
        <v>10934264354.414463</v>
      </c>
      <c r="E3">
        <v>4827.7785113272357</v>
      </c>
      <c r="F3">
        <v>3.5109294117647026E-14</v>
      </c>
      <c r="G3">
        <v>0</v>
      </c>
      <c r="H3">
        <v>1.5210404019607844E-5</v>
      </c>
      <c r="I3">
        <v>4617.4994705666704</v>
      </c>
      <c r="J3">
        <v>1.0075152370058425E-3</v>
      </c>
      <c r="K3">
        <v>13.70114078707255</v>
      </c>
      <c r="L3">
        <v>3582.2813971763271</v>
      </c>
      <c r="M3">
        <v>55815700</v>
      </c>
      <c r="N3">
        <v>732.20657597239949</v>
      </c>
      <c r="O3">
        <v>0</v>
      </c>
      <c r="P3">
        <v>680874996.91105819</v>
      </c>
      <c r="Q3">
        <v>0</v>
      </c>
    </row>
    <row r="4" spans="1:17" x14ac:dyDescent="0.25">
      <c r="A4" s="1" t="s">
        <v>23</v>
      </c>
      <c r="B4">
        <v>2.8956722745098042E-12</v>
      </c>
      <c r="C4">
        <v>36578.059639473111</v>
      </c>
      <c r="D4">
        <v>33228.471560472062</v>
      </c>
      <c r="E4">
        <v>76.616337840196081</v>
      </c>
      <c r="F4">
        <v>7.913594117647063E-14</v>
      </c>
      <c r="G4">
        <v>0</v>
      </c>
      <c r="H4">
        <v>4.5419901333333323E-3</v>
      </c>
      <c r="I4">
        <v>11326.962249948019</v>
      </c>
      <c r="J4">
        <v>171.06226285980389</v>
      </c>
      <c r="K4">
        <v>0.52226841098039234</v>
      </c>
      <c r="L4">
        <v>0.41012614940000008</v>
      </c>
      <c r="M4">
        <v>12152.099999999988</v>
      </c>
      <c r="N4">
        <v>2996.0076392902997</v>
      </c>
      <c r="O4">
        <v>0</v>
      </c>
      <c r="P4">
        <v>7085.4579816664664</v>
      </c>
      <c r="Q4">
        <v>234.48391889266364</v>
      </c>
    </row>
    <row r="5" spans="1:17" x14ac:dyDescent="0.25">
      <c r="A5" s="1" t="s">
        <v>25</v>
      </c>
      <c r="B5">
        <v>18.886941176470586</v>
      </c>
      <c r="C5">
        <v>1038.5547081582533</v>
      </c>
      <c r="D5">
        <v>2393.7385006005088</v>
      </c>
      <c r="E5">
        <v>50.523127969019619</v>
      </c>
      <c r="F5">
        <v>49.494165114068679</v>
      </c>
      <c r="G5">
        <v>58.865914670906818</v>
      </c>
      <c r="H5">
        <v>5.770771294120645</v>
      </c>
      <c r="I5">
        <v>132.56826514416076</v>
      </c>
      <c r="J5">
        <v>38.872690691675821</v>
      </c>
      <c r="K5">
        <v>103.44135638039211</v>
      </c>
      <c r="L5">
        <v>64.11089005350982</v>
      </c>
      <c r="M5">
        <v>283.7180000000003</v>
      </c>
      <c r="N5">
        <v>1.5397999959532184E-6</v>
      </c>
      <c r="O5">
        <v>0</v>
      </c>
      <c r="P5">
        <v>155.94631827450979</v>
      </c>
      <c r="Q5">
        <v>18.666638823529414</v>
      </c>
    </row>
    <row r="6" spans="1:17" x14ac:dyDescent="0.25">
      <c r="A6" s="1" t="s">
        <v>26</v>
      </c>
      <c r="B6">
        <v>19.999699999999983</v>
      </c>
      <c r="C6">
        <v>21.151317339551561</v>
      </c>
      <c r="D6">
        <v>20.239854918816327</v>
      </c>
      <c r="E6">
        <v>20.738573795098038</v>
      </c>
      <c r="F6">
        <v>20.005529411764709</v>
      </c>
      <c r="G6">
        <v>20.249309335195154</v>
      </c>
      <c r="H6">
        <v>19.999950627450982</v>
      </c>
      <c r="I6">
        <v>20.000305571609797</v>
      </c>
      <c r="J6">
        <v>20.000006196078431</v>
      </c>
      <c r="K6">
        <v>20.990499019607849</v>
      </c>
      <c r="L6">
        <v>20.511390568627448</v>
      </c>
      <c r="M6">
        <v>20.000999999999983</v>
      </c>
      <c r="N6">
        <v>19.999998116399986</v>
      </c>
      <c r="O6">
        <v>20.0446747254902</v>
      </c>
      <c r="P6">
        <v>20.624272549019608</v>
      </c>
      <c r="Q6">
        <v>19.999905490196085</v>
      </c>
    </row>
    <row r="7" spans="1:17" x14ac:dyDescent="0.25">
      <c r="A7" s="1" t="s">
        <v>27</v>
      </c>
      <c r="B7">
        <v>0</v>
      </c>
      <c r="C7">
        <v>45.295068577745418</v>
      </c>
      <c r="D7">
        <v>54.750608056023104</v>
      </c>
      <c r="E7">
        <v>43.879866964705869</v>
      </c>
      <c r="F7">
        <v>10.381039215686277</v>
      </c>
      <c r="G7">
        <v>0.26408180073521376</v>
      </c>
      <c r="H7">
        <v>10.513585152941173</v>
      </c>
      <c r="I7">
        <v>35.642141844380397</v>
      </c>
      <c r="J7">
        <v>30.382076607843135</v>
      </c>
      <c r="K7">
        <v>19.275335098039218</v>
      </c>
      <c r="L7">
        <v>17.236765758823527</v>
      </c>
      <c r="M7">
        <v>23.063999999999997</v>
      </c>
      <c r="N7">
        <v>23.773875985599922</v>
      </c>
      <c r="O7">
        <v>8.8239724260196079E-2</v>
      </c>
      <c r="P7">
        <v>41.86569215686275</v>
      </c>
      <c r="Q7">
        <v>6.3414658235294112</v>
      </c>
    </row>
    <row r="8" spans="1:17" x14ac:dyDescent="0.25">
      <c r="A8" s="1" t="s">
        <v>28</v>
      </c>
      <c r="B8">
        <v>0</v>
      </c>
      <c r="C8">
        <v>57.612549739153152</v>
      </c>
      <c r="D8">
        <v>98.808486857649427</v>
      </c>
      <c r="E8">
        <v>2.6580612547273544E-3</v>
      </c>
      <c r="F8">
        <v>1.9328039227055281E-4</v>
      </c>
      <c r="G8">
        <v>0</v>
      </c>
      <c r="H8">
        <v>6.6684321947226193E-3</v>
      </c>
      <c r="I8">
        <v>1.3104004970588234E-2</v>
      </c>
      <c r="J8">
        <v>2.3828614548019589E-2</v>
      </c>
      <c r="K8">
        <v>2.8769597781215687E-2</v>
      </c>
      <c r="L8">
        <v>2.3978159601945096E-3</v>
      </c>
      <c r="M8">
        <v>1.9429999999999825</v>
      </c>
      <c r="N8">
        <v>9.8572846000024601E-3</v>
      </c>
      <c r="O8">
        <v>0</v>
      </c>
      <c r="P8">
        <v>7.7470206788235307</v>
      </c>
      <c r="Q8">
        <v>5.3162884313725492E-4</v>
      </c>
    </row>
    <row r="9" spans="1:17" x14ac:dyDescent="0.25">
      <c r="A9" s="1" t="s">
        <v>29</v>
      </c>
      <c r="B9">
        <v>10.7670484117647</v>
      </c>
      <c r="C9">
        <v>272.48994423934346</v>
      </c>
      <c r="D9">
        <v>116.30224827070904</v>
      </c>
      <c r="E9">
        <v>9.167093654019606</v>
      </c>
      <c r="F9">
        <v>6.9105686274509839E-14</v>
      </c>
      <c r="G9">
        <v>2.5816675855928814E-9</v>
      </c>
      <c r="H9">
        <v>2.2825747406157122</v>
      </c>
      <c r="I9">
        <v>66.96727400747254</v>
      </c>
      <c r="J9">
        <v>6.7097525882352935E-13</v>
      </c>
      <c r="K9">
        <v>1.4589091235294119E-2</v>
      </c>
      <c r="L9">
        <v>50.436460450980391</v>
      </c>
      <c r="M9">
        <v>161.09100000000012</v>
      </c>
      <c r="N9">
        <v>161.18301923069995</v>
      </c>
      <c r="O9">
        <v>4.3309982709803929</v>
      </c>
      <c r="P9">
        <v>90.899036058087944</v>
      </c>
      <c r="Q9">
        <v>1.9354295294117644E-5</v>
      </c>
    </row>
    <row r="10" spans="1:17" x14ac:dyDescent="0.25">
      <c r="A10" s="1" t="s">
        <v>30</v>
      </c>
      <c r="B10">
        <v>5.1778216274509798</v>
      </c>
      <c r="C10">
        <v>284.64397225990604</v>
      </c>
      <c r="D10">
        <v>264.90274728227735</v>
      </c>
      <c r="E10">
        <v>147.30050177254904</v>
      </c>
      <c r="F10">
        <v>33.362392156862747</v>
      </c>
      <c r="G10">
        <v>11.446783474466718</v>
      </c>
      <c r="H10">
        <v>76.931185117647061</v>
      </c>
      <c r="I10">
        <v>93.155651982350932</v>
      </c>
      <c r="J10">
        <v>247.06089352941171</v>
      </c>
      <c r="K10">
        <v>216.01143078431375</v>
      </c>
      <c r="L10">
        <v>142.27986584313726</v>
      </c>
      <c r="M10">
        <v>144.31000000000014</v>
      </c>
      <c r="N10">
        <v>155.2129806662999</v>
      </c>
      <c r="O10">
        <v>19.079876078431376</v>
      </c>
      <c r="P10">
        <v>211.78641960784304</v>
      </c>
      <c r="Q10">
        <v>35.642987254901961</v>
      </c>
    </row>
    <row r="11" spans="1:17" x14ac:dyDescent="0.25">
      <c r="A11" s="1" t="s">
        <v>2</v>
      </c>
      <c r="B11">
        <v>2375.4022549019614</v>
      </c>
      <c r="C11">
        <v>5969.5192482859129</v>
      </c>
      <c r="D11">
        <v>3516.1091669332027</v>
      </c>
      <c r="E11">
        <v>614.09471951176477</v>
      </c>
      <c r="F11">
        <v>0.34477725490196076</v>
      </c>
      <c r="G11">
        <v>0.12188350198073963</v>
      </c>
      <c r="H11">
        <v>80.771512547058819</v>
      </c>
      <c r="I11">
        <v>2566.0576491995466</v>
      </c>
      <c r="J11">
        <v>1839.3211450980386</v>
      </c>
      <c r="K11">
        <v>496.64417843137272</v>
      </c>
      <c r="L11">
        <v>1523.0168988235296</v>
      </c>
      <c r="M11">
        <v>4459.6700000000046</v>
      </c>
      <c r="N11">
        <v>4104.3084973192008</v>
      </c>
      <c r="O11">
        <v>114.33265175098036</v>
      </c>
      <c r="P11">
        <v>2718.3032917460364</v>
      </c>
      <c r="Q11">
        <v>223.90433792156864</v>
      </c>
    </row>
    <row r="12" spans="1:17" x14ac:dyDescent="0.25">
      <c r="A12" s="1" t="s">
        <v>3</v>
      </c>
      <c r="B12">
        <v>1272.3544450980389</v>
      </c>
      <c r="C12">
        <v>9839.7461796051703</v>
      </c>
      <c r="D12">
        <v>7648.5159550561939</v>
      </c>
      <c r="E12">
        <v>5430.2582609803931</v>
      </c>
      <c r="F12">
        <v>4237.1725490196095</v>
      </c>
      <c r="G12">
        <v>3221.9432146858576</v>
      </c>
      <c r="H12">
        <v>3571.3142176470578</v>
      </c>
      <c r="I12">
        <v>6178.509193357896</v>
      </c>
      <c r="J12">
        <v>5132.4900843137257</v>
      </c>
      <c r="K12">
        <v>7196.4856274509793</v>
      </c>
      <c r="L12">
        <v>6148.9755372549034</v>
      </c>
      <c r="M12">
        <v>3924.1499999999965</v>
      </c>
      <c r="N12">
        <v>3829.1217997854019</v>
      </c>
      <c r="O12">
        <v>3855.1101764705895</v>
      </c>
      <c r="P12">
        <v>7969.8013725490182</v>
      </c>
      <c r="Q12">
        <v>3457.5590196078424</v>
      </c>
    </row>
    <row r="13" spans="1:17" x14ac:dyDescent="0.25">
      <c r="A13" s="1" t="s">
        <v>4</v>
      </c>
      <c r="B13">
        <v>7.6199227506563779E-5</v>
      </c>
      <c r="C13">
        <v>2.792622175239639</v>
      </c>
      <c r="D13">
        <v>1.649336729250779</v>
      </c>
      <c r="E13">
        <v>0.6021577847490196</v>
      </c>
      <c r="F13">
        <v>0.14684370588235296</v>
      </c>
      <c r="G13">
        <v>0.21891120103720699</v>
      </c>
      <c r="H13">
        <v>4.9288507686274498E-2</v>
      </c>
      <c r="I13">
        <v>0.20718072859215683</v>
      </c>
      <c r="J13">
        <v>0.16075793764705881</v>
      </c>
      <c r="K13">
        <v>1.8487529215686278</v>
      </c>
      <c r="L13">
        <v>0.5381138374509804</v>
      </c>
      <c r="M13">
        <v>6.9999999999936321E-2</v>
      </c>
      <c r="N13">
        <v>8.5875010699965074E-2</v>
      </c>
      <c r="O13">
        <v>1.2733152531960786E-3</v>
      </c>
      <c r="P13">
        <v>1.048874843137255</v>
      </c>
      <c r="Q13">
        <v>1.5580603274509799E-2</v>
      </c>
    </row>
    <row r="14" spans="1:17" x14ac:dyDescent="0.25">
      <c r="A14" s="1" t="s">
        <v>5</v>
      </c>
      <c r="B14">
        <v>0.13777409607843133</v>
      </c>
      <c r="C14">
        <v>1.1198054689318886</v>
      </c>
      <c r="D14">
        <v>1.2305626366774536</v>
      </c>
      <c r="E14">
        <v>0.48845276562941164</v>
      </c>
      <c r="F14">
        <v>0.20989450980392163</v>
      </c>
      <c r="G14">
        <v>0.16043458707213176</v>
      </c>
      <c r="H14">
        <v>0.28442642882352931</v>
      </c>
      <c r="I14">
        <v>0.47178765116470617</v>
      </c>
      <c r="J14">
        <v>0.6046181109803922</v>
      </c>
      <c r="K14">
        <v>0.42068608627450987</v>
      </c>
      <c r="L14">
        <v>0.42322562921568635</v>
      </c>
      <c r="M14">
        <v>0.50999999999999102</v>
      </c>
      <c r="N14">
        <v>0.50005188780005494</v>
      </c>
      <c r="O14">
        <v>9.70215282745098E-2</v>
      </c>
      <c r="P14">
        <v>0.5151993529411768</v>
      </c>
      <c r="Q14">
        <v>0.22071961960784303</v>
      </c>
    </row>
    <row r="15" spans="1:17" x14ac:dyDescent="0.25">
      <c r="A15" s="1" t="s">
        <v>6</v>
      </c>
      <c r="B15">
        <v>0.35299849019607848</v>
      </c>
      <c r="C15">
        <v>13.088544175045724</v>
      </c>
      <c r="D15">
        <v>29.72977032217495</v>
      </c>
      <c r="E15">
        <v>0.33041128994117647</v>
      </c>
      <c r="F15">
        <v>0.25953352941176466</v>
      </c>
      <c r="G15">
        <v>0.29724319279582195</v>
      </c>
      <c r="H15">
        <v>0.2375031415686274</v>
      </c>
      <c r="I15">
        <v>0.31634455162941177</v>
      </c>
      <c r="J15">
        <v>0.47314319999999993</v>
      </c>
      <c r="K15">
        <v>0.28250272156862749</v>
      </c>
      <c r="L15">
        <v>0.2776464560784313</v>
      </c>
      <c r="M15">
        <v>0.77999999999997283</v>
      </c>
      <c r="N15">
        <v>0.793010482999989</v>
      </c>
      <c r="O15">
        <v>0.29310501921568621</v>
      </c>
      <c r="P15">
        <v>1.1130047450980383</v>
      </c>
      <c r="Q15">
        <v>0.24591978823529406</v>
      </c>
    </row>
    <row r="16" spans="1:17" x14ac:dyDescent="0.25">
      <c r="A16" s="1" t="s">
        <v>7</v>
      </c>
      <c r="B16">
        <v>5.9315339215686276</v>
      </c>
      <c r="C16">
        <v>56969.401645327271</v>
      </c>
      <c r="D16">
        <v>271427.28818751324</v>
      </c>
      <c r="E16">
        <v>20.749979596470595</v>
      </c>
      <c r="F16">
        <v>6.7704274509803914</v>
      </c>
      <c r="G16">
        <v>5.1500257906069624</v>
      </c>
      <c r="H16">
        <v>4.9989099078431369</v>
      </c>
      <c r="I16">
        <v>95.118282918784303</v>
      </c>
      <c r="J16">
        <v>26.227495529411765</v>
      </c>
      <c r="K16">
        <v>23.03908980392157</v>
      </c>
      <c r="L16">
        <v>9.9575793156862726</v>
      </c>
      <c r="M16">
        <v>127.48999999999985</v>
      </c>
      <c r="N16">
        <v>126.969960161</v>
      </c>
      <c r="O16">
        <v>5.6263612941176477</v>
      </c>
      <c r="P16">
        <v>276.32055686274509</v>
      </c>
      <c r="Q16">
        <v>4.7984972745098027</v>
      </c>
    </row>
    <row r="17" spans="1:17" x14ac:dyDescent="0.25">
      <c r="A17" s="1" t="s">
        <v>8</v>
      </c>
      <c r="B17">
        <v>22.422239215686268</v>
      </c>
      <c r="C17">
        <v>21.846919450062824</v>
      </c>
      <c r="D17">
        <v>21.479171498630553</v>
      </c>
      <c r="E17">
        <v>20.029563638039214</v>
      </c>
      <c r="F17">
        <v>18.675823529411758</v>
      </c>
      <c r="G17">
        <v>16.854027232323261</v>
      </c>
      <c r="H17">
        <v>18.860060078431371</v>
      </c>
      <c r="I17">
        <v>20.633565323178434</v>
      </c>
      <c r="J17">
        <v>18.911716764705886</v>
      </c>
      <c r="K17">
        <v>20.0041037254902</v>
      </c>
      <c r="L17">
        <v>19.305967490196075</v>
      </c>
      <c r="M17">
        <v>18.980000000000011</v>
      </c>
      <c r="N17">
        <v>18.910017704800108</v>
      </c>
      <c r="O17">
        <v>19.018234882352942</v>
      </c>
      <c r="P17">
        <v>19.891133333333329</v>
      </c>
      <c r="Q17">
        <v>18.747154313725495</v>
      </c>
    </row>
    <row r="18" spans="1:17" x14ac:dyDescent="0.25">
      <c r="A18" s="1" t="s">
        <v>9</v>
      </c>
      <c r="B18">
        <v>1828.3740784313729</v>
      </c>
      <c r="C18">
        <v>2407998.2091921731</v>
      </c>
      <c r="D18">
        <v>32643164.23354755</v>
      </c>
      <c r="E18">
        <v>107998.42724745096</v>
      </c>
      <c r="F18">
        <v>1032.2256862745101</v>
      </c>
      <c r="G18">
        <v>1402.6422662198531</v>
      </c>
      <c r="H18">
        <v>664.77133396078432</v>
      </c>
      <c r="I18">
        <v>347065.62693407742</v>
      </c>
      <c r="J18">
        <v>32595.457558823528</v>
      </c>
      <c r="K18">
        <v>3081.925782352941</v>
      </c>
      <c r="L18">
        <v>4104.275539215686</v>
      </c>
      <c r="M18">
        <v>191613300</v>
      </c>
      <c r="N18">
        <v>107453.13212230707</v>
      </c>
      <c r="O18">
        <v>2466.9933647058824</v>
      </c>
      <c r="P18">
        <v>184446.53745098048</v>
      </c>
      <c r="Q18">
        <v>1988.5708490196087</v>
      </c>
    </row>
    <row r="19" spans="1:17" x14ac:dyDescent="0.25">
      <c r="A19" s="1" t="s">
        <v>10</v>
      </c>
      <c r="B19">
        <v>144.33097058823532</v>
      </c>
      <c r="C19">
        <v>26546956.017211501</v>
      </c>
      <c r="D19">
        <v>241627197.28371975</v>
      </c>
      <c r="E19">
        <v>3313.0267703274508</v>
      </c>
      <c r="F19">
        <v>46.954509803921567</v>
      </c>
      <c r="G19">
        <v>97.264697758569014</v>
      </c>
      <c r="H19">
        <v>34.011400490196074</v>
      </c>
      <c r="I19">
        <v>1027.643486950441</v>
      </c>
      <c r="J19">
        <v>684.22869780392159</v>
      </c>
      <c r="K19">
        <v>414.15075450980385</v>
      </c>
      <c r="L19">
        <v>339.8033023529411</v>
      </c>
      <c r="M19">
        <v>22655</v>
      </c>
      <c r="N19">
        <v>102.02559433300002</v>
      </c>
      <c r="O19">
        <v>118.15102833333334</v>
      </c>
      <c r="P19">
        <v>1757141.3070980383</v>
      </c>
      <c r="Q19">
        <v>701.1082160784315</v>
      </c>
    </row>
    <row r="20" spans="1:17" x14ac:dyDescent="0.25">
      <c r="A20" s="1" t="s">
        <v>11</v>
      </c>
      <c r="B20">
        <v>7.1344209803921581</v>
      </c>
      <c r="C20">
        <v>60.152952337523708</v>
      </c>
      <c r="D20">
        <v>118.77989919884602</v>
      </c>
      <c r="E20">
        <v>21.137640306274513</v>
      </c>
      <c r="F20">
        <v>9.059062745098041</v>
      </c>
      <c r="G20">
        <v>8.2959995340758415</v>
      </c>
      <c r="H20">
        <v>6.758071976470589</v>
      </c>
      <c r="I20">
        <v>29.932920670182348</v>
      </c>
      <c r="J20">
        <v>15.219101964705878</v>
      </c>
      <c r="K20">
        <v>16.47808823529412</v>
      </c>
      <c r="L20">
        <v>14.602582078431377</v>
      </c>
      <c r="M20">
        <v>82.47999999999999</v>
      </c>
      <c r="N20">
        <v>80.672598682999819</v>
      </c>
      <c r="O20">
        <v>11.461380037254903</v>
      </c>
      <c r="P20">
        <v>28.568819607843135</v>
      </c>
      <c r="Q20">
        <v>13.98319960784314</v>
      </c>
    </row>
    <row r="21" spans="1:17" x14ac:dyDescent="0.25">
      <c r="A21" s="1" t="s">
        <v>13</v>
      </c>
      <c r="B21">
        <v>10.339548823529412</v>
      </c>
      <c r="C21">
        <v>15375.430909100663</v>
      </c>
      <c r="D21">
        <v>42694.182392893541</v>
      </c>
      <c r="E21">
        <v>399.99848965686266</v>
      </c>
      <c r="F21">
        <v>31.197019607843139</v>
      </c>
      <c r="G21">
        <v>13.91380339561209</v>
      </c>
      <c r="H21">
        <v>22.86716114313726</v>
      </c>
      <c r="I21">
        <v>17176.645402958176</v>
      </c>
      <c r="J21">
        <v>1928.7209023529413</v>
      </c>
      <c r="K21">
        <v>185.46019803921573</v>
      </c>
      <c r="L21">
        <v>160.0708251372549</v>
      </c>
      <c r="M21">
        <v>110331</v>
      </c>
      <c r="N21">
        <v>75057.216149881497</v>
      </c>
      <c r="O21">
        <v>68.659301803921565</v>
      </c>
      <c r="P21">
        <v>4368.5665686274515</v>
      </c>
      <c r="Q21">
        <v>1031.267670588235</v>
      </c>
    </row>
    <row r="22" spans="1:17" x14ac:dyDescent="0.25">
      <c r="A22" s="1" t="s">
        <v>14</v>
      </c>
      <c r="B22">
        <v>727.29335294117641</v>
      </c>
      <c r="C22">
        <v>2298105.5076932809</v>
      </c>
      <c r="D22">
        <v>11214577.860236259</v>
      </c>
      <c r="E22">
        <v>25498.03166786275</v>
      </c>
      <c r="F22">
        <v>545.09823529411779</v>
      </c>
      <c r="G22">
        <v>515.32819795369312</v>
      </c>
      <c r="H22">
        <v>538.8265245098039</v>
      </c>
      <c r="I22">
        <v>467599.11598718085</v>
      </c>
      <c r="J22">
        <v>60089.114594117622</v>
      </c>
      <c r="K22">
        <v>1422.1124745098041</v>
      </c>
      <c r="L22">
        <v>1579.9640025490196</v>
      </c>
      <c r="M22">
        <v>50146300</v>
      </c>
      <c r="N22">
        <v>100250.58075101797</v>
      </c>
      <c r="O22">
        <v>1379.5708147058822</v>
      </c>
      <c r="P22">
        <v>110212.64000000001</v>
      </c>
      <c r="Q22">
        <v>1275.6337529411767</v>
      </c>
    </row>
    <row r="23" spans="1:17" x14ac:dyDescent="0.25">
      <c r="A23" s="1" t="s">
        <v>15</v>
      </c>
      <c r="B23">
        <v>66.956088235294132</v>
      </c>
      <c r="C23">
        <v>924.12480167761044</v>
      </c>
      <c r="D23">
        <v>1351.720698468414</v>
      </c>
      <c r="E23">
        <v>544.79166945294116</v>
      </c>
      <c r="F23">
        <v>376.24123529411764</v>
      </c>
      <c r="G23">
        <v>114.47383735828072</v>
      </c>
      <c r="H23">
        <v>458.41322494117662</v>
      </c>
      <c r="I23">
        <v>1050.7160764907119</v>
      </c>
      <c r="J23">
        <v>758.35941078431358</v>
      </c>
      <c r="K23">
        <v>482.64124901960787</v>
      </c>
      <c r="L23">
        <v>461.21634015686288</v>
      </c>
      <c r="M23">
        <v>1628.9700000000009</v>
      </c>
      <c r="N23">
        <v>1303.7032347642012</v>
      </c>
      <c r="O23">
        <v>367.97136972549009</v>
      </c>
      <c r="P23">
        <v>1211.9942745098042</v>
      </c>
      <c r="Q23">
        <v>332.51338941176482</v>
      </c>
    </row>
    <row r="24" spans="1:17" x14ac:dyDescent="0.25">
      <c r="A24" s="1" t="s">
        <v>16</v>
      </c>
      <c r="B24">
        <v>200</v>
      </c>
      <c r="C24">
        <v>397.61688322327853</v>
      </c>
      <c r="D24">
        <v>430.31032459425268</v>
      </c>
      <c r="E24">
        <v>337.04980646666667</v>
      </c>
      <c r="F24">
        <v>344</v>
      </c>
      <c r="G24">
        <v>344.00450091876007</v>
      </c>
      <c r="H24">
        <v>344.00449999999955</v>
      </c>
      <c r="I24">
        <v>344.0051827306628</v>
      </c>
      <c r="J24">
        <v>338.15229490196083</v>
      </c>
      <c r="K24">
        <v>344.00466274509762</v>
      </c>
      <c r="L24">
        <v>344.00450392156847</v>
      </c>
      <c r="M24">
        <v>200</v>
      </c>
      <c r="N24">
        <v>200</v>
      </c>
      <c r="O24">
        <v>337.04978999999963</v>
      </c>
      <c r="P24">
        <v>348.90854901960773</v>
      </c>
      <c r="Q24">
        <v>344.005019607843</v>
      </c>
    </row>
    <row r="25" spans="1:17" x14ac:dyDescent="0.25">
      <c r="A25" s="1" t="s">
        <v>17</v>
      </c>
      <c r="B25">
        <v>200.00001960784314</v>
      </c>
      <c r="C25">
        <v>315.25360072006373</v>
      </c>
      <c r="D25">
        <v>307.2114601491017</v>
      </c>
      <c r="E25">
        <v>266.47885593725488</v>
      </c>
      <c r="F25">
        <v>273.72647058823526</v>
      </c>
      <c r="G25">
        <v>275.22451150226175</v>
      </c>
      <c r="H25">
        <v>257.88394294117649</v>
      </c>
      <c r="I25">
        <v>273.17583932248425</v>
      </c>
      <c r="J25">
        <v>269.66317000000004</v>
      </c>
      <c r="K25">
        <v>258.91129215686283</v>
      </c>
      <c r="L25">
        <v>275.88833392156857</v>
      </c>
      <c r="M25">
        <v>200</v>
      </c>
      <c r="N25">
        <v>200</v>
      </c>
      <c r="O25">
        <v>271.89013235294118</v>
      </c>
      <c r="P25">
        <v>293.86245098039194</v>
      </c>
      <c r="Q25">
        <v>263.85279215686279</v>
      </c>
    </row>
    <row r="26" spans="1:17" x14ac:dyDescent="0.25">
      <c r="A26" s="1" t="s">
        <v>18</v>
      </c>
      <c r="B26">
        <v>200</v>
      </c>
      <c r="C26">
        <v>225.59627489673912</v>
      </c>
      <c r="D26">
        <v>241.8884708231983</v>
      </c>
      <c r="E26">
        <v>204.60741306666671</v>
      </c>
      <c r="F26">
        <v>205.29843137254898</v>
      </c>
      <c r="G26">
        <v>205.29109225797038</v>
      </c>
      <c r="H26">
        <v>206.16942411764714</v>
      </c>
      <c r="I26">
        <v>219.145070247196</v>
      </c>
      <c r="J26">
        <v>202.18521039215685</v>
      </c>
      <c r="K26">
        <v>200.00000196078435</v>
      </c>
      <c r="L26">
        <v>206.29089156862747</v>
      </c>
      <c r="M26">
        <v>200</v>
      </c>
      <c r="N26">
        <v>200</v>
      </c>
      <c r="O26">
        <v>200.22818254901958</v>
      </c>
      <c r="P26">
        <v>214.97174509803935</v>
      </c>
      <c r="Q26">
        <v>212.65561568627447</v>
      </c>
    </row>
    <row r="27" spans="1:17" x14ac:dyDescent="0.25">
      <c r="A27" s="1" t="s">
        <v>19</v>
      </c>
      <c r="B27">
        <v>190.24443137254903</v>
      </c>
      <c r="C27">
        <v>128.47289380008345</v>
      </c>
      <c r="D27">
        <v>101.95163298593808</v>
      </c>
      <c r="E27">
        <v>100.4825648156863</v>
      </c>
      <c r="F27">
        <v>100.17392156862745</v>
      </c>
      <c r="G27">
        <v>102.12035136605775</v>
      </c>
      <c r="H27">
        <v>104.14867294117649</v>
      </c>
      <c r="I27">
        <v>121.84838313338435</v>
      </c>
      <c r="J27">
        <v>100.56637607843136</v>
      </c>
      <c r="K27">
        <v>186.39924901960794</v>
      </c>
      <c r="L27">
        <v>112.05843705882356</v>
      </c>
      <c r="M27">
        <v>200</v>
      </c>
      <c r="N27">
        <v>200</v>
      </c>
      <c r="O27">
        <v>100.15749313725492</v>
      </c>
      <c r="P27">
        <v>100.47790196078427</v>
      </c>
      <c r="Q27">
        <v>100.19662352941178</v>
      </c>
    </row>
    <row r="28" spans="1:17" x14ac:dyDescent="0.25">
      <c r="A28" s="1" t="s">
        <v>20</v>
      </c>
      <c r="B28">
        <v>200</v>
      </c>
      <c r="C28">
        <v>1631.5853760759787</v>
      </c>
      <c r="D28">
        <v>1665.6360707976223</v>
      </c>
      <c r="E28">
        <v>1448.0815600000003</v>
      </c>
      <c r="F28">
        <v>566.03705882352949</v>
      </c>
      <c r="G28">
        <v>332.74639965721531</v>
      </c>
      <c r="H28">
        <v>510.75826392156864</v>
      </c>
      <c r="I28">
        <v>1192.8910269614883</v>
      </c>
      <c r="J28">
        <v>1138.9026705882354</v>
      </c>
      <c r="K28">
        <v>852.03718235294127</v>
      </c>
      <c r="L28">
        <v>803.91734294117646</v>
      </c>
      <c r="M28">
        <v>200</v>
      </c>
      <c r="N28">
        <v>200</v>
      </c>
      <c r="O28">
        <v>305.94500921568624</v>
      </c>
      <c r="P28">
        <v>699.6927647058825</v>
      </c>
      <c r="Q28">
        <v>481.11201960784297</v>
      </c>
    </row>
    <row r="29" spans="1:17" x14ac:dyDescent="0.25">
      <c r="A29" s="1" t="s">
        <v>21</v>
      </c>
      <c r="B29">
        <v>200</v>
      </c>
      <c r="C29">
        <v>1904.3781907520627</v>
      </c>
      <c r="D29">
        <v>2649.7952148135132</v>
      </c>
      <c r="E29">
        <v>400.93066679999981</v>
      </c>
      <c r="F29">
        <v>1161.5490196078431</v>
      </c>
      <c r="G29">
        <v>1111.3780753602232</v>
      </c>
      <c r="H29">
        <v>1326.7137607843135</v>
      </c>
      <c r="I29">
        <v>4843.2234278951228</v>
      </c>
      <c r="J29">
        <v>444.6972974509805</v>
      </c>
      <c r="K29">
        <v>2248.1747843137246</v>
      </c>
      <c r="L29">
        <v>1606.3549862745101</v>
      </c>
      <c r="M29">
        <v>200</v>
      </c>
      <c r="N29">
        <v>200</v>
      </c>
      <c r="O29">
        <v>361.20378019607847</v>
      </c>
      <c r="P29">
        <v>1577.3305686274509</v>
      </c>
      <c r="Q29">
        <v>1370.1090980392157</v>
      </c>
    </row>
    <row r="30" spans="1:17" x14ac:dyDescent="0.25">
      <c r="A30" s="1" t="s">
        <v>22</v>
      </c>
      <c r="B30">
        <v>200</v>
      </c>
      <c r="C30">
        <v>4068720.9810143164</v>
      </c>
      <c r="D30">
        <v>38408229.297742128</v>
      </c>
      <c r="E30">
        <v>222.82428508431371</v>
      </c>
      <c r="F30">
        <v>32603063.308627453</v>
      </c>
      <c r="G30">
        <v>794.62648374376295</v>
      </c>
      <c r="H30">
        <v>1105.6056656862747</v>
      </c>
      <c r="I30">
        <v>2458.6326462065185</v>
      </c>
      <c r="J30">
        <v>231.97702490196079</v>
      </c>
      <c r="K30">
        <v>256099.75209098042</v>
      </c>
      <c r="L30">
        <v>5280331.7706819605</v>
      </c>
      <c r="M30">
        <v>200</v>
      </c>
      <c r="N30">
        <v>200</v>
      </c>
      <c r="O30">
        <v>216.25158352941179</v>
      </c>
      <c r="P30">
        <v>1236802.696294118</v>
      </c>
      <c r="Q30">
        <v>1632.7894784313726</v>
      </c>
    </row>
    <row r="31" spans="1:17" x14ac:dyDescent="0.25">
      <c r="A31" s="1" t="s">
        <v>24</v>
      </c>
      <c r="B31">
        <v>200</v>
      </c>
      <c r="C31">
        <v>129043.69831659083</v>
      </c>
      <c r="D31">
        <v>530639.05940816668</v>
      </c>
      <c r="E31">
        <v>835.69703967450982</v>
      </c>
      <c r="F31">
        <v>8931.7490196078452</v>
      </c>
      <c r="G31">
        <v>8659.8842208102742</v>
      </c>
      <c r="H31">
        <v>9421.2668215686244</v>
      </c>
      <c r="I31">
        <v>18439.041160789431</v>
      </c>
      <c r="J31">
        <v>818.21763196078462</v>
      </c>
      <c r="K31">
        <v>11746.305098039214</v>
      </c>
      <c r="L31">
        <v>11203.810774509802</v>
      </c>
      <c r="M31">
        <v>200</v>
      </c>
      <c r="N31">
        <v>200</v>
      </c>
      <c r="O31">
        <v>1096.7656339215687</v>
      </c>
      <c r="P31">
        <v>23620.794117647063</v>
      </c>
      <c r="Q31">
        <v>9860.5067254901951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32</v>
      </c>
      <c r="C1" s="1" t="s">
        <v>33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44</v>
      </c>
      <c r="M1" s="1" t="s">
        <v>45</v>
      </c>
    </row>
    <row r="2" spans="1:13" x14ac:dyDescent="0.25">
      <c r="A2" s="1" t="s">
        <v>1</v>
      </c>
      <c r="B2">
        <v>637564217.93466699</v>
      </c>
      <c r="C2">
        <v>227739714.80784312</v>
      </c>
      <c r="D2">
        <v>171883.69480102279</v>
      </c>
      <c r="E2">
        <v>4.8207435843137247E-3</v>
      </c>
      <c r="F2">
        <v>32416513.184705932</v>
      </c>
      <c r="G2">
        <v>299811.93235294113</v>
      </c>
      <c r="H2">
        <v>3008.7228823529417</v>
      </c>
      <c r="I2">
        <v>832814.6396078429</v>
      </c>
      <c r="J2">
        <v>210255900</v>
      </c>
      <c r="K2">
        <v>395176.03279281018</v>
      </c>
      <c r="L2">
        <v>34766000.960784316</v>
      </c>
      <c r="M2">
        <v>0.13389849200737514</v>
      </c>
    </row>
    <row r="3" spans="1:13" x14ac:dyDescent="0.25">
      <c r="A3" s="1" t="s">
        <v>12</v>
      </c>
      <c r="B3">
        <v>22879120220.467297</v>
      </c>
      <c r="C3">
        <v>16201.551326941177</v>
      </c>
      <c r="D3">
        <v>0</v>
      </c>
      <c r="E3">
        <v>1.0646082701960786E-4</v>
      </c>
      <c r="F3">
        <v>14605.662743295765</v>
      </c>
      <c r="G3">
        <v>10.894012302517643</v>
      </c>
      <c r="H3">
        <v>15.421583374509806</v>
      </c>
      <c r="I3">
        <v>7385.4621666864487</v>
      </c>
      <c r="J3">
        <v>546201800</v>
      </c>
      <c r="K3">
        <v>636.16678770779993</v>
      </c>
      <c r="L3">
        <v>1400619896.6529403</v>
      </c>
      <c r="M3">
        <v>0</v>
      </c>
    </row>
    <row r="4" spans="1:13" x14ac:dyDescent="0.25">
      <c r="A4" s="1" t="s">
        <v>23</v>
      </c>
      <c r="B4">
        <v>60597.671572721374</v>
      </c>
      <c r="C4">
        <v>29472.324772352946</v>
      </c>
      <c r="D4">
        <v>0</v>
      </c>
      <c r="E4">
        <v>2.0197056039215684E-2</v>
      </c>
      <c r="F4">
        <v>27014.974183655428</v>
      </c>
      <c r="G4">
        <v>750.13110288235316</v>
      </c>
      <c r="H4">
        <v>17.85851588235294</v>
      </c>
      <c r="I4">
        <v>0.97664973105882347</v>
      </c>
      <c r="J4">
        <v>55662.799999999981</v>
      </c>
      <c r="K4">
        <v>26183.314292142401</v>
      </c>
      <c r="L4">
        <v>16300.421254901965</v>
      </c>
      <c r="M4">
        <v>1918.7580588235296</v>
      </c>
    </row>
    <row r="5" spans="1:13" x14ac:dyDescent="0.25">
      <c r="A5" s="1" t="s">
        <v>25</v>
      </c>
      <c r="B5">
        <v>5404.0301784262674</v>
      </c>
      <c r="C5">
        <v>183.11440777039221</v>
      </c>
      <c r="D5">
        <v>170.35362975772193</v>
      </c>
      <c r="E5">
        <v>34.929884231413844</v>
      </c>
      <c r="F5">
        <v>395.6837742294901</v>
      </c>
      <c r="G5">
        <v>142.35101085686273</v>
      </c>
      <c r="H5">
        <v>324.11170392156862</v>
      </c>
      <c r="I5">
        <v>185.6007733921569</v>
      </c>
      <c r="J5">
        <v>893.65000000000077</v>
      </c>
      <c r="K5">
        <v>111.71063488379995</v>
      </c>
      <c r="L5">
        <v>387.50700000000001</v>
      </c>
      <c r="M5">
        <v>105.53541854537256</v>
      </c>
    </row>
    <row r="6" spans="1:13" x14ac:dyDescent="0.25">
      <c r="A6" s="1" t="s">
        <v>26</v>
      </c>
      <c r="B6">
        <v>20.193771967127109</v>
      </c>
      <c r="C6">
        <v>21.015656108039224</v>
      </c>
      <c r="D6">
        <v>20.553548401253256</v>
      </c>
      <c r="E6">
        <v>19.999983098039223</v>
      </c>
      <c r="F6">
        <v>20.00036333470393</v>
      </c>
      <c r="G6">
        <v>20.000011372549018</v>
      </c>
      <c r="H6">
        <v>21.304312745098038</v>
      </c>
      <c r="I6">
        <v>20.818221980392156</v>
      </c>
      <c r="J6">
        <v>20.75</v>
      </c>
      <c r="K6">
        <v>19.999944368800012</v>
      </c>
      <c r="L6">
        <v>20.847352941176474</v>
      </c>
      <c r="M6">
        <v>19.999957450980396</v>
      </c>
    </row>
    <row r="7" spans="1:13" x14ac:dyDescent="0.25">
      <c r="A7" s="1" t="s">
        <v>27</v>
      </c>
      <c r="B7">
        <v>139.36120753098265</v>
      </c>
      <c r="C7">
        <v>114.37261506862747</v>
      </c>
      <c r="D7">
        <v>8.6915278376913161</v>
      </c>
      <c r="E7">
        <v>45.703257176470579</v>
      </c>
      <c r="F7">
        <v>97.550322093049033</v>
      </c>
      <c r="G7">
        <v>71.467202509803911</v>
      </c>
      <c r="H7">
        <v>86.764973333333316</v>
      </c>
      <c r="I7">
        <v>60.151689627450992</v>
      </c>
      <c r="J7">
        <v>60.556000000000033</v>
      </c>
      <c r="K7">
        <v>58.948670580999995</v>
      </c>
      <c r="L7">
        <v>93.064472549019584</v>
      </c>
      <c r="M7">
        <v>26.86612352941177</v>
      </c>
    </row>
    <row r="8" spans="1:13" x14ac:dyDescent="0.25">
      <c r="A8" s="1" t="s">
        <v>28</v>
      </c>
      <c r="B8">
        <v>203.22649536095417</v>
      </c>
      <c r="C8">
        <v>0.12876765844470592</v>
      </c>
      <c r="D8">
        <v>0</v>
      </c>
      <c r="E8">
        <v>5.2606110806734134E-3</v>
      </c>
      <c r="F8">
        <v>2.2151961190196086E-2</v>
      </c>
      <c r="G8">
        <v>5.8907361030806913E-3</v>
      </c>
      <c r="H8">
        <v>1.925905061568628E-2</v>
      </c>
      <c r="I8">
        <v>1.2660877189803917E-3</v>
      </c>
      <c r="J8">
        <v>11.091000000000003</v>
      </c>
      <c r="K8">
        <v>1.9677734600008993E-2</v>
      </c>
      <c r="L8">
        <v>15.572894130596469</v>
      </c>
      <c r="M8">
        <v>4.3272796078431375E-4</v>
      </c>
    </row>
    <row r="9" spans="1:13" x14ac:dyDescent="0.25">
      <c r="A9" s="1" t="s">
        <v>29</v>
      </c>
      <c r="B9">
        <v>309.32281142517661</v>
      </c>
      <c r="C9">
        <v>107.6000537637255</v>
      </c>
      <c r="D9">
        <v>1.1100267382557028E-2</v>
      </c>
      <c r="E9">
        <v>15.204851864705887</v>
      </c>
      <c r="F9">
        <v>200.1747347203235</v>
      </c>
      <c r="G9">
        <v>1.4244292039215679E-12</v>
      </c>
      <c r="H9">
        <v>0.50469602156862747</v>
      </c>
      <c r="I9">
        <v>193.8976743137255</v>
      </c>
      <c r="J9">
        <v>296.95000000000027</v>
      </c>
      <c r="K9">
        <v>294.50724032419976</v>
      </c>
      <c r="L9">
        <v>201.61838235830129</v>
      </c>
      <c r="M9">
        <v>4.6961692647058815E-5</v>
      </c>
    </row>
    <row r="10" spans="1:13" x14ac:dyDescent="0.25">
      <c r="A10" s="1" t="s">
        <v>30</v>
      </c>
      <c r="B10">
        <v>637.02040998423274</v>
      </c>
      <c r="C10">
        <v>552.08781926666666</v>
      </c>
      <c r="D10">
        <v>34.378939747176801</v>
      </c>
      <c r="E10">
        <v>191.64893647058827</v>
      </c>
      <c r="F10">
        <v>245.48193191126273</v>
      </c>
      <c r="G10">
        <v>665.6778413725491</v>
      </c>
      <c r="H10">
        <v>196.05294196078435</v>
      </c>
      <c r="I10">
        <v>319.76159784313739</v>
      </c>
      <c r="J10">
        <v>361.38999999999976</v>
      </c>
      <c r="K10">
        <v>375.09840267679976</v>
      </c>
      <c r="L10">
        <v>567.15288235294099</v>
      </c>
      <c r="M10">
        <v>95.399466862745058</v>
      </c>
    </row>
    <row r="11" spans="1:13" x14ac:dyDescent="0.25">
      <c r="A11" s="1" t="s">
        <v>2</v>
      </c>
      <c r="B11">
        <v>12366.485067791044</v>
      </c>
      <c r="C11">
        <v>5665.3548328235283</v>
      </c>
      <c r="D11">
        <v>26.426654684942704</v>
      </c>
      <c r="E11">
        <v>1296.9639164705884</v>
      </c>
      <c r="F11">
        <v>6326.7271924150809</v>
      </c>
      <c r="G11">
        <v>4256.6014000000005</v>
      </c>
      <c r="H11">
        <v>1363.5104117647056</v>
      </c>
      <c r="I11">
        <v>9311.0040588235279</v>
      </c>
      <c r="J11">
        <v>8612.3699999999972</v>
      </c>
      <c r="K11">
        <v>8168.7201188682957</v>
      </c>
      <c r="L11">
        <v>6015.6024124909181</v>
      </c>
      <c r="M11">
        <v>983.94551372549006</v>
      </c>
    </row>
    <row r="12" spans="1:13" x14ac:dyDescent="0.25">
      <c r="A12" s="1" t="s">
        <v>3</v>
      </c>
      <c r="B12">
        <v>15414.899181344294</v>
      </c>
      <c r="C12">
        <v>14599.135099803927</v>
      </c>
      <c r="D12">
        <v>10834.805830033298</v>
      </c>
      <c r="E12">
        <v>10036.965423529411</v>
      </c>
      <c r="F12">
        <v>13668.763152973246</v>
      </c>
      <c r="G12">
        <v>12360.02777647059</v>
      </c>
      <c r="H12">
        <v>10308.028078431373</v>
      </c>
      <c r="I12">
        <v>15492.155294117645</v>
      </c>
      <c r="J12">
        <v>9724.4000000000087</v>
      </c>
      <c r="K12">
        <v>9477.4869713631942</v>
      </c>
      <c r="L12">
        <v>18890.111764705882</v>
      </c>
      <c r="M12">
        <v>8549.7265882352931</v>
      </c>
    </row>
    <row r="13" spans="1:13" x14ac:dyDescent="0.25">
      <c r="A13" s="1" t="s">
        <v>4</v>
      </c>
      <c r="B13">
        <v>2.2519490287953494</v>
      </c>
      <c r="C13">
        <v>1.2127234410784309</v>
      </c>
      <c r="D13">
        <v>0.43722618985607459</v>
      </c>
      <c r="E13">
        <v>5.7555133862745099E-2</v>
      </c>
      <c r="F13">
        <v>0.37991431951176463</v>
      </c>
      <c r="G13">
        <v>0.23165162058823532</v>
      </c>
      <c r="H13">
        <v>0.94731373882352921</v>
      </c>
      <c r="I13">
        <v>0.74175079333333327</v>
      </c>
      <c r="J13">
        <v>0.28999999999996373</v>
      </c>
      <c r="K13">
        <v>0.11943967659999516</v>
      </c>
      <c r="L13">
        <v>1.2943014117647065</v>
      </c>
      <c r="M13">
        <v>1.3554338980392155E-2</v>
      </c>
    </row>
    <row r="14" spans="1:13" x14ac:dyDescent="0.25">
      <c r="A14" s="1" t="s">
        <v>5</v>
      </c>
      <c r="B14">
        <v>1.2395861928283043</v>
      </c>
      <c r="C14">
        <v>0.56117189748627472</v>
      </c>
      <c r="D14">
        <v>0.24082509981255998</v>
      </c>
      <c r="E14">
        <v>0.32763875862745095</v>
      </c>
      <c r="F14">
        <v>0.50104466590000007</v>
      </c>
      <c r="G14">
        <v>0.58969009294117636</v>
      </c>
      <c r="H14">
        <v>0.51556187058823522</v>
      </c>
      <c r="I14">
        <v>0.54384009313725468</v>
      </c>
      <c r="J14">
        <v>0.52999999999997283</v>
      </c>
      <c r="K14">
        <v>0.48471547410008498</v>
      </c>
      <c r="L14">
        <v>0.57565139215686256</v>
      </c>
      <c r="M14">
        <v>0.30659678235294119</v>
      </c>
    </row>
    <row r="15" spans="1:13" x14ac:dyDescent="0.25">
      <c r="A15" s="1" t="s">
        <v>6</v>
      </c>
      <c r="B15">
        <v>55.08558150541743</v>
      </c>
      <c r="C15">
        <v>0.18943279650980394</v>
      </c>
      <c r="D15">
        <v>0.11755842815478883</v>
      </c>
      <c r="E15">
        <v>0.17880048058823528</v>
      </c>
      <c r="F15">
        <v>0.16281201114901958</v>
      </c>
      <c r="G15">
        <v>0.22697194803921567</v>
      </c>
      <c r="H15">
        <v>0.1282157868627451</v>
      </c>
      <c r="I15">
        <v>0.20925498588235289</v>
      </c>
      <c r="J15">
        <v>0.15000000000009098</v>
      </c>
      <c r="K15">
        <v>0.35693624550003716</v>
      </c>
      <c r="L15">
        <v>1.2551639803921566</v>
      </c>
      <c r="M15">
        <v>0.12405385313725488</v>
      </c>
    </row>
    <row r="16" spans="1:13" x14ac:dyDescent="0.25">
      <c r="A16" s="1" t="s">
        <v>7</v>
      </c>
      <c r="B16">
        <v>2904092.3193904166</v>
      </c>
      <c r="C16">
        <v>87.441640885882364</v>
      </c>
      <c r="D16">
        <v>16.181649344305871</v>
      </c>
      <c r="E16">
        <v>16.025940058823529</v>
      </c>
      <c r="F16">
        <v>453.1296177184509</v>
      </c>
      <c r="G16">
        <v>65.931363980392163</v>
      </c>
      <c r="H16">
        <v>29.390690431372555</v>
      </c>
      <c r="I16">
        <v>52.424385921568614</v>
      </c>
      <c r="J16">
        <v>1128.5100000000004</v>
      </c>
      <c r="K16">
        <v>363.33922806289991</v>
      </c>
      <c r="L16">
        <v>2561.3060431372546</v>
      </c>
      <c r="M16">
        <v>10.600841372549022</v>
      </c>
    </row>
    <row r="17" spans="1:13" x14ac:dyDescent="0.25">
      <c r="A17" s="1" t="s">
        <v>8</v>
      </c>
      <c r="B17">
        <v>45.751771525460903</v>
      </c>
      <c r="C17">
        <v>43.523145953137266</v>
      </c>
      <c r="D17">
        <v>39.146152517574777</v>
      </c>
      <c r="E17">
        <v>41.663952588235297</v>
      </c>
      <c r="F17">
        <v>43.612055319254914</v>
      </c>
      <c r="G17">
        <v>40.906553647058821</v>
      </c>
      <c r="H17">
        <v>45.151416470588238</v>
      </c>
      <c r="I17">
        <v>42.423538450980395</v>
      </c>
      <c r="J17">
        <v>38.730000000000011</v>
      </c>
      <c r="K17">
        <v>38.673989864400021</v>
      </c>
      <c r="L17">
        <v>42.546447058823532</v>
      </c>
      <c r="M17">
        <v>42.680375686274509</v>
      </c>
    </row>
    <row r="18" spans="1:13" x14ac:dyDescent="0.25">
      <c r="A18" s="1" t="s">
        <v>9</v>
      </c>
      <c r="B18">
        <v>72219550.669166341</v>
      </c>
      <c r="C18">
        <v>23065683.163137257</v>
      </c>
      <c r="D18">
        <v>4434.5271343507447</v>
      </c>
      <c r="E18">
        <v>3094.4695313725483</v>
      </c>
      <c r="F18">
        <v>2171675.6344020376</v>
      </c>
      <c r="G18">
        <v>109450.00166666665</v>
      </c>
      <c r="H18">
        <v>10185.111778431372</v>
      </c>
      <c r="I18">
        <v>98640.266176470628</v>
      </c>
      <c r="J18">
        <v>145475300</v>
      </c>
      <c r="K18">
        <v>58640.149281631842</v>
      </c>
      <c r="L18">
        <v>1512240.0392156863</v>
      </c>
      <c r="M18">
        <v>5183.2002745098034</v>
      </c>
    </row>
    <row r="19" spans="1:13" x14ac:dyDescent="0.25">
      <c r="A19" s="1" t="s">
        <v>10</v>
      </c>
      <c r="B19">
        <v>932717047.19741905</v>
      </c>
      <c r="C19">
        <v>5682.7483215117636</v>
      </c>
      <c r="D19">
        <v>223.64268969418816</v>
      </c>
      <c r="E19">
        <v>80.273327176470573</v>
      </c>
      <c r="F19">
        <v>632.01945974001762</v>
      </c>
      <c r="G19">
        <v>1593.5536780392158</v>
      </c>
      <c r="H19">
        <v>791.24726431372551</v>
      </c>
      <c r="I19">
        <v>1261.9619043137254</v>
      </c>
      <c r="J19">
        <v>1299720</v>
      </c>
      <c r="K19">
        <v>2211.5280800343012</v>
      </c>
      <c r="L19">
        <v>527531.90039215691</v>
      </c>
      <c r="M19">
        <v>978.7416039215683</v>
      </c>
    </row>
    <row r="20" spans="1:13" x14ac:dyDescent="0.25">
      <c r="A20" s="1" t="s">
        <v>11</v>
      </c>
      <c r="B20">
        <v>379.76086160123486</v>
      </c>
      <c r="C20">
        <v>63.442387427450974</v>
      </c>
      <c r="D20">
        <v>95.740461643895998</v>
      </c>
      <c r="E20">
        <v>95.306416039215719</v>
      </c>
      <c r="F20">
        <v>99.326633916703926</v>
      </c>
      <c r="G20">
        <v>52.834330764705861</v>
      </c>
      <c r="H20">
        <v>93.684951960784346</v>
      </c>
      <c r="I20">
        <v>81.602359411764724</v>
      </c>
      <c r="J20">
        <v>339.10000000000019</v>
      </c>
      <c r="K20">
        <v>163.58286333110007</v>
      </c>
      <c r="L20">
        <v>92.257215686274506</v>
      </c>
      <c r="M20">
        <v>99.517863725490187</v>
      </c>
    </row>
    <row r="21" spans="1:13" x14ac:dyDescent="0.25">
      <c r="A21" s="1" t="s">
        <v>13</v>
      </c>
      <c r="B21">
        <v>275876.43495392945</v>
      </c>
      <c r="C21">
        <v>69276.217388039222</v>
      </c>
      <c r="D21">
        <v>149.92424007553595</v>
      </c>
      <c r="E21">
        <v>73.234076960784321</v>
      </c>
      <c r="F21">
        <v>71711.123572339056</v>
      </c>
      <c r="G21">
        <v>10624.282292156864</v>
      </c>
      <c r="H21">
        <v>328.82945627450988</v>
      </c>
      <c r="I21">
        <v>550.20041705882363</v>
      </c>
      <c r="J21">
        <v>94458.4</v>
      </c>
      <c r="K21">
        <v>41460.252723496655</v>
      </c>
      <c r="L21">
        <v>11179.974372549021</v>
      </c>
      <c r="M21">
        <v>2975.3144705882364</v>
      </c>
    </row>
    <row r="22" spans="1:13" x14ac:dyDescent="0.25">
      <c r="A22" s="1" t="s">
        <v>14</v>
      </c>
      <c r="B22">
        <v>36447861.763639331</v>
      </c>
      <c r="C22">
        <v>9574267.775176473</v>
      </c>
      <c r="D22">
        <v>2266.0570078662572</v>
      </c>
      <c r="E22">
        <v>1395.7827298039217</v>
      </c>
      <c r="F22">
        <v>1917739.494412431</v>
      </c>
      <c r="G22">
        <v>310789.52300000004</v>
      </c>
      <c r="H22">
        <v>5073.0274215686286</v>
      </c>
      <c r="I22">
        <v>34902.850070588232</v>
      </c>
      <c r="J22">
        <v>93086300</v>
      </c>
      <c r="K22">
        <v>56760.666795793913</v>
      </c>
      <c r="L22">
        <v>486661.57058823534</v>
      </c>
      <c r="M22">
        <v>3516.7433333333338</v>
      </c>
    </row>
    <row r="23" spans="1:13" x14ac:dyDescent="0.25">
      <c r="A23" s="1" t="s">
        <v>15</v>
      </c>
      <c r="B23">
        <v>3366.5793302132633</v>
      </c>
      <c r="C23">
        <v>1506.3685355294115</v>
      </c>
      <c r="D23">
        <v>1106.0871950229221</v>
      </c>
      <c r="E23">
        <v>1330.478917058824</v>
      </c>
      <c r="F23">
        <v>2293.7991893925687</v>
      </c>
      <c r="G23">
        <v>2027.4560549019614</v>
      </c>
      <c r="H23">
        <v>1395.6677884313726</v>
      </c>
      <c r="I23">
        <v>1507.3406829411765</v>
      </c>
      <c r="J23">
        <v>2363.2400000000016</v>
      </c>
      <c r="K23">
        <v>2037.9468936808992</v>
      </c>
      <c r="L23">
        <v>2843.7703921568623</v>
      </c>
      <c r="M23">
        <v>779.32084117647071</v>
      </c>
    </row>
    <row r="24" spans="1:13" x14ac:dyDescent="0.25">
      <c r="A24" s="1" t="s">
        <v>16</v>
      </c>
      <c r="B24">
        <v>503.5519007795175</v>
      </c>
      <c r="C24">
        <v>345.73047533333329</v>
      </c>
      <c r="D24">
        <v>348.23495926644512</v>
      </c>
      <c r="E24">
        <v>348.23495999999994</v>
      </c>
      <c r="F24">
        <v>370.03379536628813</v>
      </c>
      <c r="G24">
        <v>346.20651568627454</v>
      </c>
      <c r="H24">
        <v>223.26769019607846</v>
      </c>
      <c r="I24">
        <v>348.23692941176478</v>
      </c>
      <c r="J24">
        <v>200</v>
      </c>
      <c r="K24">
        <v>200</v>
      </c>
      <c r="L24">
        <v>358.50205882352964</v>
      </c>
      <c r="M24">
        <v>348.31285294117646</v>
      </c>
    </row>
    <row r="25" spans="1:13" x14ac:dyDescent="0.25">
      <c r="A25" s="1" t="s">
        <v>17</v>
      </c>
      <c r="B25">
        <v>472.75457271020031</v>
      </c>
      <c r="C25">
        <v>363.41799289019616</v>
      </c>
      <c r="D25">
        <v>394.39624747964984</v>
      </c>
      <c r="E25">
        <v>360.69246921568612</v>
      </c>
      <c r="F25">
        <v>375.93434724495097</v>
      </c>
      <c r="G25">
        <v>348.92266843137264</v>
      </c>
      <c r="H25">
        <v>267.14933921568621</v>
      </c>
      <c r="I25">
        <v>405.67094607843126</v>
      </c>
      <c r="J25">
        <v>200</v>
      </c>
      <c r="K25">
        <v>200</v>
      </c>
      <c r="L25">
        <v>423.93427450980352</v>
      </c>
      <c r="M25">
        <v>359.01486862745099</v>
      </c>
    </row>
    <row r="26" spans="1:13" x14ac:dyDescent="0.25">
      <c r="A26" s="1" t="s">
        <v>18</v>
      </c>
      <c r="B26">
        <v>290.051691619574</v>
      </c>
      <c r="C26">
        <v>303.15138288039213</v>
      </c>
      <c r="D26">
        <v>200.00000000000179</v>
      </c>
      <c r="E26">
        <v>252.01238882352934</v>
      </c>
      <c r="F26">
        <v>227.416215894651</v>
      </c>
      <c r="G26">
        <v>208.18127999999999</v>
      </c>
      <c r="H26">
        <v>200.00080000000005</v>
      </c>
      <c r="I26">
        <v>242.49753960784309</v>
      </c>
      <c r="J26">
        <v>200</v>
      </c>
      <c r="K26">
        <v>200</v>
      </c>
      <c r="L26">
        <v>264.85768627450989</v>
      </c>
      <c r="M26">
        <v>236.87276470588239</v>
      </c>
    </row>
    <row r="27" spans="1:13" x14ac:dyDescent="0.25">
      <c r="A27" s="1" t="s">
        <v>19</v>
      </c>
      <c r="B27">
        <v>245.92172144450547</v>
      </c>
      <c r="C27">
        <v>160.50922930784313</v>
      </c>
      <c r="D27">
        <v>200.00000000000239</v>
      </c>
      <c r="E27">
        <v>196.31476882352931</v>
      </c>
      <c r="F27">
        <v>200.28102031497653</v>
      </c>
      <c r="G27">
        <v>100.62347000000003</v>
      </c>
      <c r="H27">
        <v>200.08912352941184</v>
      </c>
      <c r="I27">
        <v>198.30544921568628</v>
      </c>
      <c r="J27">
        <v>200</v>
      </c>
      <c r="K27">
        <v>200</v>
      </c>
      <c r="L27">
        <v>200.60421568627447</v>
      </c>
      <c r="M27">
        <v>200.06915490196076</v>
      </c>
    </row>
    <row r="28" spans="1:13" x14ac:dyDescent="0.25">
      <c r="A28" s="1" t="s">
        <v>20</v>
      </c>
      <c r="B28">
        <v>3644.6469753973943</v>
      </c>
      <c r="C28">
        <v>3137.040129607843</v>
      </c>
      <c r="D28">
        <v>377.11420180418793</v>
      </c>
      <c r="E28">
        <v>958.30140764705845</v>
      </c>
      <c r="F28">
        <v>2354.9489787873122</v>
      </c>
      <c r="G28">
        <v>2160.2255627450982</v>
      </c>
      <c r="H28">
        <v>1960.289666666667</v>
      </c>
      <c r="I28">
        <v>2012.5967509803922</v>
      </c>
      <c r="J28">
        <v>200</v>
      </c>
      <c r="K28">
        <v>200.0000000003001</v>
      </c>
      <c r="L28">
        <v>1980.8913725490211</v>
      </c>
      <c r="M28">
        <v>911.26176470588257</v>
      </c>
    </row>
    <row r="29" spans="1:13" x14ac:dyDescent="0.25">
      <c r="A29" s="1" t="s">
        <v>21</v>
      </c>
      <c r="B29">
        <v>6026.636228294491</v>
      </c>
      <c r="C29">
        <v>1601.7018939215684</v>
      </c>
      <c r="D29">
        <v>2308.5876774247072</v>
      </c>
      <c r="E29">
        <v>2686.5903274509806</v>
      </c>
      <c r="F29">
        <v>12094.47959216255</v>
      </c>
      <c r="G29">
        <v>613.70713117647063</v>
      </c>
      <c r="H29">
        <v>7490.1949019607819</v>
      </c>
      <c r="I29">
        <v>4111.6755352941182</v>
      </c>
      <c r="J29">
        <v>200</v>
      </c>
      <c r="K29">
        <v>200.0000000003001</v>
      </c>
      <c r="L29">
        <v>3896.8288235294121</v>
      </c>
      <c r="M29">
        <v>3288.4927843137248</v>
      </c>
    </row>
    <row r="30" spans="1:13" x14ac:dyDescent="0.25">
      <c r="A30" s="1" t="s">
        <v>22</v>
      </c>
      <c r="B30">
        <v>75181255.913713649</v>
      </c>
      <c r="C30">
        <v>269.75394029215687</v>
      </c>
      <c r="D30">
        <v>798.38021673369508</v>
      </c>
      <c r="E30">
        <v>2172.3551058823527</v>
      </c>
      <c r="F30">
        <v>3813.8772292024782</v>
      </c>
      <c r="G30">
        <v>274.81311098039208</v>
      </c>
      <c r="H30">
        <v>8304.1788823529405</v>
      </c>
      <c r="I30">
        <v>82856920.15864706</v>
      </c>
      <c r="J30">
        <v>200</v>
      </c>
      <c r="K30">
        <v>200</v>
      </c>
      <c r="L30">
        <v>355825.60529411759</v>
      </c>
      <c r="M30">
        <v>3165.6914313725488</v>
      </c>
    </row>
    <row r="31" spans="1:13" x14ac:dyDescent="0.25">
      <c r="A31" s="1" t="s">
        <v>24</v>
      </c>
      <c r="B31">
        <v>2945999.2453169976</v>
      </c>
      <c r="C31">
        <v>2225.5440042509808</v>
      </c>
      <c r="D31">
        <v>8287.1382118605925</v>
      </c>
      <c r="E31">
        <v>8522.1315607843153</v>
      </c>
      <c r="F31">
        <v>249151.14474575396</v>
      </c>
      <c r="G31">
        <v>2855.3595098039218</v>
      </c>
      <c r="H31">
        <v>7832.0630980392152</v>
      </c>
      <c r="I31">
        <v>13075.693762745099</v>
      </c>
      <c r="J31">
        <v>200</v>
      </c>
      <c r="K31">
        <v>200</v>
      </c>
      <c r="L31">
        <v>62529.733137254887</v>
      </c>
      <c r="M31">
        <v>9247.3640196078413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14"/>
  <sheetViews>
    <sheetView topLeftCell="A25" workbookViewId="0">
      <selection activeCell="A31" sqref="A31"/>
    </sheetView>
  </sheetViews>
  <sheetFormatPr baseColWidth="10" defaultRowHeight="15" x14ac:dyDescent="0.25"/>
  <cols>
    <col min="1" max="1" width="12" bestFit="1" customWidth="1"/>
    <col min="11" max="11" width="12" bestFit="1" customWidth="1"/>
  </cols>
  <sheetData>
    <row r="2" spans="1:12" x14ac:dyDescent="0.25">
      <c r="A2">
        <v>0.8</v>
      </c>
    </row>
    <row r="3" spans="1:12" x14ac:dyDescent="0.25">
      <c r="A3">
        <f>A2-(D3/70000)*0.0000081633</f>
        <v>0.79999999860057713</v>
      </c>
      <c r="D3">
        <v>12</v>
      </c>
    </row>
    <row r="4" spans="1:12" x14ac:dyDescent="0.25">
      <c r="A4">
        <f t="shared" ref="A4:A67" si="0">A3-(D4/70000)*0.0000081633</f>
        <v>0.79999970565472567</v>
      </c>
      <c r="D4">
        <v>2512</v>
      </c>
    </row>
    <row r="5" spans="1:12" x14ac:dyDescent="0.25">
      <c r="A5">
        <f t="shared" si="0"/>
        <v>0.79999912116244565</v>
      </c>
      <c r="D5">
        <v>5012</v>
      </c>
    </row>
    <row r="6" spans="1:12" x14ac:dyDescent="0.25">
      <c r="A6">
        <f t="shared" si="0"/>
        <v>0.79999824512373707</v>
      </c>
      <c r="D6">
        <v>7512</v>
      </c>
    </row>
    <row r="7" spans="1:12" x14ac:dyDescent="0.25">
      <c r="A7">
        <f t="shared" si="0"/>
        <v>0.79999707753859994</v>
      </c>
      <c r="D7">
        <v>10012</v>
      </c>
    </row>
    <row r="8" spans="1:12" x14ac:dyDescent="0.25">
      <c r="A8">
        <f t="shared" si="0"/>
        <v>0.79999561840703426</v>
      </c>
      <c r="D8">
        <v>12512</v>
      </c>
      <c r="K8">
        <f>0.4/(70000)</f>
        <v>5.7142857142857145E-6</v>
      </c>
      <c r="L8">
        <f>0.8-70000*K8</f>
        <v>0.4</v>
      </c>
    </row>
    <row r="9" spans="1:12" x14ac:dyDescent="0.25">
      <c r="A9">
        <f t="shared" si="0"/>
        <v>0.79999386772904002</v>
      </c>
      <c r="D9">
        <v>15012</v>
      </c>
      <c r="I9">
        <f>A6-(70000/D7)*F4</f>
        <v>0.79999824512373707</v>
      </c>
    </row>
    <row r="10" spans="1:12" x14ac:dyDescent="0.25">
      <c r="A10">
        <f t="shared" si="0"/>
        <v>0.79999182550461712</v>
      </c>
      <c r="D10">
        <v>17512</v>
      </c>
    </row>
    <row r="11" spans="1:12" x14ac:dyDescent="0.25">
      <c r="A11">
        <f t="shared" si="0"/>
        <v>0.79998949173376566</v>
      </c>
      <c r="D11">
        <v>20012</v>
      </c>
    </row>
    <row r="12" spans="1:12" x14ac:dyDescent="0.25">
      <c r="A12">
        <f t="shared" si="0"/>
        <v>0.79998686641648564</v>
      </c>
      <c r="D12">
        <v>22512</v>
      </c>
    </row>
    <row r="13" spans="1:12" x14ac:dyDescent="0.25">
      <c r="A13">
        <f t="shared" si="0"/>
        <v>0.79998394955277707</v>
      </c>
      <c r="D13">
        <v>25012</v>
      </c>
    </row>
    <row r="14" spans="1:12" x14ac:dyDescent="0.25">
      <c r="A14">
        <f t="shared" si="0"/>
        <v>0.79998074114263995</v>
      </c>
      <c r="D14">
        <v>27512</v>
      </c>
    </row>
    <row r="15" spans="1:12" x14ac:dyDescent="0.25">
      <c r="A15">
        <f t="shared" si="0"/>
        <v>0.79997724118607427</v>
      </c>
      <c r="D15">
        <v>30012</v>
      </c>
    </row>
    <row r="16" spans="1:12" x14ac:dyDescent="0.25">
      <c r="A16">
        <f t="shared" si="0"/>
        <v>0.79997344968308004</v>
      </c>
      <c r="D16">
        <v>32512</v>
      </c>
    </row>
    <row r="17" spans="1:4" x14ac:dyDescent="0.25">
      <c r="A17">
        <f t="shared" si="0"/>
        <v>0.79996936663365714</v>
      </c>
      <c r="D17">
        <v>35012</v>
      </c>
    </row>
    <row r="18" spans="1:4" x14ac:dyDescent="0.25">
      <c r="A18">
        <f t="shared" si="0"/>
        <v>0.79996499203780569</v>
      </c>
      <c r="D18">
        <v>37512</v>
      </c>
    </row>
    <row r="19" spans="1:4" x14ac:dyDescent="0.25">
      <c r="A19">
        <f t="shared" si="0"/>
        <v>0.79996032589552568</v>
      </c>
      <c r="D19">
        <v>40012</v>
      </c>
    </row>
    <row r="20" spans="1:4" x14ac:dyDescent="0.25">
      <c r="A20">
        <f t="shared" si="0"/>
        <v>0.79995536820681712</v>
      </c>
      <c r="D20">
        <v>42512</v>
      </c>
    </row>
    <row r="21" spans="1:4" x14ac:dyDescent="0.25">
      <c r="A21">
        <f t="shared" si="0"/>
        <v>0.79995011897168</v>
      </c>
      <c r="D21">
        <v>45012</v>
      </c>
    </row>
    <row r="22" spans="1:4" x14ac:dyDescent="0.25">
      <c r="A22">
        <f t="shared" si="0"/>
        <v>0.79994457819011433</v>
      </c>
      <c r="D22">
        <v>47512</v>
      </c>
    </row>
    <row r="23" spans="1:4" x14ac:dyDescent="0.25">
      <c r="A23">
        <f t="shared" si="0"/>
        <v>0.79993874586211999</v>
      </c>
      <c r="D23">
        <v>50012</v>
      </c>
    </row>
    <row r="24" spans="1:4" x14ac:dyDescent="0.25">
      <c r="A24">
        <f t="shared" si="0"/>
        <v>0.7999326219876971</v>
      </c>
      <c r="D24">
        <v>52512</v>
      </c>
    </row>
    <row r="25" spans="1:4" x14ac:dyDescent="0.25">
      <c r="A25">
        <f t="shared" si="0"/>
        <v>0.79992620656684565</v>
      </c>
      <c r="D25">
        <v>55012</v>
      </c>
    </row>
    <row r="26" spans="1:4" x14ac:dyDescent="0.25">
      <c r="A26">
        <f t="shared" si="0"/>
        <v>0.79991949959956565</v>
      </c>
      <c r="D26">
        <v>57512</v>
      </c>
    </row>
    <row r="27" spans="1:4" x14ac:dyDescent="0.25">
      <c r="A27">
        <f t="shared" si="0"/>
        <v>0.7999125010858571</v>
      </c>
      <c r="D27">
        <v>60012</v>
      </c>
    </row>
    <row r="28" spans="1:4" x14ac:dyDescent="0.25">
      <c r="A28">
        <f t="shared" si="0"/>
        <v>0.79990521102571999</v>
      </c>
      <c r="D28">
        <v>62512</v>
      </c>
    </row>
    <row r="29" spans="1:4" x14ac:dyDescent="0.25">
      <c r="A29">
        <f t="shared" si="0"/>
        <v>0.79989762941915432</v>
      </c>
      <c r="D29">
        <v>65012</v>
      </c>
    </row>
    <row r="30" spans="1:4" x14ac:dyDescent="0.25">
      <c r="A30">
        <f t="shared" si="0"/>
        <v>0.79988975626615999</v>
      </c>
      <c r="D30">
        <v>67512</v>
      </c>
    </row>
    <row r="31" spans="1:4" x14ac:dyDescent="0.25">
      <c r="A31">
        <f t="shared" si="0"/>
        <v>0.7998815915667371</v>
      </c>
      <c r="D31">
        <v>70012</v>
      </c>
    </row>
    <row r="32" spans="1:4" x14ac:dyDescent="0.25">
      <c r="A32">
        <f t="shared" si="0"/>
        <v>0.79987313532088566</v>
      </c>
      <c r="D32">
        <v>72512</v>
      </c>
    </row>
    <row r="33" spans="1:4" x14ac:dyDescent="0.25">
      <c r="A33">
        <f t="shared" si="0"/>
        <v>0.79986438752860567</v>
      </c>
      <c r="D33">
        <v>75012</v>
      </c>
    </row>
    <row r="34" spans="1:4" x14ac:dyDescent="0.25">
      <c r="A34">
        <f t="shared" si="0"/>
        <v>0.79985534818989712</v>
      </c>
      <c r="D34">
        <v>77512</v>
      </c>
    </row>
    <row r="35" spans="1:4" x14ac:dyDescent="0.25">
      <c r="A35">
        <f t="shared" si="0"/>
        <v>0.79984601730476002</v>
      </c>
      <c r="D35">
        <v>80012</v>
      </c>
    </row>
    <row r="36" spans="1:4" x14ac:dyDescent="0.25">
      <c r="A36">
        <f t="shared" si="0"/>
        <v>0.79983639487319436</v>
      </c>
      <c r="D36">
        <v>82512</v>
      </c>
    </row>
    <row r="37" spans="1:4" x14ac:dyDescent="0.25">
      <c r="A37">
        <f t="shared" si="0"/>
        <v>0.79982648089520003</v>
      </c>
      <c r="D37">
        <v>85012</v>
      </c>
    </row>
    <row r="38" spans="1:4" x14ac:dyDescent="0.25">
      <c r="A38">
        <f t="shared" si="0"/>
        <v>0.79981627537077715</v>
      </c>
      <c r="D38">
        <v>87512</v>
      </c>
    </row>
    <row r="39" spans="1:4" x14ac:dyDescent="0.25">
      <c r="A39">
        <f t="shared" si="0"/>
        <v>0.79980577829992572</v>
      </c>
      <c r="D39">
        <v>90012</v>
      </c>
    </row>
    <row r="40" spans="1:4" x14ac:dyDescent="0.25">
      <c r="A40">
        <f t="shared" si="0"/>
        <v>0.79979498968264573</v>
      </c>
      <c r="D40">
        <v>92512</v>
      </c>
    </row>
    <row r="41" spans="1:4" x14ac:dyDescent="0.25">
      <c r="A41">
        <f t="shared" si="0"/>
        <v>0.79978390951893719</v>
      </c>
      <c r="D41">
        <v>95012</v>
      </c>
    </row>
    <row r="42" spans="1:4" x14ac:dyDescent="0.25">
      <c r="A42">
        <f t="shared" si="0"/>
        <v>0.79977253780880009</v>
      </c>
      <c r="D42">
        <v>97512</v>
      </c>
    </row>
    <row r="43" spans="1:4" x14ac:dyDescent="0.25">
      <c r="A43">
        <f t="shared" si="0"/>
        <v>0.79976087455223432</v>
      </c>
      <c r="D43">
        <v>100012</v>
      </c>
    </row>
    <row r="44" spans="1:4" x14ac:dyDescent="0.25">
      <c r="A44">
        <f t="shared" si="0"/>
        <v>0.79974891974924001</v>
      </c>
      <c r="D44">
        <v>102512</v>
      </c>
    </row>
    <row r="45" spans="1:4" x14ac:dyDescent="0.25">
      <c r="A45">
        <f t="shared" si="0"/>
        <v>0.79973667339981713</v>
      </c>
      <c r="D45">
        <v>105012</v>
      </c>
    </row>
    <row r="46" spans="1:4" x14ac:dyDescent="0.25">
      <c r="A46">
        <f t="shared" si="0"/>
        <v>0.79972413550396571</v>
      </c>
      <c r="D46">
        <v>107512</v>
      </c>
    </row>
    <row r="47" spans="1:4" x14ac:dyDescent="0.25">
      <c r="A47">
        <f t="shared" si="0"/>
        <v>0.79971130606168572</v>
      </c>
      <c r="D47">
        <v>110012</v>
      </c>
    </row>
    <row r="48" spans="1:4" x14ac:dyDescent="0.25">
      <c r="A48">
        <f t="shared" si="0"/>
        <v>0.79969818507297719</v>
      </c>
      <c r="D48">
        <v>112512</v>
      </c>
    </row>
    <row r="49" spans="1:4" x14ac:dyDescent="0.25">
      <c r="A49">
        <f t="shared" si="0"/>
        <v>0.79968477253784009</v>
      </c>
      <c r="D49">
        <v>115012</v>
      </c>
    </row>
    <row r="50" spans="1:4" x14ac:dyDescent="0.25">
      <c r="A50">
        <f t="shared" si="0"/>
        <v>0.79967106845627434</v>
      </c>
      <c r="D50">
        <v>117512</v>
      </c>
    </row>
    <row r="51" spans="1:4" x14ac:dyDescent="0.25">
      <c r="A51">
        <f t="shared" si="0"/>
        <v>0.79965707282828002</v>
      </c>
      <c r="D51">
        <v>120012</v>
      </c>
    </row>
    <row r="52" spans="1:4" x14ac:dyDescent="0.25">
      <c r="A52">
        <f t="shared" si="0"/>
        <v>0.79964278565385716</v>
      </c>
      <c r="D52">
        <v>122512</v>
      </c>
    </row>
    <row r="53" spans="1:4" x14ac:dyDescent="0.25">
      <c r="A53">
        <f t="shared" si="0"/>
        <v>0.79962820693300574</v>
      </c>
      <c r="D53">
        <v>125012</v>
      </c>
    </row>
    <row r="54" spans="1:4" x14ac:dyDescent="0.25">
      <c r="A54">
        <f t="shared" si="0"/>
        <v>0.79961333666572576</v>
      </c>
      <c r="D54">
        <v>127512</v>
      </c>
    </row>
    <row r="55" spans="1:4" x14ac:dyDescent="0.25">
      <c r="A55">
        <f t="shared" si="0"/>
        <v>0.79959817485201723</v>
      </c>
      <c r="D55">
        <v>130012</v>
      </c>
    </row>
    <row r="56" spans="1:4" x14ac:dyDescent="0.25">
      <c r="A56">
        <f t="shared" si="0"/>
        <v>0.79958272149188003</v>
      </c>
      <c r="D56">
        <v>132512</v>
      </c>
    </row>
    <row r="57" spans="1:4" x14ac:dyDescent="0.25">
      <c r="A57">
        <f t="shared" si="0"/>
        <v>0.79956697658531428</v>
      </c>
      <c r="D57">
        <v>135012</v>
      </c>
    </row>
    <row r="58" spans="1:4" x14ac:dyDescent="0.25">
      <c r="A58">
        <f t="shared" si="0"/>
        <v>0.79955094013231998</v>
      </c>
      <c r="D58">
        <v>137512</v>
      </c>
    </row>
    <row r="59" spans="1:4" x14ac:dyDescent="0.25">
      <c r="A59">
        <f t="shared" si="0"/>
        <v>0.79953461213289712</v>
      </c>
      <c r="D59">
        <v>140012</v>
      </c>
    </row>
    <row r="60" spans="1:4" x14ac:dyDescent="0.25">
      <c r="A60">
        <f t="shared" si="0"/>
        <v>0.7995179925870457</v>
      </c>
      <c r="D60">
        <v>142512</v>
      </c>
    </row>
    <row r="61" spans="1:4" x14ac:dyDescent="0.25">
      <c r="A61">
        <f t="shared" si="0"/>
        <v>0.79950108149476573</v>
      </c>
      <c r="D61">
        <v>145012</v>
      </c>
    </row>
    <row r="62" spans="1:4" x14ac:dyDescent="0.25">
      <c r="A62">
        <f t="shared" si="0"/>
        <v>0.79948387885605721</v>
      </c>
      <c r="D62">
        <v>147512</v>
      </c>
    </row>
    <row r="63" spans="1:4" x14ac:dyDescent="0.25">
      <c r="A63">
        <f t="shared" si="0"/>
        <v>0.79946638467092002</v>
      </c>
      <c r="D63">
        <v>150012</v>
      </c>
    </row>
    <row r="64" spans="1:4" x14ac:dyDescent="0.25">
      <c r="A64">
        <f t="shared" si="0"/>
        <v>0.79944859893935427</v>
      </c>
      <c r="D64">
        <v>152512</v>
      </c>
    </row>
    <row r="65" spans="1:4" x14ac:dyDescent="0.25">
      <c r="A65">
        <f t="shared" si="0"/>
        <v>0.79943052166135997</v>
      </c>
      <c r="D65">
        <v>155012</v>
      </c>
    </row>
    <row r="66" spans="1:4" x14ac:dyDescent="0.25">
      <c r="A66">
        <f t="shared" si="0"/>
        <v>0.79941215283693712</v>
      </c>
      <c r="D66">
        <v>157512</v>
      </c>
    </row>
    <row r="67" spans="1:4" x14ac:dyDescent="0.25">
      <c r="A67">
        <f t="shared" si="0"/>
        <v>0.79939349246608571</v>
      </c>
      <c r="D67">
        <v>160012</v>
      </c>
    </row>
    <row r="68" spans="1:4" x14ac:dyDescent="0.25">
      <c r="A68">
        <f t="shared" ref="A68:A131" si="1">A67-(D68/70000)*0.0000081633</f>
        <v>0.79937454054880575</v>
      </c>
      <c r="D68">
        <v>162512</v>
      </c>
    </row>
    <row r="69" spans="1:4" x14ac:dyDescent="0.25">
      <c r="A69">
        <f t="shared" si="1"/>
        <v>0.79935529708509723</v>
      </c>
      <c r="D69">
        <v>165012</v>
      </c>
    </row>
    <row r="70" spans="1:4" x14ac:dyDescent="0.25">
      <c r="A70">
        <f t="shared" si="1"/>
        <v>0.79933576207496004</v>
      </c>
      <c r="D70">
        <v>167512</v>
      </c>
    </row>
    <row r="71" spans="1:4" x14ac:dyDescent="0.25">
      <c r="A71">
        <f t="shared" si="1"/>
        <v>0.7993159355183943</v>
      </c>
      <c r="D71">
        <v>170012</v>
      </c>
    </row>
    <row r="72" spans="1:4" x14ac:dyDescent="0.25">
      <c r="A72">
        <f t="shared" si="1"/>
        <v>0.79929581741540001</v>
      </c>
      <c r="D72">
        <v>172512</v>
      </c>
    </row>
    <row r="73" spans="1:4" x14ac:dyDescent="0.25">
      <c r="A73">
        <f t="shared" si="1"/>
        <v>0.79927540776597716</v>
      </c>
      <c r="D73">
        <v>175012</v>
      </c>
    </row>
    <row r="74" spans="1:4" x14ac:dyDescent="0.25">
      <c r="A74">
        <f t="shared" si="1"/>
        <v>0.79925470657012576</v>
      </c>
      <c r="D74">
        <v>177512</v>
      </c>
    </row>
    <row r="75" spans="1:4" x14ac:dyDescent="0.25">
      <c r="A75">
        <f t="shared" si="1"/>
        <v>0.7992337138278458</v>
      </c>
      <c r="D75">
        <v>180012</v>
      </c>
    </row>
    <row r="76" spans="1:4" x14ac:dyDescent="0.25">
      <c r="A76">
        <f t="shared" si="1"/>
        <v>0.79921242953913718</v>
      </c>
      <c r="D76">
        <v>182512</v>
      </c>
    </row>
    <row r="77" spans="1:4" x14ac:dyDescent="0.25">
      <c r="A77">
        <f t="shared" si="1"/>
        <v>0.799190853704</v>
      </c>
      <c r="D77">
        <v>185012</v>
      </c>
    </row>
    <row r="78" spans="1:4" x14ac:dyDescent="0.25">
      <c r="A78">
        <f t="shared" si="1"/>
        <v>0.79916898632243427</v>
      </c>
      <c r="D78">
        <v>187512</v>
      </c>
    </row>
    <row r="79" spans="1:4" x14ac:dyDescent="0.25">
      <c r="A79">
        <f t="shared" si="1"/>
        <v>0.79914682739443998</v>
      </c>
      <c r="D79">
        <v>190012</v>
      </c>
    </row>
    <row r="80" spans="1:4" x14ac:dyDescent="0.25">
      <c r="A80">
        <f t="shared" si="1"/>
        <v>0.79912437692001714</v>
      </c>
      <c r="D80">
        <v>192512</v>
      </c>
    </row>
    <row r="81" spans="1:4" x14ac:dyDescent="0.25">
      <c r="A81">
        <f t="shared" si="1"/>
        <v>0.79910163489916575</v>
      </c>
      <c r="D81">
        <v>195012</v>
      </c>
    </row>
    <row r="82" spans="1:4" x14ac:dyDescent="0.25">
      <c r="A82">
        <f t="shared" si="1"/>
        <v>0.7990786013318858</v>
      </c>
      <c r="D82">
        <v>197512</v>
      </c>
    </row>
    <row r="83" spans="1:4" x14ac:dyDescent="0.25">
      <c r="A83">
        <f t="shared" si="1"/>
        <v>0.79905527621817718</v>
      </c>
      <c r="D83">
        <v>200012</v>
      </c>
    </row>
    <row r="84" spans="1:4" x14ac:dyDescent="0.25">
      <c r="A84">
        <f t="shared" si="1"/>
        <v>0.79903165955804001</v>
      </c>
      <c r="D84">
        <v>202512</v>
      </c>
    </row>
    <row r="85" spans="1:4" x14ac:dyDescent="0.25">
      <c r="A85">
        <f t="shared" si="1"/>
        <v>0.79900775135147428</v>
      </c>
      <c r="D85">
        <v>205012</v>
      </c>
    </row>
    <row r="86" spans="1:4" x14ac:dyDescent="0.25">
      <c r="A86">
        <f t="shared" si="1"/>
        <v>0.79898355159848</v>
      </c>
      <c r="D86">
        <v>207512</v>
      </c>
    </row>
    <row r="87" spans="1:4" x14ac:dyDescent="0.25">
      <c r="A87">
        <f t="shared" si="1"/>
        <v>0.79895906029905717</v>
      </c>
      <c r="D87">
        <v>210012</v>
      </c>
    </row>
    <row r="88" spans="1:4" x14ac:dyDescent="0.25">
      <c r="A88">
        <f t="shared" si="1"/>
        <v>0.79893427745320578</v>
      </c>
      <c r="D88">
        <v>212512</v>
      </c>
    </row>
    <row r="89" spans="1:4" x14ac:dyDescent="0.25">
      <c r="A89">
        <f t="shared" si="1"/>
        <v>0.79890920306092583</v>
      </c>
      <c r="D89">
        <v>215012</v>
      </c>
    </row>
    <row r="90" spans="1:4" x14ac:dyDescent="0.25">
      <c r="A90">
        <f t="shared" si="1"/>
        <v>0.79888383712221722</v>
      </c>
      <c r="D90">
        <v>217512</v>
      </c>
    </row>
    <row r="91" spans="1:4" x14ac:dyDescent="0.25">
      <c r="A91">
        <f t="shared" si="1"/>
        <v>0.79885817963708006</v>
      </c>
      <c r="D91">
        <v>220012</v>
      </c>
    </row>
    <row r="92" spans="1:4" x14ac:dyDescent="0.25">
      <c r="A92">
        <f t="shared" si="1"/>
        <v>0.79883223060551434</v>
      </c>
      <c r="D92">
        <v>222512</v>
      </c>
    </row>
    <row r="93" spans="1:4" x14ac:dyDescent="0.25">
      <c r="A93">
        <f t="shared" si="1"/>
        <v>0.79880599002752006</v>
      </c>
      <c r="D93">
        <v>225012</v>
      </c>
    </row>
    <row r="94" spans="1:4" x14ac:dyDescent="0.25">
      <c r="A94">
        <f t="shared" si="1"/>
        <v>0.79877945790309723</v>
      </c>
      <c r="D94">
        <v>227512</v>
      </c>
    </row>
    <row r="95" spans="1:4" x14ac:dyDescent="0.25">
      <c r="A95">
        <f t="shared" si="1"/>
        <v>0.79875263423224585</v>
      </c>
      <c r="D95">
        <v>230012</v>
      </c>
    </row>
    <row r="96" spans="1:4" x14ac:dyDescent="0.25">
      <c r="A96">
        <f t="shared" si="1"/>
        <v>0.7987255190149658</v>
      </c>
      <c r="D96">
        <v>232512</v>
      </c>
    </row>
    <row r="97" spans="1:4" x14ac:dyDescent="0.25">
      <c r="A97">
        <f t="shared" si="1"/>
        <v>0.7986981122512572</v>
      </c>
      <c r="D97">
        <v>235012</v>
      </c>
    </row>
    <row r="98" spans="1:4" x14ac:dyDescent="0.25">
      <c r="A98">
        <f t="shared" si="1"/>
        <v>0.79867041394112004</v>
      </c>
      <c r="D98">
        <v>237512</v>
      </c>
    </row>
    <row r="99" spans="1:4" x14ac:dyDescent="0.25">
      <c r="A99">
        <f t="shared" si="1"/>
        <v>0.79864242408455433</v>
      </c>
      <c r="D99">
        <v>240012</v>
      </c>
    </row>
    <row r="100" spans="1:4" x14ac:dyDescent="0.25">
      <c r="A100">
        <f t="shared" si="1"/>
        <v>0.79861414268156006</v>
      </c>
      <c r="D100">
        <v>242512</v>
      </c>
    </row>
    <row r="101" spans="1:4" x14ac:dyDescent="0.25">
      <c r="A101">
        <f t="shared" si="1"/>
        <v>0.79858556973213723</v>
      </c>
      <c r="D101">
        <v>245012</v>
      </c>
    </row>
    <row r="102" spans="1:4" x14ac:dyDescent="0.25">
      <c r="A102">
        <f t="shared" si="1"/>
        <v>0.79855670523628586</v>
      </c>
      <c r="D102">
        <v>247512</v>
      </c>
    </row>
    <row r="103" spans="1:4" x14ac:dyDescent="0.25">
      <c r="A103">
        <f t="shared" si="1"/>
        <v>0.79852754919400581</v>
      </c>
      <c r="D103">
        <v>250012</v>
      </c>
    </row>
    <row r="104" spans="1:4" x14ac:dyDescent="0.25">
      <c r="A104">
        <f t="shared" si="1"/>
        <v>0.79849810160529722</v>
      </c>
      <c r="D104">
        <v>252512</v>
      </c>
    </row>
    <row r="105" spans="1:4" x14ac:dyDescent="0.25">
      <c r="A105">
        <f t="shared" si="1"/>
        <v>0.79846836247016006</v>
      </c>
      <c r="D105">
        <v>255012</v>
      </c>
    </row>
    <row r="106" spans="1:4" x14ac:dyDescent="0.25">
      <c r="A106">
        <f t="shared" si="1"/>
        <v>0.79843833178859436</v>
      </c>
      <c r="D106">
        <v>257512</v>
      </c>
    </row>
    <row r="107" spans="1:4" x14ac:dyDescent="0.25">
      <c r="A107">
        <f t="shared" si="1"/>
        <v>0.7984080095606001</v>
      </c>
      <c r="D107">
        <v>260012</v>
      </c>
    </row>
    <row r="108" spans="1:4" x14ac:dyDescent="0.25">
      <c r="A108">
        <f t="shared" si="1"/>
        <v>0.79837739578617728</v>
      </c>
      <c r="D108">
        <v>262512</v>
      </c>
    </row>
    <row r="109" spans="1:4" x14ac:dyDescent="0.25">
      <c r="A109">
        <f t="shared" si="1"/>
        <v>0.7983464904653258</v>
      </c>
      <c r="D109">
        <v>265012</v>
      </c>
    </row>
    <row r="110" spans="1:4" x14ac:dyDescent="0.25">
      <c r="A110">
        <f t="shared" si="1"/>
        <v>0.79831529359804576</v>
      </c>
      <c r="D110">
        <v>267512</v>
      </c>
    </row>
    <row r="111" spans="1:4" x14ac:dyDescent="0.25">
      <c r="A111">
        <f t="shared" si="1"/>
        <v>0.79828380518433717</v>
      </c>
      <c r="D111">
        <v>270012</v>
      </c>
    </row>
    <row r="112" spans="1:4" x14ac:dyDescent="0.25">
      <c r="A112">
        <f t="shared" si="1"/>
        <v>0.79825202522420002</v>
      </c>
      <c r="D112">
        <v>272512</v>
      </c>
    </row>
    <row r="113" spans="1:4" x14ac:dyDescent="0.25">
      <c r="A113">
        <f t="shared" si="1"/>
        <v>0.79821995371763432</v>
      </c>
      <c r="D113">
        <v>275012</v>
      </c>
    </row>
    <row r="114" spans="1:4" x14ac:dyDescent="0.25">
      <c r="A114">
        <f t="shared" si="1"/>
        <v>0.79818759066464007</v>
      </c>
      <c r="D114">
        <v>277512</v>
      </c>
    </row>
    <row r="115" spans="1:4" x14ac:dyDescent="0.25">
      <c r="A115">
        <f t="shared" si="1"/>
        <v>0.79815493606521726</v>
      </c>
      <c r="D115">
        <v>280012</v>
      </c>
    </row>
    <row r="116" spans="1:4" x14ac:dyDescent="0.25">
      <c r="A116">
        <f t="shared" si="1"/>
        <v>0.79812198991936578</v>
      </c>
      <c r="D116">
        <v>282512</v>
      </c>
    </row>
    <row r="117" spans="1:4" x14ac:dyDescent="0.25">
      <c r="A117">
        <f t="shared" si="1"/>
        <v>0.79808875222708575</v>
      </c>
      <c r="D117">
        <v>285012</v>
      </c>
    </row>
    <row r="118" spans="1:4" x14ac:dyDescent="0.25">
      <c r="A118">
        <f t="shared" si="1"/>
        <v>0.79805522298837717</v>
      </c>
      <c r="D118">
        <v>287512</v>
      </c>
    </row>
    <row r="119" spans="1:4" x14ac:dyDescent="0.25">
      <c r="A119">
        <f t="shared" si="1"/>
        <v>0.79802140220324003</v>
      </c>
      <c r="D119">
        <v>290012</v>
      </c>
    </row>
    <row r="120" spans="1:4" x14ac:dyDescent="0.25">
      <c r="A120">
        <f t="shared" si="1"/>
        <v>0.79798728987167433</v>
      </c>
      <c r="D120">
        <v>292512</v>
      </c>
    </row>
    <row r="121" spans="1:4" x14ac:dyDescent="0.25">
      <c r="A121">
        <f t="shared" si="1"/>
        <v>0.79795288599368008</v>
      </c>
      <c r="D121">
        <v>295012</v>
      </c>
    </row>
    <row r="122" spans="1:4" x14ac:dyDescent="0.25">
      <c r="A122">
        <f t="shared" si="1"/>
        <v>0.79791819056925728</v>
      </c>
      <c r="D122">
        <v>297512</v>
      </c>
    </row>
    <row r="123" spans="1:4" x14ac:dyDescent="0.25">
      <c r="A123">
        <f t="shared" si="1"/>
        <v>0.79788320359840581</v>
      </c>
      <c r="D123">
        <v>300012</v>
      </c>
    </row>
    <row r="124" spans="1:4" x14ac:dyDescent="0.25">
      <c r="A124">
        <f t="shared" si="1"/>
        <v>0.79784792508112579</v>
      </c>
      <c r="D124">
        <v>302512</v>
      </c>
    </row>
    <row r="125" spans="1:4" x14ac:dyDescent="0.25">
      <c r="A125">
        <f t="shared" si="1"/>
        <v>0.79781235501741721</v>
      </c>
      <c r="D125">
        <v>305012</v>
      </c>
    </row>
    <row r="126" spans="1:4" x14ac:dyDescent="0.25">
      <c r="A126">
        <f t="shared" si="1"/>
        <v>0.79777649340728007</v>
      </c>
      <c r="D126">
        <v>307512</v>
      </c>
    </row>
    <row r="127" spans="1:4" x14ac:dyDescent="0.25">
      <c r="A127">
        <f t="shared" si="1"/>
        <v>0.79774034025071439</v>
      </c>
      <c r="D127">
        <v>310012</v>
      </c>
    </row>
    <row r="128" spans="1:4" x14ac:dyDescent="0.25">
      <c r="A128">
        <f t="shared" si="1"/>
        <v>0.79770389554772014</v>
      </c>
      <c r="D128">
        <v>312512</v>
      </c>
    </row>
    <row r="129" spans="1:4" x14ac:dyDescent="0.25">
      <c r="A129">
        <f t="shared" si="1"/>
        <v>0.79766715929829723</v>
      </c>
      <c r="D129">
        <v>315012</v>
      </c>
    </row>
    <row r="130" spans="1:4" x14ac:dyDescent="0.25">
      <c r="A130">
        <f t="shared" si="1"/>
        <v>0.79763013150244577</v>
      </c>
      <c r="D130">
        <v>317512</v>
      </c>
    </row>
    <row r="131" spans="1:4" x14ac:dyDescent="0.25">
      <c r="A131">
        <f t="shared" si="1"/>
        <v>0.79759281216016575</v>
      </c>
      <c r="D131">
        <v>320012</v>
      </c>
    </row>
    <row r="132" spans="1:4" x14ac:dyDescent="0.25">
      <c r="A132">
        <f t="shared" ref="A132:A195" si="2">A131-(D132/70000)*0.0000081633</f>
        <v>0.79755520127145718</v>
      </c>
      <c r="D132">
        <v>322512</v>
      </c>
    </row>
    <row r="133" spans="1:4" x14ac:dyDescent="0.25">
      <c r="A133">
        <f t="shared" si="2"/>
        <v>0.79751729883632005</v>
      </c>
      <c r="D133">
        <v>325012</v>
      </c>
    </row>
    <row r="134" spans="1:4" x14ac:dyDescent="0.25">
      <c r="A134">
        <f t="shared" si="2"/>
        <v>0.79747910485475437</v>
      </c>
      <c r="D134">
        <v>327512</v>
      </c>
    </row>
    <row r="135" spans="1:4" x14ac:dyDescent="0.25">
      <c r="A135">
        <f t="shared" si="2"/>
        <v>0.79744061932676014</v>
      </c>
      <c r="D135">
        <v>330012</v>
      </c>
    </row>
    <row r="136" spans="1:4" x14ac:dyDescent="0.25">
      <c r="A136">
        <f t="shared" si="2"/>
        <v>0.79740184225233723</v>
      </c>
      <c r="D136">
        <v>332512</v>
      </c>
    </row>
    <row r="137" spans="1:4" x14ac:dyDescent="0.25">
      <c r="A137">
        <f t="shared" si="2"/>
        <v>0.79736277363148578</v>
      </c>
      <c r="D137">
        <v>335012</v>
      </c>
    </row>
    <row r="138" spans="1:4" x14ac:dyDescent="0.25">
      <c r="A138">
        <f t="shared" si="2"/>
        <v>0.79732341346420577</v>
      </c>
      <c r="D138">
        <v>337512</v>
      </c>
    </row>
    <row r="139" spans="1:4" x14ac:dyDescent="0.25">
      <c r="A139">
        <f t="shared" si="2"/>
        <v>0.7972837617504972</v>
      </c>
      <c r="D139">
        <v>340012</v>
      </c>
    </row>
    <row r="140" spans="1:4" x14ac:dyDescent="0.25">
      <c r="A140">
        <f t="shared" si="2"/>
        <v>0.79724381849036008</v>
      </c>
      <c r="D140">
        <v>342512</v>
      </c>
    </row>
    <row r="141" spans="1:4" x14ac:dyDescent="0.25">
      <c r="A141">
        <f t="shared" si="2"/>
        <v>0.7972035836837944</v>
      </c>
      <c r="D141">
        <v>345012</v>
      </c>
    </row>
    <row r="142" spans="1:4" x14ac:dyDescent="0.25">
      <c r="A142">
        <f t="shared" si="2"/>
        <v>0.79716305733080006</v>
      </c>
      <c r="D142">
        <v>347512</v>
      </c>
    </row>
    <row r="143" spans="1:4" x14ac:dyDescent="0.25">
      <c r="A143">
        <f t="shared" si="2"/>
        <v>0.79712223943137717</v>
      </c>
      <c r="D143">
        <v>350012</v>
      </c>
    </row>
    <row r="144" spans="1:4" x14ac:dyDescent="0.25">
      <c r="A144">
        <f t="shared" si="2"/>
        <v>0.79708112998552572</v>
      </c>
      <c r="D144">
        <v>352512</v>
      </c>
    </row>
    <row r="145" spans="1:4" x14ac:dyDescent="0.25">
      <c r="A145">
        <f t="shared" si="2"/>
        <v>0.79703972899324571</v>
      </c>
      <c r="D145">
        <v>355012</v>
      </c>
    </row>
    <row r="146" spans="1:4" x14ac:dyDescent="0.25">
      <c r="A146">
        <f t="shared" si="2"/>
        <v>0.79699803645453715</v>
      </c>
      <c r="D146">
        <v>357512</v>
      </c>
    </row>
    <row r="147" spans="1:4" x14ac:dyDescent="0.25">
      <c r="A147">
        <f t="shared" si="2"/>
        <v>0.79695605236940004</v>
      </c>
      <c r="D147">
        <v>360012</v>
      </c>
    </row>
    <row r="148" spans="1:4" x14ac:dyDescent="0.25">
      <c r="A148">
        <f t="shared" si="2"/>
        <v>0.79691377673783437</v>
      </c>
      <c r="D148">
        <v>362512</v>
      </c>
    </row>
    <row r="149" spans="1:4" x14ac:dyDescent="0.25">
      <c r="A149">
        <f t="shared" si="2"/>
        <v>0.79687120955984003</v>
      </c>
      <c r="D149">
        <v>365012</v>
      </c>
    </row>
    <row r="150" spans="1:4" x14ac:dyDescent="0.25">
      <c r="A150">
        <f t="shared" si="2"/>
        <v>0.79682835083541714</v>
      </c>
      <c r="D150">
        <v>367512</v>
      </c>
    </row>
    <row r="151" spans="1:4" x14ac:dyDescent="0.25">
      <c r="A151">
        <f t="shared" si="2"/>
        <v>0.7967852005645657</v>
      </c>
      <c r="D151">
        <v>370012</v>
      </c>
    </row>
    <row r="152" spans="1:4" x14ac:dyDescent="0.25">
      <c r="A152">
        <f t="shared" si="2"/>
        <v>0.7967417587472857</v>
      </c>
      <c r="D152">
        <v>372512</v>
      </c>
    </row>
    <row r="153" spans="1:4" x14ac:dyDescent="0.25">
      <c r="A153">
        <f t="shared" si="2"/>
        <v>0.79669802538357715</v>
      </c>
      <c r="D153">
        <v>375012</v>
      </c>
    </row>
    <row r="154" spans="1:4" x14ac:dyDescent="0.25">
      <c r="A154">
        <f t="shared" si="2"/>
        <v>0.79665400047344004</v>
      </c>
      <c r="D154">
        <v>377512</v>
      </c>
    </row>
    <row r="155" spans="1:4" x14ac:dyDescent="0.25">
      <c r="A155">
        <f t="shared" si="2"/>
        <v>0.79660968401687438</v>
      </c>
      <c r="D155">
        <v>380012</v>
      </c>
    </row>
    <row r="156" spans="1:4" x14ac:dyDescent="0.25">
      <c r="A156">
        <f t="shared" si="2"/>
        <v>0.79656507601388005</v>
      </c>
      <c r="D156">
        <v>382512</v>
      </c>
    </row>
    <row r="157" spans="1:4" x14ac:dyDescent="0.25">
      <c r="A157">
        <f t="shared" si="2"/>
        <v>0.79652017646445716</v>
      </c>
      <c r="D157">
        <v>385012</v>
      </c>
    </row>
    <row r="158" spans="1:4" x14ac:dyDescent="0.25">
      <c r="A158">
        <f t="shared" si="2"/>
        <v>0.79647498536860573</v>
      </c>
      <c r="D158">
        <v>387512</v>
      </c>
    </row>
    <row r="159" spans="1:4" x14ac:dyDescent="0.25">
      <c r="A159">
        <f t="shared" si="2"/>
        <v>0.79642950272632573</v>
      </c>
      <c r="D159">
        <v>390012</v>
      </c>
    </row>
    <row r="160" spans="1:4" x14ac:dyDescent="0.25">
      <c r="A160">
        <f t="shared" si="2"/>
        <v>0.79638372853761719</v>
      </c>
      <c r="D160">
        <v>392512</v>
      </c>
    </row>
    <row r="161" spans="1:4" x14ac:dyDescent="0.25">
      <c r="A161">
        <f t="shared" si="2"/>
        <v>0.79633766280248008</v>
      </c>
      <c r="D161">
        <v>395012</v>
      </c>
    </row>
    <row r="162" spans="1:4" x14ac:dyDescent="0.25">
      <c r="A162">
        <f t="shared" si="2"/>
        <v>0.79629130552091432</v>
      </c>
      <c r="D162">
        <v>397512</v>
      </c>
    </row>
    <row r="163" spans="1:4" x14ac:dyDescent="0.25">
      <c r="A163">
        <f t="shared" si="2"/>
        <v>0.79624465669291999</v>
      </c>
      <c r="D163">
        <v>400012</v>
      </c>
    </row>
    <row r="164" spans="1:4" x14ac:dyDescent="0.25">
      <c r="A164">
        <f t="shared" si="2"/>
        <v>0.79619771631849712</v>
      </c>
      <c r="D164">
        <v>402512</v>
      </c>
    </row>
    <row r="165" spans="1:4" x14ac:dyDescent="0.25">
      <c r="A165">
        <f t="shared" si="2"/>
        <v>0.79615048439764569</v>
      </c>
      <c r="D165">
        <v>405012</v>
      </c>
    </row>
    <row r="166" spans="1:4" x14ac:dyDescent="0.25">
      <c r="A166">
        <f t="shared" si="2"/>
        <v>0.7961029609303657</v>
      </c>
      <c r="D166">
        <v>407512</v>
      </c>
    </row>
    <row r="167" spans="1:4" x14ac:dyDescent="0.25">
      <c r="A167">
        <f t="shared" si="2"/>
        <v>0.79605514591665716</v>
      </c>
      <c r="D167">
        <v>410012</v>
      </c>
    </row>
    <row r="168" spans="1:4" x14ac:dyDescent="0.25">
      <c r="A168">
        <f t="shared" si="2"/>
        <v>0.79600703935652006</v>
      </c>
      <c r="D168">
        <v>412512</v>
      </c>
    </row>
    <row r="169" spans="1:4" x14ac:dyDescent="0.25">
      <c r="A169">
        <f t="shared" si="2"/>
        <v>0.7959586412499543</v>
      </c>
      <c r="D169">
        <v>415012</v>
      </c>
    </row>
    <row r="170" spans="1:4" x14ac:dyDescent="0.25">
      <c r="A170">
        <f t="shared" si="2"/>
        <v>0.79590995159695999</v>
      </c>
      <c r="D170">
        <v>417512</v>
      </c>
    </row>
    <row r="171" spans="1:4" x14ac:dyDescent="0.25">
      <c r="A171">
        <f t="shared" si="2"/>
        <v>0.79586097039753712</v>
      </c>
      <c r="D171">
        <v>420012</v>
      </c>
    </row>
    <row r="172" spans="1:4" x14ac:dyDescent="0.25">
      <c r="A172">
        <f t="shared" si="2"/>
        <v>0.79581169765168569</v>
      </c>
      <c r="D172">
        <v>422512</v>
      </c>
    </row>
    <row r="173" spans="1:4" x14ac:dyDescent="0.25">
      <c r="A173">
        <f t="shared" si="2"/>
        <v>0.79576213335940571</v>
      </c>
      <c r="D173">
        <v>425012</v>
      </c>
    </row>
    <row r="174" spans="1:4" x14ac:dyDescent="0.25">
      <c r="A174">
        <f t="shared" si="2"/>
        <v>0.79571227752069718</v>
      </c>
      <c r="D174">
        <v>427512</v>
      </c>
    </row>
    <row r="175" spans="1:4" x14ac:dyDescent="0.25">
      <c r="A175">
        <f t="shared" si="2"/>
        <v>0.79566213013556009</v>
      </c>
      <c r="D175">
        <v>430012</v>
      </c>
    </row>
    <row r="176" spans="1:4" x14ac:dyDescent="0.25">
      <c r="A176">
        <f t="shared" si="2"/>
        <v>0.79561169120399433</v>
      </c>
      <c r="D176">
        <v>432512</v>
      </c>
    </row>
    <row r="177" spans="1:4" x14ac:dyDescent="0.25">
      <c r="A177">
        <f t="shared" si="2"/>
        <v>0.79556096072600002</v>
      </c>
      <c r="D177">
        <v>435012</v>
      </c>
    </row>
    <row r="178" spans="1:4" x14ac:dyDescent="0.25">
      <c r="A178">
        <f t="shared" si="2"/>
        <v>0.79550993870157716</v>
      </c>
      <c r="D178">
        <v>437512</v>
      </c>
    </row>
    <row r="179" spans="1:4" x14ac:dyDescent="0.25">
      <c r="A179">
        <f t="shared" si="2"/>
        <v>0.79545862513072574</v>
      </c>
      <c r="D179">
        <v>440012</v>
      </c>
    </row>
    <row r="180" spans="1:4" x14ac:dyDescent="0.25">
      <c r="A180">
        <f t="shared" si="2"/>
        <v>0.79540702001344576</v>
      </c>
      <c r="D180">
        <v>442512</v>
      </c>
    </row>
    <row r="181" spans="1:4" x14ac:dyDescent="0.25">
      <c r="A181">
        <f t="shared" si="2"/>
        <v>0.79535512334973724</v>
      </c>
      <c r="D181">
        <v>445012</v>
      </c>
    </row>
    <row r="182" spans="1:4" x14ac:dyDescent="0.25">
      <c r="A182">
        <f t="shared" si="2"/>
        <v>0.79530293513960004</v>
      </c>
      <c r="D182">
        <v>447512</v>
      </c>
    </row>
    <row r="183" spans="1:4" x14ac:dyDescent="0.25">
      <c r="A183">
        <f t="shared" si="2"/>
        <v>0.79525045538303429</v>
      </c>
      <c r="D183">
        <v>450012</v>
      </c>
    </row>
    <row r="184" spans="1:4" x14ac:dyDescent="0.25">
      <c r="A184">
        <f t="shared" si="2"/>
        <v>0.79519768408003999</v>
      </c>
      <c r="D184">
        <v>452512</v>
      </c>
    </row>
    <row r="185" spans="1:4" x14ac:dyDescent="0.25">
      <c r="A185">
        <f t="shared" si="2"/>
        <v>0.79514462123061713</v>
      </c>
      <c r="D185">
        <v>455012</v>
      </c>
    </row>
    <row r="186" spans="1:4" x14ac:dyDescent="0.25">
      <c r="A186">
        <f t="shared" si="2"/>
        <v>0.79509126683476572</v>
      </c>
      <c r="D186">
        <v>457512</v>
      </c>
    </row>
    <row r="187" spans="1:4" x14ac:dyDescent="0.25">
      <c r="A187">
        <f t="shared" si="2"/>
        <v>0.79503762089248575</v>
      </c>
      <c r="D187">
        <v>460012</v>
      </c>
    </row>
    <row r="188" spans="1:4" x14ac:dyDescent="0.25">
      <c r="A188">
        <f t="shared" si="2"/>
        <v>0.79498368340377723</v>
      </c>
      <c r="D188">
        <v>462512</v>
      </c>
    </row>
    <row r="189" spans="1:4" x14ac:dyDescent="0.25">
      <c r="A189">
        <f t="shared" si="2"/>
        <v>0.79492945436864004</v>
      </c>
      <c r="D189">
        <v>465012</v>
      </c>
    </row>
    <row r="190" spans="1:4" x14ac:dyDescent="0.25">
      <c r="A190">
        <f t="shared" si="2"/>
        <v>0.7948749337870743</v>
      </c>
      <c r="D190">
        <v>467512</v>
      </c>
    </row>
    <row r="191" spans="1:4" x14ac:dyDescent="0.25">
      <c r="A191">
        <f t="shared" si="2"/>
        <v>0.79482012165908</v>
      </c>
      <c r="D191">
        <v>470012</v>
      </c>
    </row>
    <row r="192" spans="1:4" x14ac:dyDescent="0.25">
      <c r="A192">
        <f t="shared" si="2"/>
        <v>0.79476501798465715</v>
      </c>
      <c r="D192">
        <v>472512</v>
      </c>
    </row>
    <row r="193" spans="1:4" x14ac:dyDescent="0.25">
      <c r="A193">
        <f t="shared" si="2"/>
        <v>0.79470962276380575</v>
      </c>
      <c r="D193">
        <v>475012</v>
      </c>
    </row>
    <row r="194" spans="1:4" x14ac:dyDescent="0.25">
      <c r="A194">
        <f t="shared" si="2"/>
        <v>0.79465393599652578</v>
      </c>
      <c r="D194">
        <v>477512</v>
      </c>
    </row>
    <row r="195" spans="1:4" x14ac:dyDescent="0.25">
      <c r="A195">
        <f t="shared" si="2"/>
        <v>0.79459795768281716</v>
      </c>
      <c r="D195">
        <v>480012</v>
      </c>
    </row>
    <row r="196" spans="1:4" x14ac:dyDescent="0.25">
      <c r="A196">
        <f t="shared" ref="A196:A259" si="3">A195-(D196/70000)*0.0000081633</f>
        <v>0.79454168782267998</v>
      </c>
      <c r="D196">
        <v>482512</v>
      </c>
    </row>
    <row r="197" spans="1:4" x14ac:dyDescent="0.25">
      <c r="A197">
        <f t="shared" si="3"/>
        <v>0.79448512641611424</v>
      </c>
      <c r="D197">
        <v>485012</v>
      </c>
    </row>
    <row r="198" spans="1:4" x14ac:dyDescent="0.25">
      <c r="A198">
        <f t="shared" si="3"/>
        <v>0.79442827346311995</v>
      </c>
      <c r="D198">
        <v>487512</v>
      </c>
    </row>
    <row r="199" spans="1:4" x14ac:dyDescent="0.25">
      <c r="A199">
        <f t="shared" si="3"/>
        <v>0.7943711289636971</v>
      </c>
      <c r="D199">
        <v>490012</v>
      </c>
    </row>
    <row r="200" spans="1:4" x14ac:dyDescent="0.25">
      <c r="A200">
        <f t="shared" si="3"/>
        <v>0.7943136929178457</v>
      </c>
      <c r="D200">
        <v>492512</v>
      </c>
    </row>
    <row r="201" spans="1:4" x14ac:dyDescent="0.25">
      <c r="A201">
        <f t="shared" si="3"/>
        <v>0.79425596532556575</v>
      </c>
      <c r="D201">
        <v>495012</v>
      </c>
    </row>
    <row r="202" spans="1:4" x14ac:dyDescent="0.25">
      <c r="A202">
        <f t="shared" si="3"/>
        <v>0.79419794618685713</v>
      </c>
      <c r="D202">
        <v>497512</v>
      </c>
    </row>
    <row r="203" spans="1:4" x14ac:dyDescent="0.25">
      <c r="A203">
        <f t="shared" si="3"/>
        <v>0.79413963550171995</v>
      </c>
      <c r="D203">
        <v>500012</v>
      </c>
    </row>
    <row r="204" spans="1:4" x14ac:dyDescent="0.25">
      <c r="A204">
        <f t="shared" si="3"/>
        <v>0.79408103327015422</v>
      </c>
      <c r="D204">
        <v>502512</v>
      </c>
    </row>
    <row r="205" spans="1:4" x14ac:dyDescent="0.25">
      <c r="A205">
        <f t="shared" si="3"/>
        <v>0.79402213949215994</v>
      </c>
      <c r="D205">
        <v>505012</v>
      </c>
    </row>
    <row r="206" spans="1:4" x14ac:dyDescent="0.25">
      <c r="A206">
        <f t="shared" si="3"/>
        <v>0.7939629541677371</v>
      </c>
      <c r="D206">
        <v>507512</v>
      </c>
    </row>
    <row r="207" spans="1:4" x14ac:dyDescent="0.25">
      <c r="A207">
        <f t="shared" si="3"/>
        <v>0.79390347729688571</v>
      </c>
      <c r="D207">
        <v>510012</v>
      </c>
    </row>
    <row r="208" spans="1:4" x14ac:dyDescent="0.25">
      <c r="A208">
        <f t="shared" si="3"/>
        <v>0.79384370887960576</v>
      </c>
      <c r="D208">
        <v>512512</v>
      </c>
    </row>
    <row r="209" spans="1:4" x14ac:dyDescent="0.25">
      <c r="A209">
        <f t="shared" si="3"/>
        <v>0.79378364891589714</v>
      </c>
      <c r="D209">
        <v>515012</v>
      </c>
    </row>
    <row r="210" spans="1:4" x14ac:dyDescent="0.25">
      <c r="A210">
        <f t="shared" si="3"/>
        <v>0.79372329740575998</v>
      </c>
      <c r="D210">
        <v>517512</v>
      </c>
    </row>
    <row r="211" spans="1:4" x14ac:dyDescent="0.25">
      <c r="A211">
        <f t="shared" si="3"/>
        <v>0.79366265434919425</v>
      </c>
      <c r="D211">
        <v>520012</v>
      </c>
    </row>
    <row r="212" spans="1:4" x14ac:dyDescent="0.25">
      <c r="A212">
        <f t="shared" si="3"/>
        <v>0.79360171974619997</v>
      </c>
      <c r="D212">
        <v>522512</v>
      </c>
    </row>
    <row r="213" spans="1:4" x14ac:dyDescent="0.25">
      <c r="A213">
        <f t="shared" si="3"/>
        <v>0.79354049359677714</v>
      </c>
      <c r="D213">
        <v>525012</v>
      </c>
    </row>
    <row r="214" spans="1:4" x14ac:dyDescent="0.25">
      <c r="A214">
        <f t="shared" si="3"/>
        <v>0.79347897590092575</v>
      </c>
      <c r="D214">
        <v>527512</v>
      </c>
    </row>
    <row r="215" spans="1:4" x14ac:dyDescent="0.25">
      <c r="A215">
        <f t="shared" si="3"/>
        <v>0.7934171666586457</v>
      </c>
      <c r="D215">
        <v>530012</v>
      </c>
    </row>
    <row r="216" spans="1:4" x14ac:dyDescent="0.25">
      <c r="A216">
        <f t="shared" si="3"/>
        <v>0.79335506586993709</v>
      </c>
      <c r="D216">
        <v>532512</v>
      </c>
    </row>
    <row r="217" spans="1:4" x14ac:dyDescent="0.25">
      <c r="A217">
        <f t="shared" si="3"/>
        <v>0.79329267353479993</v>
      </c>
      <c r="D217">
        <v>535012</v>
      </c>
    </row>
    <row r="218" spans="1:4" x14ac:dyDescent="0.25">
      <c r="A218">
        <f t="shared" si="3"/>
        <v>0.79322998965323421</v>
      </c>
      <c r="D218">
        <v>537512</v>
      </c>
    </row>
    <row r="219" spans="1:4" x14ac:dyDescent="0.25">
      <c r="A219">
        <f t="shared" si="3"/>
        <v>0.79316701422523994</v>
      </c>
      <c r="D219">
        <v>540012</v>
      </c>
    </row>
    <row r="220" spans="1:4" x14ac:dyDescent="0.25">
      <c r="A220">
        <f t="shared" si="3"/>
        <v>0.79310374725081711</v>
      </c>
      <c r="D220">
        <v>542512</v>
      </c>
    </row>
    <row r="221" spans="1:4" x14ac:dyDescent="0.25">
      <c r="A221">
        <f t="shared" si="3"/>
        <v>0.79304018872996573</v>
      </c>
      <c r="D221">
        <v>545012</v>
      </c>
    </row>
    <row r="222" spans="1:4" x14ac:dyDescent="0.25">
      <c r="A222">
        <f t="shared" si="3"/>
        <v>0.79297633866268569</v>
      </c>
      <c r="D222">
        <v>547512</v>
      </c>
    </row>
    <row r="223" spans="1:4" x14ac:dyDescent="0.25">
      <c r="A223">
        <f t="shared" si="3"/>
        <v>0.79291219704897709</v>
      </c>
      <c r="D223">
        <v>550012</v>
      </c>
    </row>
    <row r="224" spans="1:4" x14ac:dyDescent="0.25">
      <c r="A224">
        <f t="shared" si="3"/>
        <v>0.79284776388883993</v>
      </c>
      <c r="D224">
        <v>552512</v>
      </c>
    </row>
    <row r="225" spans="1:4" x14ac:dyDescent="0.25">
      <c r="A225">
        <f t="shared" si="3"/>
        <v>0.79278303918227422</v>
      </c>
      <c r="D225">
        <v>555012</v>
      </c>
    </row>
    <row r="226" spans="1:4" x14ac:dyDescent="0.25">
      <c r="A226">
        <f t="shared" si="3"/>
        <v>0.79271802292927995</v>
      </c>
      <c r="D226">
        <v>557512</v>
      </c>
    </row>
    <row r="227" spans="1:4" x14ac:dyDescent="0.25">
      <c r="A227">
        <f t="shared" si="3"/>
        <v>0.79265271512985713</v>
      </c>
      <c r="D227">
        <v>560012</v>
      </c>
    </row>
    <row r="228" spans="1:4" x14ac:dyDescent="0.25">
      <c r="A228">
        <f t="shared" si="3"/>
        <v>0.79258711578400576</v>
      </c>
      <c r="D228">
        <v>562512</v>
      </c>
    </row>
    <row r="229" spans="1:4" x14ac:dyDescent="0.25">
      <c r="A229">
        <f t="shared" si="3"/>
        <v>0.79252122489172572</v>
      </c>
      <c r="D229">
        <v>565012</v>
      </c>
    </row>
    <row r="230" spans="1:4" x14ac:dyDescent="0.25">
      <c r="A230">
        <f t="shared" si="3"/>
        <v>0.79245504245301712</v>
      </c>
      <c r="D230">
        <v>567512</v>
      </c>
    </row>
    <row r="231" spans="1:4" x14ac:dyDescent="0.25">
      <c r="A231">
        <f t="shared" si="3"/>
        <v>0.79238856846787997</v>
      </c>
      <c r="D231">
        <v>570012</v>
      </c>
    </row>
    <row r="232" spans="1:4" x14ac:dyDescent="0.25">
      <c r="A232">
        <f t="shared" si="3"/>
        <v>0.79232180293631427</v>
      </c>
      <c r="D232">
        <v>572512</v>
      </c>
    </row>
    <row r="233" spans="1:4" x14ac:dyDescent="0.25">
      <c r="A233">
        <f t="shared" si="3"/>
        <v>0.79225474585832001</v>
      </c>
      <c r="D233">
        <v>575012</v>
      </c>
    </row>
    <row r="234" spans="1:4" x14ac:dyDescent="0.25">
      <c r="A234">
        <f t="shared" si="3"/>
        <v>0.79218739723389719</v>
      </c>
      <c r="D234">
        <v>577512</v>
      </c>
    </row>
    <row r="235" spans="1:4" x14ac:dyDescent="0.25">
      <c r="A235">
        <f t="shared" si="3"/>
        <v>0.79211975706304572</v>
      </c>
      <c r="D235">
        <v>580012</v>
      </c>
    </row>
    <row r="236" spans="1:4" x14ac:dyDescent="0.25">
      <c r="A236">
        <f t="shared" si="3"/>
        <v>0.79205182534576568</v>
      </c>
      <c r="D236">
        <v>582512</v>
      </c>
    </row>
    <row r="237" spans="1:4" x14ac:dyDescent="0.25">
      <c r="A237">
        <f t="shared" si="3"/>
        <v>0.79198360208205709</v>
      </c>
      <c r="D237">
        <v>585012</v>
      </c>
    </row>
    <row r="238" spans="1:4" x14ac:dyDescent="0.25">
      <c r="A238">
        <f t="shared" si="3"/>
        <v>0.79191508727191995</v>
      </c>
      <c r="D238">
        <v>587512</v>
      </c>
    </row>
    <row r="239" spans="1:4" x14ac:dyDescent="0.25">
      <c r="A239">
        <f t="shared" si="3"/>
        <v>0.79184628091535425</v>
      </c>
      <c r="D239">
        <v>590012</v>
      </c>
    </row>
    <row r="240" spans="1:4" x14ac:dyDescent="0.25">
      <c r="A240">
        <f t="shared" si="3"/>
        <v>0.79177718301236</v>
      </c>
      <c r="D240">
        <v>592512</v>
      </c>
    </row>
    <row r="241" spans="1:4" x14ac:dyDescent="0.25">
      <c r="A241">
        <f t="shared" si="3"/>
        <v>0.79170779356293719</v>
      </c>
      <c r="D241">
        <v>595012</v>
      </c>
    </row>
    <row r="242" spans="1:4" x14ac:dyDescent="0.25">
      <c r="A242">
        <f t="shared" si="3"/>
        <v>0.79163811256708572</v>
      </c>
      <c r="D242">
        <v>597512</v>
      </c>
    </row>
    <row r="243" spans="1:4" x14ac:dyDescent="0.25">
      <c r="A243">
        <f t="shared" si="3"/>
        <v>0.79156814002480569</v>
      </c>
      <c r="D243">
        <v>600012</v>
      </c>
    </row>
    <row r="244" spans="1:4" x14ac:dyDescent="0.25">
      <c r="A244">
        <f t="shared" si="3"/>
        <v>0.79149787593609711</v>
      </c>
      <c r="D244">
        <v>602512</v>
      </c>
    </row>
    <row r="245" spans="1:4" x14ac:dyDescent="0.25">
      <c r="A245">
        <f t="shared" si="3"/>
        <v>0.79142732030095997</v>
      </c>
      <c r="D245">
        <v>605012</v>
      </c>
    </row>
    <row r="246" spans="1:4" x14ac:dyDescent="0.25">
      <c r="A246">
        <f t="shared" si="3"/>
        <v>0.79135647311939428</v>
      </c>
      <c r="D246">
        <v>607512</v>
      </c>
    </row>
    <row r="247" spans="1:4" x14ac:dyDescent="0.25">
      <c r="A247">
        <f t="shared" si="3"/>
        <v>0.79128533439140003</v>
      </c>
      <c r="D247">
        <v>610012</v>
      </c>
    </row>
    <row r="248" spans="1:4" x14ac:dyDescent="0.25">
      <c r="A248">
        <f t="shared" si="3"/>
        <v>0.79121390411697712</v>
      </c>
      <c r="D248">
        <v>612512</v>
      </c>
    </row>
    <row r="249" spans="1:4" x14ac:dyDescent="0.25">
      <c r="A249">
        <f t="shared" si="3"/>
        <v>0.79114218229612565</v>
      </c>
      <c r="D249">
        <v>615012</v>
      </c>
    </row>
    <row r="250" spans="1:4" x14ac:dyDescent="0.25">
      <c r="A250">
        <f t="shared" si="3"/>
        <v>0.79107016892884563</v>
      </c>
      <c r="D250">
        <v>617512</v>
      </c>
    </row>
    <row r="251" spans="1:4" x14ac:dyDescent="0.25">
      <c r="A251">
        <f t="shared" si="3"/>
        <v>0.79099786401513705</v>
      </c>
      <c r="D251">
        <v>620012</v>
      </c>
    </row>
    <row r="252" spans="1:4" x14ac:dyDescent="0.25">
      <c r="A252">
        <f t="shared" si="3"/>
        <v>0.79092526755499992</v>
      </c>
      <c r="D252">
        <v>622512</v>
      </c>
    </row>
    <row r="253" spans="1:4" x14ac:dyDescent="0.25">
      <c r="A253">
        <f t="shared" si="3"/>
        <v>0.79085237954843424</v>
      </c>
      <c r="D253">
        <v>625012</v>
      </c>
    </row>
    <row r="254" spans="1:4" x14ac:dyDescent="0.25">
      <c r="A254">
        <f t="shared" si="3"/>
        <v>0.79077919999544</v>
      </c>
      <c r="D254">
        <v>627512</v>
      </c>
    </row>
    <row r="255" spans="1:4" x14ac:dyDescent="0.25">
      <c r="A255">
        <f t="shared" si="3"/>
        <v>0.79070572889601709</v>
      </c>
      <c r="D255">
        <v>630012</v>
      </c>
    </row>
    <row r="256" spans="1:4" x14ac:dyDescent="0.25">
      <c r="A256">
        <f t="shared" si="3"/>
        <v>0.79063196625016563</v>
      </c>
      <c r="D256">
        <v>632512</v>
      </c>
    </row>
    <row r="257" spans="1:4" x14ac:dyDescent="0.25">
      <c r="A257">
        <f t="shared" si="3"/>
        <v>0.79055791205788561</v>
      </c>
      <c r="D257">
        <v>635012</v>
      </c>
    </row>
    <row r="258" spans="1:4" x14ac:dyDescent="0.25">
      <c r="A258">
        <f t="shared" si="3"/>
        <v>0.79048356631917704</v>
      </c>
      <c r="D258">
        <v>637512</v>
      </c>
    </row>
    <row r="259" spans="1:4" x14ac:dyDescent="0.25">
      <c r="A259">
        <f t="shared" si="3"/>
        <v>0.79040892903403992</v>
      </c>
      <c r="D259">
        <v>640012</v>
      </c>
    </row>
    <row r="260" spans="1:4" x14ac:dyDescent="0.25">
      <c r="A260">
        <f t="shared" ref="A260:A323" si="4">A259-(D260/70000)*0.0000081633</f>
        <v>0.79033400020247424</v>
      </c>
      <c r="D260">
        <v>642512</v>
      </c>
    </row>
    <row r="261" spans="1:4" x14ac:dyDescent="0.25">
      <c r="A261">
        <f t="shared" si="4"/>
        <v>0.79025877982448001</v>
      </c>
      <c r="D261">
        <v>645012</v>
      </c>
    </row>
    <row r="262" spans="1:4" x14ac:dyDescent="0.25">
      <c r="A262">
        <f t="shared" si="4"/>
        <v>0.79018326790005711</v>
      </c>
      <c r="D262">
        <v>647512</v>
      </c>
    </row>
    <row r="263" spans="1:4" x14ac:dyDescent="0.25">
      <c r="A263">
        <f t="shared" si="4"/>
        <v>0.79010746442920565</v>
      </c>
      <c r="D263">
        <v>650012</v>
      </c>
    </row>
    <row r="264" spans="1:4" x14ac:dyDescent="0.25">
      <c r="A264">
        <f t="shared" si="4"/>
        <v>0.79003136941192564</v>
      </c>
      <c r="D264">
        <v>652512</v>
      </c>
    </row>
    <row r="265" spans="1:4" x14ac:dyDescent="0.25">
      <c r="A265">
        <f t="shared" si="4"/>
        <v>0.78995498284821708</v>
      </c>
      <c r="D265">
        <v>655012</v>
      </c>
    </row>
    <row r="266" spans="1:4" x14ac:dyDescent="0.25">
      <c r="A266">
        <f t="shared" si="4"/>
        <v>0.78987830473807996</v>
      </c>
      <c r="D266">
        <v>657512</v>
      </c>
    </row>
    <row r="267" spans="1:4" x14ac:dyDescent="0.25">
      <c r="A267">
        <f t="shared" si="4"/>
        <v>0.78980133508151429</v>
      </c>
      <c r="D267">
        <v>660012</v>
      </c>
    </row>
    <row r="268" spans="1:4" x14ac:dyDescent="0.25">
      <c r="A268">
        <f t="shared" si="4"/>
        <v>0.78972407387851995</v>
      </c>
      <c r="D268">
        <v>662512</v>
      </c>
    </row>
    <row r="269" spans="1:4" x14ac:dyDescent="0.25">
      <c r="A269">
        <f t="shared" si="4"/>
        <v>0.78964652112909706</v>
      </c>
      <c r="D269">
        <v>665012</v>
      </c>
    </row>
    <row r="270" spans="1:4" x14ac:dyDescent="0.25">
      <c r="A270">
        <f t="shared" si="4"/>
        <v>0.78956867683324561</v>
      </c>
      <c r="D270">
        <v>667512</v>
      </c>
    </row>
    <row r="271" spans="1:4" x14ac:dyDescent="0.25">
      <c r="A271">
        <f t="shared" si="4"/>
        <v>0.78949054099096561</v>
      </c>
      <c r="D271">
        <v>670012</v>
      </c>
    </row>
    <row r="272" spans="1:4" x14ac:dyDescent="0.25">
      <c r="A272">
        <f t="shared" si="4"/>
        <v>0.78941211360225705</v>
      </c>
      <c r="D272">
        <v>672512</v>
      </c>
    </row>
    <row r="273" spans="1:4" x14ac:dyDescent="0.25">
      <c r="A273">
        <f t="shared" si="4"/>
        <v>0.78933339466711994</v>
      </c>
      <c r="D273">
        <v>675012</v>
      </c>
    </row>
    <row r="274" spans="1:4" x14ac:dyDescent="0.25">
      <c r="A274">
        <f t="shared" si="4"/>
        <v>0.78925438418555427</v>
      </c>
      <c r="D274">
        <v>677512</v>
      </c>
    </row>
    <row r="275" spans="1:4" x14ac:dyDescent="0.25">
      <c r="A275">
        <f t="shared" si="4"/>
        <v>0.78917508215755994</v>
      </c>
      <c r="D275">
        <v>680012</v>
      </c>
    </row>
    <row r="276" spans="1:4" x14ac:dyDescent="0.25">
      <c r="A276">
        <f t="shared" si="4"/>
        <v>0.78909548858313705</v>
      </c>
      <c r="D276">
        <v>682512</v>
      </c>
    </row>
    <row r="277" spans="1:4" x14ac:dyDescent="0.25">
      <c r="A277">
        <f t="shared" si="4"/>
        <v>0.78901560346228561</v>
      </c>
      <c r="D277">
        <v>685012</v>
      </c>
    </row>
    <row r="278" spans="1:4" x14ac:dyDescent="0.25">
      <c r="A278">
        <f t="shared" si="4"/>
        <v>0.78893542679500561</v>
      </c>
      <c r="D278">
        <v>687512</v>
      </c>
    </row>
    <row r="279" spans="1:4" x14ac:dyDescent="0.25">
      <c r="A279">
        <f t="shared" si="4"/>
        <v>0.78885495858129706</v>
      </c>
      <c r="D279">
        <v>690012</v>
      </c>
    </row>
    <row r="280" spans="1:4" x14ac:dyDescent="0.25">
      <c r="A280">
        <f t="shared" si="4"/>
        <v>0.78877419882115996</v>
      </c>
      <c r="D280">
        <v>692512</v>
      </c>
    </row>
    <row r="281" spans="1:4" x14ac:dyDescent="0.25">
      <c r="A281">
        <f t="shared" si="4"/>
        <v>0.78869314751459429</v>
      </c>
      <c r="D281">
        <v>695012</v>
      </c>
    </row>
    <row r="282" spans="1:4" x14ac:dyDescent="0.25">
      <c r="A282">
        <f t="shared" si="4"/>
        <v>0.78861180466159997</v>
      </c>
      <c r="D282">
        <v>697512</v>
      </c>
    </row>
    <row r="283" spans="1:4" x14ac:dyDescent="0.25">
      <c r="A283">
        <f t="shared" si="4"/>
        <v>0.78853017026217709</v>
      </c>
      <c r="D283">
        <v>700012</v>
      </c>
    </row>
    <row r="284" spans="1:4" x14ac:dyDescent="0.25">
      <c r="A284">
        <f t="shared" si="4"/>
        <v>0.78844824431632565</v>
      </c>
      <c r="D284">
        <v>702512</v>
      </c>
    </row>
    <row r="285" spans="1:4" x14ac:dyDescent="0.25">
      <c r="A285">
        <f t="shared" si="4"/>
        <v>0.78836602682404566</v>
      </c>
      <c r="D285">
        <v>705012</v>
      </c>
    </row>
    <row r="286" spans="1:4" x14ac:dyDescent="0.25">
      <c r="A286">
        <f t="shared" si="4"/>
        <v>0.78828351778533712</v>
      </c>
      <c r="D286">
        <v>707512</v>
      </c>
    </row>
    <row r="287" spans="1:4" x14ac:dyDescent="0.25">
      <c r="A287">
        <f t="shared" si="4"/>
        <v>0.78820071720020002</v>
      </c>
      <c r="D287">
        <v>710012</v>
      </c>
    </row>
    <row r="288" spans="1:4" x14ac:dyDescent="0.25">
      <c r="A288">
        <f t="shared" si="4"/>
        <v>0.78811762506863425</v>
      </c>
      <c r="D288">
        <v>712512</v>
      </c>
    </row>
    <row r="289" spans="1:4" x14ac:dyDescent="0.25">
      <c r="A289">
        <f t="shared" si="4"/>
        <v>0.78803424139063993</v>
      </c>
      <c r="D289">
        <v>715012</v>
      </c>
    </row>
    <row r="290" spans="1:4" x14ac:dyDescent="0.25">
      <c r="A290">
        <f t="shared" si="4"/>
        <v>0.78795056616621706</v>
      </c>
      <c r="D290">
        <v>717512</v>
      </c>
    </row>
    <row r="291" spans="1:4" x14ac:dyDescent="0.25">
      <c r="A291">
        <f t="shared" si="4"/>
        <v>0.78786659939536563</v>
      </c>
      <c r="D291">
        <v>720012</v>
      </c>
    </row>
    <row r="292" spans="1:4" x14ac:dyDescent="0.25">
      <c r="A292">
        <f t="shared" si="4"/>
        <v>0.78778234107808565</v>
      </c>
      <c r="D292">
        <v>722512</v>
      </c>
    </row>
    <row r="293" spans="1:4" x14ac:dyDescent="0.25">
      <c r="A293">
        <f t="shared" si="4"/>
        <v>0.78769779121437711</v>
      </c>
      <c r="D293">
        <v>725012</v>
      </c>
    </row>
    <row r="294" spans="1:4" x14ac:dyDescent="0.25">
      <c r="A294">
        <f t="shared" si="4"/>
        <v>0.78761294980424001</v>
      </c>
      <c r="D294">
        <v>727512</v>
      </c>
    </row>
    <row r="295" spans="1:4" x14ac:dyDescent="0.25">
      <c r="A295">
        <f t="shared" si="4"/>
        <v>0.78752781684767426</v>
      </c>
      <c r="D295">
        <v>730012</v>
      </c>
    </row>
    <row r="296" spans="1:4" x14ac:dyDescent="0.25">
      <c r="A296">
        <f t="shared" si="4"/>
        <v>0.78744239234467994</v>
      </c>
      <c r="D296">
        <v>732512</v>
      </c>
    </row>
    <row r="297" spans="1:4" x14ac:dyDescent="0.25">
      <c r="A297">
        <f t="shared" si="4"/>
        <v>0.78735667629525707</v>
      </c>
      <c r="D297">
        <v>735012</v>
      </c>
    </row>
    <row r="298" spans="1:4" x14ac:dyDescent="0.25">
      <c r="A298">
        <f t="shared" si="4"/>
        <v>0.78727066869940565</v>
      </c>
      <c r="D298">
        <v>737512</v>
      </c>
    </row>
    <row r="299" spans="1:4" x14ac:dyDescent="0.25">
      <c r="A299">
        <f t="shared" si="4"/>
        <v>0.78718436955712567</v>
      </c>
      <c r="D299">
        <v>740012</v>
      </c>
    </row>
    <row r="300" spans="1:4" x14ac:dyDescent="0.25">
      <c r="A300">
        <f t="shared" si="4"/>
        <v>0.78709777886841714</v>
      </c>
      <c r="D300">
        <v>742512</v>
      </c>
    </row>
    <row r="301" spans="1:4" x14ac:dyDescent="0.25">
      <c r="A301">
        <f t="shared" si="4"/>
        <v>0.78701089663327994</v>
      </c>
      <c r="D301">
        <v>745012</v>
      </c>
    </row>
    <row r="302" spans="1:4" x14ac:dyDescent="0.25">
      <c r="A302">
        <f t="shared" si="4"/>
        <v>0.78692372285171419</v>
      </c>
      <c r="D302">
        <v>747512</v>
      </c>
    </row>
    <row r="303" spans="1:4" x14ac:dyDescent="0.25">
      <c r="A303">
        <f t="shared" si="4"/>
        <v>0.78683625752371988</v>
      </c>
      <c r="D303">
        <v>750012</v>
      </c>
    </row>
    <row r="304" spans="1:4" x14ac:dyDescent="0.25">
      <c r="A304">
        <f t="shared" si="4"/>
        <v>0.78674850064929702</v>
      </c>
      <c r="D304">
        <v>752512</v>
      </c>
    </row>
    <row r="305" spans="1:4" x14ac:dyDescent="0.25">
      <c r="A305">
        <f t="shared" si="4"/>
        <v>0.78666045222844561</v>
      </c>
      <c r="D305">
        <v>755012</v>
      </c>
    </row>
    <row r="306" spans="1:4" x14ac:dyDescent="0.25">
      <c r="A306">
        <f t="shared" si="4"/>
        <v>0.78657211226116563</v>
      </c>
      <c r="D306">
        <v>757512</v>
      </c>
    </row>
    <row r="307" spans="1:4" x14ac:dyDescent="0.25">
      <c r="A307">
        <f t="shared" si="4"/>
        <v>0.78648348074745711</v>
      </c>
      <c r="D307">
        <v>760012</v>
      </c>
    </row>
    <row r="308" spans="1:4" x14ac:dyDescent="0.25">
      <c r="A308">
        <f t="shared" si="4"/>
        <v>0.78639455768731992</v>
      </c>
      <c r="D308">
        <v>762512</v>
      </c>
    </row>
    <row r="309" spans="1:4" x14ac:dyDescent="0.25">
      <c r="A309">
        <f t="shared" si="4"/>
        <v>0.78630534308075417</v>
      </c>
      <c r="D309">
        <v>765012</v>
      </c>
    </row>
    <row r="310" spans="1:4" x14ac:dyDescent="0.25">
      <c r="A310">
        <f t="shared" si="4"/>
        <v>0.78621583692775987</v>
      </c>
      <c r="D310">
        <v>767512</v>
      </c>
    </row>
    <row r="311" spans="1:4" x14ac:dyDescent="0.25">
      <c r="A311">
        <f t="shared" si="4"/>
        <v>0.78612603922833701</v>
      </c>
      <c r="D311">
        <v>770012</v>
      </c>
    </row>
    <row r="312" spans="1:4" x14ac:dyDescent="0.25">
      <c r="A312">
        <f t="shared" si="4"/>
        <v>0.7860359499824856</v>
      </c>
      <c r="D312">
        <v>772512</v>
      </c>
    </row>
    <row r="313" spans="1:4" x14ac:dyDescent="0.25">
      <c r="A313">
        <f t="shared" si="4"/>
        <v>0.78594556919020564</v>
      </c>
      <c r="D313">
        <v>775012</v>
      </c>
    </row>
    <row r="314" spans="1:4" x14ac:dyDescent="0.25">
      <c r="A314">
        <f t="shared" si="4"/>
        <v>0.78585489685149712</v>
      </c>
      <c r="D314">
        <v>777512</v>
      </c>
    </row>
    <row r="315" spans="1:4" x14ac:dyDescent="0.25">
      <c r="A315">
        <f t="shared" si="4"/>
        <v>0.78576393296635993</v>
      </c>
      <c r="D315">
        <v>780012</v>
      </c>
    </row>
    <row r="316" spans="1:4" x14ac:dyDescent="0.25">
      <c r="A316">
        <f t="shared" si="4"/>
        <v>0.78567267753479419</v>
      </c>
      <c r="D316">
        <v>782512</v>
      </c>
    </row>
    <row r="317" spans="1:4" x14ac:dyDescent="0.25">
      <c r="A317">
        <f t="shared" si="4"/>
        <v>0.7855811305567999</v>
      </c>
      <c r="D317">
        <v>785012</v>
      </c>
    </row>
    <row r="318" spans="1:4" x14ac:dyDescent="0.25">
      <c r="A318">
        <f t="shared" si="4"/>
        <v>0.78548929203237705</v>
      </c>
      <c r="D318">
        <v>787512</v>
      </c>
    </row>
    <row r="319" spans="1:4" x14ac:dyDescent="0.25">
      <c r="A319">
        <f t="shared" si="4"/>
        <v>0.78539716196152565</v>
      </c>
      <c r="D319">
        <v>790012</v>
      </c>
    </row>
    <row r="320" spans="1:4" x14ac:dyDescent="0.25">
      <c r="A320">
        <f t="shared" si="4"/>
        <v>0.78530474034424569</v>
      </c>
      <c r="D320">
        <v>792512</v>
      </c>
    </row>
    <row r="321" spans="1:4" x14ac:dyDescent="0.25">
      <c r="A321">
        <f t="shared" si="4"/>
        <v>0.78521202718053706</v>
      </c>
      <c r="D321">
        <v>795012</v>
      </c>
    </row>
    <row r="322" spans="1:4" x14ac:dyDescent="0.25">
      <c r="A322">
        <f t="shared" si="4"/>
        <v>0.78511902247039989</v>
      </c>
      <c r="D322">
        <v>797512</v>
      </c>
    </row>
    <row r="323" spans="1:4" x14ac:dyDescent="0.25">
      <c r="A323">
        <f t="shared" si="4"/>
        <v>0.78502572621383415</v>
      </c>
      <c r="D323">
        <v>800012</v>
      </c>
    </row>
    <row r="324" spans="1:4" x14ac:dyDescent="0.25">
      <c r="A324">
        <f t="shared" ref="A324:A387" si="5">A323-(D324/70000)*0.0000081633</f>
        <v>0.78493213841083986</v>
      </c>
      <c r="D324">
        <v>802512</v>
      </c>
    </row>
    <row r="325" spans="1:4" x14ac:dyDescent="0.25">
      <c r="A325">
        <f t="shared" si="5"/>
        <v>0.78483825906141702</v>
      </c>
      <c r="D325">
        <v>805012</v>
      </c>
    </row>
    <row r="326" spans="1:4" x14ac:dyDescent="0.25">
      <c r="A326">
        <f t="shared" si="5"/>
        <v>0.78474408816556562</v>
      </c>
      <c r="D326">
        <v>807512</v>
      </c>
    </row>
    <row r="327" spans="1:4" x14ac:dyDescent="0.25">
      <c r="A327">
        <f t="shared" si="5"/>
        <v>0.78464962572328567</v>
      </c>
      <c r="D327">
        <v>810012</v>
      </c>
    </row>
    <row r="328" spans="1:4" x14ac:dyDescent="0.25">
      <c r="A328">
        <f t="shared" si="5"/>
        <v>0.78455487173457705</v>
      </c>
      <c r="D328">
        <v>812512</v>
      </c>
    </row>
    <row r="329" spans="1:4" x14ac:dyDescent="0.25">
      <c r="A329">
        <f t="shared" si="5"/>
        <v>0.78445982619943988</v>
      </c>
      <c r="D329">
        <v>815012</v>
      </c>
    </row>
    <row r="330" spans="1:4" x14ac:dyDescent="0.25">
      <c r="A330">
        <f t="shared" si="5"/>
        <v>0.78436448911787415</v>
      </c>
      <c r="D330">
        <v>817512</v>
      </c>
    </row>
    <row r="331" spans="1:4" x14ac:dyDescent="0.25">
      <c r="A331">
        <f t="shared" si="5"/>
        <v>0.78426886048987987</v>
      </c>
      <c r="D331">
        <v>820012</v>
      </c>
    </row>
    <row r="332" spans="1:4" x14ac:dyDescent="0.25">
      <c r="A332">
        <f t="shared" si="5"/>
        <v>0.78417294031545703</v>
      </c>
      <c r="D332">
        <v>822512</v>
      </c>
    </row>
    <row r="333" spans="1:4" x14ac:dyDescent="0.25">
      <c r="A333">
        <f t="shared" si="5"/>
        <v>0.78407672859460564</v>
      </c>
      <c r="D333">
        <v>825012</v>
      </c>
    </row>
    <row r="334" spans="1:4" x14ac:dyDescent="0.25">
      <c r="A334">
        <f t="shared" si="5"/>
        <v>0.7839802253273257</v>
      </c>
      <c r="D334">
        <v>827512</v>
      </c>
    </row>
    <row r="335" spans="1:4" x14ac:dyDescent="0.25">
      <c r="A335">
        <f t="shared" si="5"/>
        <v>0.78388343051361709</v>
      </c>
      <c r="D335">
        <v>830012</v>
      </c>
    </row>
    <row r="336" spans="1:4" x14ac:dyDescent="0.25">
      <c r="A336">
        <f t="shared" si="5"/>
        <v>0.78378634415347992</v>
      </c>
      <c r="D336">
        <v>832512</v>
      </c>
    </row>
    <row r="337" spans="1:4" x14ac:dyDescent="0.25">
      <c r="A337">
        <f t="shared" si="5"/>
        <v>0.7836889662469142</v>
      </c>
      <c r="D337">
        <v>835012</v>
      </c>
    </row>
    <row r="338" spans="1:4" x14ac:dyDescent="0.25">
      <c r="A338">
        <f t="shared" si="5"/>
        <v>0.78359129679391992</v>
      </c>
      <c r="D338">
        <v>837512</v>
      </c>
    </row>
    <row r="339" spans="1:4" x14ac:dyDescent="0.25">
      <c r="A339">
        <f t="shared" si="5"/>
        <v>0.78349333579449709</v>
      </c>
      <c r="D339">
        <v>840012</v>
      </c>
    </row>
    <row r="340" spans="1:4" x14ac:dyDescent="0.25">
      <c r="A340">
        <f t="shared" si="5"/>
        <v>0.78339508324864571</v>
      </c>
      <c r="D340">
        <v>842512</v>
      </c>
    </row>
    <row r="341" spans="1:4" x14ac:dyDescent="0.25">
      <c r="A341">
        <f t="shared" si="5"/>
        <v>0.78329653915636566</v>
      </c>
      <c r="D341">
        <v>845012</v>
      </c>
    </row>
    <row r="342" spans="1:4" x14ac:dyDescent="0.25">
      <c r="A342">
        <f t="shared" si="5"/>
        <v>0.78319770351765705</v>
      </c>
      <c r="D342">
        <v>847512</v>
      </c>
    </row>
    <row r="343" spans="1:4" x14ac:dyDescent="0.25">
      <c r="A343">
        <f t="shared" si="5"/>
        <v>0.78309857633251989</v>
      </c>
      <c r="D343">
        <v>850012</v>
      </c>
    </row>
    <row r="344" spans="1:4" x14ac:dyDescent="0.25">
      <c r="A344">
        <f t="shared" si="5"/>
        <v>0.78299915760095418</v>
      </c>
      <c r="D344">
        <v>852512</v>
      </c>
    </row>
    <row r="345" spans="1:4" x14ac:dyDescent="0.25">
      <c r="A345">
        <f t="shared" si="5"/>
        <v>0.78289944732295991</v>
      </c>
      <c r="D345">
        <v>855012</v>
      </c>
    </row>
    <row r="346" spans="1:4" x14ac:dyDescent="0.25">
      <c r="A346">
        <f t="shared" si="5"/>
        <v>0.78279944549853708</v>
      </c>
      <c r="D346">
        <v>857512</v>
      </c>
    </row>
    <row r="347" spans="1:4" x14ac:dyDescent="0.25">
      <c r="A347">
        <f t="shared" si="5"/>
        <v>0.7826991521276857</v>
      </c>
      <c r="D347">
        <v>860012</v>
      </c>
    </row>
    <row r="348" spans="1:4" x14ac:dyDescent="0.25">
      <c r="A348">
        <f t="shared" si="5"/>
        <v>0.78259856721040566</v>
      </c>
      <c r="D348">
        <v>862512</v>
      </c>
    </row>
    <row r="349" spans="1:4" x14ac:dyDescent="0.25">
      <c r="A349">
        <f t="shared" si="5"/>
        <v>0.78249769074669706</v>
      </c>
      <c r="D349">
        <v>865012</v>
      </c>
    </row>
    <row r="350" spans="1:4" x14ac:dyDescent="0.25">
      <c r="A350">
        <f t="shared" si="5"/>
        <v>0.78239652273655991</v>
      </c>
      <c r="D350">
        <v>867512</v>
      </c>
    </row>
    <row r="351" spans="1:4" x14ac:dyDescent="0.25">
      <c r="A351">
        <f t="shared" si="5"/>
        <v>0.7822950631799942</v>
      </c>
      <c r="D351">
        <v>870012</v>
      </c>
    </row>
    <row r="352" spans="1:4" x14ac:dyDescent="0.25">
      <c r="A352">
        <f t="shared" si="5"/>
        <v>0.78219331207699994</v>
      </c>
      <c r="D352">
        <v>872512</v>
      </c>
    </row>
    <row r="353" spans="1:4" x14ac:dyDescent="0.25">
      <c r="A353">
        <f t="shared" si="5"/>
        <v>0.78209126942757712</v>
      </c>
      <c r="D353">
        <v>875012</v>
      </c>
    </row>
    <row r="354" spans="1:4" x14ac:dyDescent="0.25">
      <c r="A354">
        <f t="shared" si="5"/>
        <v>0.78198893523172563</v>
      </c>
      <c r="D354">
        <v>877512</v>
      </c>
    </row>
    <row r="355" spans="1:4" x14ac:dyDescent="0.25">
      <c r="A355">
        <f t="shared" si="5"/>
        <v>0.7818863094894456</v>
      </c>
      <c r="D355">
        <v>880012</v>
      </c>
    </row>
    <row r="356" spans="1:4" x14ac:dyDescent="0.25">
      <c r="A356">
        <f t="shared" si="5"/>
        <v>0.781783392200737</v>
      </c>
      <c r="D356">
        <v>882512</v>
      </c>
    </row>
    <row r="357" spans="1:4" x14ac:dyDescent="0.25">
      <c r="A357">
        <f t="shared" si="5"/>
        <v>0.78168018336559986</v>
      </c>
      <c r="D357">
        <v>885012</v>
      </c>
    </row>
    <row r="358" spans="1:4" x14ac:dyDescent="0.25">
      <c r="A358">
        <f t="shared" si="5"/>
        <v>0.78157668298403415</v>
      </c>
      <c r="D358">
        <v>887512</v>
      </c>
    </row>
    <row r="359" spans="1:4" x14ac:dyDescent="0.25">
      <c r="A359">
        <f t="shared" si="5"/>
        <v>0.7814728910560399</v>
      </c>
      <c r="D359">
        <v>890012</v>
      </c>
    </row>
    <row r="360" spans="1:4" x14ac:dyDescent="0.25">
      <c r="A360">
        <f t="shared" si="5"/>
        <v>0.78136880758161709</v>
      </c>
      <c r="D360">
        <v>892512</v>
      </c>
    </row>
    <row r="361" spans="1:4" x14ac:dyDescent="0.25">
      <c r="A361">
        <f t="shared" si="5"/>
        <v>0.78126443256076561</v>
      </c>
      <c r="D361">
        <v>895012</v>
      </c>
    </row>
    <row r="362" spans="1:4" x14ac:dyDescent="0.25">
      <c r="A362">
        <f t="shared" si="5"/>
        <v>0.78115976599348558</v>
      </c>
      <c r="D362">
        <v>897512</v>
      </c>
    </row>
    <row r="363" spans="1:4" x14ac:dyDescent="0.25">
      <c r="A363">
        <f t="shared" si="5"/>
        <v>0.78105480787977699</v>
      </c>
      <c r="D363">
        <v>900012</v>
      </c>
    </row>
    <row r="364" spans="1:4" x14ac:dyDescent="0.25">
      <c r="A364">
        <f t="shared" si="5"/>
        <v>0.78094955821963985</v>
      </c>
      <c r="D364">
        <v>902512</v>
      </c>
    </row>
    <row r="365" spans="1:4" x14ac:dyDescent="0.25">
      <c r="A365">
        <f t="shared" si="5"/>
        <v>0.78084401701307415</v>
      </c>
      <c r="D365">
        <v>905012</v>
      </c>
    </row>
    <row r="366" spans="1:4" x14ac:dyDescent="0.25">
      <c r="A366">
        <f t="shared" si="5"/>
        <v>0.7807381842600799</v>
      </c>
      <c r="D366">
        <v>907512</v>
      </c>
    </row>
    <row r="367" spans="1:4" x14ac:dyDescent="0.25">
      <c r="A367">
        <f t="shared" si="5"/>
        <v>0.7806320599606571</v>
      </c>
      <c r="D367">
        <v>910012</v>
      </c>
    </row>
    <row r="368" spans="1:4" x14ac:dyDescent="0.25">
      <c r="A368">
        <f t="shared" si="5"/>
        <v>0.78052564411480563</v>
      </c>
      <c r="D368">
        <v>912512</v>
      </c>
    </row>
    <row r="369" spans="1:4" x14ac:dyDescent="0.25">
      <c r="A369">
        <f t="shared" si="5"/>
        <v>0.7804189367225256</v>
      </c>
      <c r="D369">
        <v>915012</v>
      </c>
    </row>
    <row r="370" spans="1:4" x14ac:dyDescent="0.25">
      <c r="A370">
        <f t="shared" si="5"/>
        <v>0.78031193778381702</v>
      </c>
      <c r="D370">
        <v>917512</v>
      </c>
    </row>
    <row r="371" spans="1:4" x14ac:dyDescent="0.25">
      <c r="A371">
        <f t="shared" si="5"/>
        <v>0.78020464729867989</v>
      </c>
      <c r="D371">
        <v>920012</v>
      </c>
    </row>
    <row r="372" spans="1:4" x14ac:dyDescent="0.25">
      <c r="A372">
        <f t="shared" si="5"/>
        <v>0.7800970652671142</v>
      </c>
      <c r="D372">
        <v>922512</v>
      </c>
    </row>
    <row r="373" spans="1:4" x14ac:dyDescent="0.25">
      <c r="A373">
        <f t="shared" si="5"/>
        <v>0.77998919168911995</v>
      </c>
      <c r="D373">
        <v>925012</v>
      </c>
    </row>
    <row r="374" spans="1:4" x14ac:dyDescent="0.25">
      <c r="A374">
        <f t="shared" si="5"/>
        <v>0.77988102656469704</v>
      </c>
      <c r="D374">
        <v>927512</v>
      </c>
    </row>
    <row r="375" spans="1:4" x14ac:dyDescent="0.25">
      <c r="A375">
        <f t="shared" si="5"/>
        <v>0.77977256989384558</v>
      </c>
      <c r="D375">
        <v>930012</v>
      </c>
    </row>
    <row r="376" spans="1:4" x14ac:dyDescent="0.25">
      <c r="A376">
        <f t="shared" si="5"/>
        <v>0.77966382167656556</v>
      </c>
      <c r="D376">
        <v>932512</v>
      </c>
    </row>
    <row r="377" spans="1:4" x14ac:dyDescent="0.25">
      <c r="A377">
        <f t="shared" si="5"/>
        <v>0.77955478191285699</v>
      </c>
      <c r="D377">
        <v>935012</v>
      </c>
    </row>
    <row r="378" spans="1:4" x14ac:dyDescent="0.25">
      <c r="A378">
        <f t="shared" si="5"/>
        <v>0.77944545060271986</v>
      </c>
      <c r="D378">
        <v>937512</v>
      </c>
    </row>
    <row r="379" spans="1:4" x14ac:dyDescent="0.25">
      <c r="A379">
        <f t="shared" si="5"/>
        <v>0.77933582774615417</v>
      </c>
      <c r="D379">
        <v>940012</v>
      </c>
    </row>
    <row r="380" spans="1:4" x14ac:dyDescent="0.25">
      <c r="A380">
        <f t="shared" si="5"/>
        <v>0.77922591334315994</v>
      </c>
      <c r="D380">
        <v>942512</v>
      </c>
    </row>
    <row r="381" spans="1:4" x14ac:dyDescent="0.25">
      <c r="A381">
        <f t="shared" si="5"/>
        <v>0.77911570739373703</v>
      </c>
      <c r="D381">
        <v>945012</v>
      </c>
    </row>
    <row r="382" spans="1:4" x14ac:dyDescent="0.25">
      <c r="A382">
        <f t="shared" si="5"/>
        <v>0.77900520989788558</v>
      </c>
      <c r="D382">
        <v>947512</v>
      </c>
    </row>
    <row r="383" spans="1:4" x14ac:dyDescent="0.25">
      <c r="A383">
        <f t="shared" si="5"/>
        <v>0.77889442085560556</v>
      </c>
      <c r="D383">
        <v>950012</v>
      </c>
    </row>
    <row r="384" spans="1:4" x14ac:dyDescent="0.25">
      <c r="A384">
        <f t="shared" si="5"/>
        <v>0.778783340266897</v>
      </c>
      <c r="D384">
        <v>952512</v>
      </c>
    </row>
    <row r="385" spans="1:4" x14ac:dyDescent="0.25">
      <c r="A385">
        <f t="shared" si="5"/>
        <v>0.77867196813175987</v>
      </c>
      <c r="D385">
        <v>955012</v>
      </c>
    </row>
    <row r="386" spans="1:4" x14ac:dyDescent="0.25">
      <c r="A386">
        <f t="shared" si="5"/>
        <v>0.7785603044501942</v>
      </c>
      <c r="D386">
        <v>957512</v>
      </c>
    </row>
    <row r="387" spans="1:4" x14ac:dyDescent="0.25">
      <c r="A387">
        <f t="shared" si="5"/>
        <v>0.77844834922219996</v>
      </c>
      <c r="D387">
        <v>960012</v>
      </c>
    </row>
    <row r="388" spans="1:4" x14ac:dyDescent="0.25">
      <c r="A388">
        <f t="shared" ref="A388:A451" si="6">A387-(D388/70000)*0.0000081633</f>
        <v>0.77833610244777707</v>
      </c>
      <c r="D388">
        <v>962512</v>
      </c>
    </row>
    <row r="389" spans="1:4" x14ac:dyDescent="0.25">
      <c r="A389">
        <f t="shared" si="6"/>
        <v>0.77822356412692562</v>
      </c>
      <c r="D389">
        <v>965012</v>
      </c>
    </row>
    <row r="390" spans="1:4" x14ac:dyDescent="0.25">
      <c r="A390">
        <f t="shared" si="6"/>
        <v>0.77811073425964561</v>
      </c>
      <c r="D390">
        <v>967512</v>
      </c>
    </row>
    <row r="391" spans="1:4" x14ac:dyDescent="0.25">
      <c r="A391">
        <f t="shared" si="6"/>
        <v>0.77799761284593705</v>
      </c>
      <c r="D391">
        <v>970012</v>
      </c>
    </row>
    <row r="392" spans="1:4" x14ac:dyDescent="0.25">
      <c r="A392">
        <f t="shared" si="6"/>
        <v>0.77788419988579993</v>
      </c>
      <c r="D392">
        <v>972512</v>
      </c>
    </row>
    <row r="393" spans="1:4" x14ac:dyDescent="0.25">
      <c r="A393">
        <f t="shared" si="6"/>
        <v>0.77777049537923426</v>
      </c>
      <c r="D393">
        <v>975012</v>
      </c>
    </row>
    <row r="394" spans="1:4" x14ac:dyDescent="0.25">
      <c r="A394">
        <f t="shared" si="6"/>
        <v>0.77765649932623993</v>
      </c>
      <c r="D394">
        <v>977512</v>
      </c>
    </row>
    <row r="395" spans="1:4" x14ac:dyDescent="0.25">
      <c r="A395">
        <f t="shared" si="6"/>
        <v>0.77754221172681703</v>
      </c>
      <c r="D395">
        <v>980012</v>
      </c>
    </row>
    <row r="396" spans="1:4" x14ac:dyDescent="0.25">
      <c r="A396">
        <f t="shared" si="6"/>
        <v>0.77742763258096559</v>
      </c>
      <c r="D396">
        <v>982512</v>
      </c>
    </row>
    <row r="397" spans="1:4" x14ac:dyDescent="0.25">
      <c r="A397">
        <f t="shared" si="6"/>
        <v>0.77731276188868559</v>
      </c>
      <c r="D397">
        <v>985012</v>
      </c>
    </row>
    <row r="398" spans="1:4" x14ac:dyDescent="0.25">
      <c r="A398">
        <f t="shared" si="6"/>
        <v>0.77719759964997703</v>
      </c>
      <c r="D398">
        <v>987512</v>
      </c>
    </row>
    <row r="399" spans="1:4" x14ac:dyDescent="0.25">
      <c r="A399">
        <f t="shared" si="6"/>
        <v>0.77708214586483992</v>
      </c>
      <c r="D399">
        <v>990012</v>
      </c>
    </row>
    <row r="400" spans="1:4" x14ac:dyDescent="0.25">
      <c r="A400">
        <f t="shared" si="6"/>
        <v>0.77696640053327426</v>
      </c>
      <c r="D400">
        <v>992512</v>
      </c>
    </row>
    <row r="401" spans="1:4" x14ac:dyDescent="0.25">
      <c r="A401">
        <f t="shared" si="6"/>
        <v>0.77685036365527993</v>
      </c>
      <c r="D401">
        <v>995012</v>
      </c>
    </row>
    <row r="402" spans="1:4" x14ac:dyDescent="0.25">
      <c r="A402">
        <f t="shared" si="6"/>
        <v>0.77673403523085705</v>
      </c>
      <c r="D402">
        <v>997512</v>
      </c>
    </row>
    <row r="403" spans="1:4" x14ac:dyDescent="0.25">
      <c r="A403">
        <f t="shared" si="6"/>
        <v>0.77661741526000561</v>
      </c>
      <c r="D403">
        <v>1000012</v>
      </c>
    </row>
    <row r="404" spans="1:4" x14ac:dyDescent="0.25">
      <c r="A404">
        <f t="shared" si="6"/>
        <v>0.77650050374272561</v>
      </c>
      <c r="D404">
        <v>1002512</v>
      </c>
    </row>
    <row r="405" spans="1:4" x14ac:dyDescent="0.25">
      <c r="A405">
        <f t="shared" si="6"/>
        <v>0.77638330067901706</v>
      </c>
      <c r="D405">
        <v>1005012</v>
      </c>
    </row>
    <row r="406" spans="1:4" x14ac:dyDescent="0.25">
      <c r="A406">
        <f t="shared" si="6"/>
        <v>0.77626580606887996</v>
      </c>
      <c r="D406">
        <v>1007512</v>
      </c>
    </row>
    <row r="407" spans="1:4" x14ac:dyDescent="0.25">
      <c r="A407">
        <f t="shared" si="6"/>
        <v>0.77614801991231419</v>
      </c>
      <c r="D407">
        <v>1010012</v>
      </c>
    </row>
    <row r="408" spans="1:4" x14ac:dyDescent="0.25">
      <c r="A408">
        <f t="shared" si="6"/>
        <v>0.77602994220931987</v>
      </c>
      <c r="D408">
        <v>1012512</v>
      </c>
    </row>
    <row r="409" spans="1:4" x14ac:dyDescent="0.25">
      <c r="A409">
        <f t="shared" si="6"/>
        <v>0.77591157295989699</v>
      </c>
      <c r="D409">
        <v>1015012</v>
      </c>
    </row>
    <row r="410" spans="1:4" x14ac:dyDescent="0.25">
      <c r="A410">
        <f t="shared" si="6"/>
        <v>0.77579291216404556</v>
      </c>
      <c r="D410">
        <v>1017512</v>
      </c>
    </row>
    <row r="411" spans="1:4" x14ac:dyDescent="0.25">
      <c r="A411">
        <f t="shared" si="6"/>
        <v>0.77567395982176557</v>
      </c>
      <c r="D411">
        <v>1020012</v>
      </c>
    </row>
    <row r="412" spans="1:4" x14ac:dyDescent="0.25">
      <c r="A412">
        <f t="shared" si="6"/>
        <v>0.77555471593305703</v>
      </c>
      <c r="D412">
        <v>1022512</v>
      </c>
    </row>
    <row r="413" spans="1:4" x14ac:dyDescent="0.25">
      <c r="A413">
        <f t="shared" si="6"/>
        <v>0.77543518049791993</v>
      </c>
      <c r="D413">
        <v>1025012</v>
      </c>
    </row>
    <row r="414" spans="1:4" x14ac:dyDescent="0.25">
      <c r="A414">
        <f t="shared" si="6"/>
        <v>0.77531535351635417</v>
      </c>
      <c r="D414">
        <v>1027512</v>
      </c>
    </row>
    <row r="415" spans="1:4" x14ac:dyDescent="0.25">
      <c r="A415">
        <f t="shared" si="6"/>
        <v>0.77519523498835985</v>
      </c>
      <c r="D415">
        <v>1030012</v>
      </c>
    </row>
    <row r="416" spans="1:4" x14ac:dyDescent="0.25">
      <c r="A416">
        <f t="shared" si="6"/>
        <v>0.77507482491393698</v>
      </c>
      <c r="D416">
        <v>1032512</v>
      </c>
    </row>
    <row r="417" spans="1:4" x14ac:dyDescent="0.25">
      <c r="A417">
        <f t="shared" si="6"/>
        <v>0.77495412329308555</v>
      </c>
      <c r="D417">
        <v>1035012</v>
      </c>
    </row>
    <row r="418" spans="1:4" x14ac:dyDescent="0.25">
      <c r="A418">
        <f t="shared" si="6"/>
        <v>0.77483313012580557</v>
      </c>
      <c r="D418">
        <v>1037512</v>
      </c>
    </row>
    <row r="419" spans="1:4" x14ac:dyDescent="0.25">
      <c r="A419">
        <f t="shared" si="6"/>
        <v>0.77471184541209703</v>
      </c>
      <c r="D419">
        <v>1040012</v>
      </c>
    </row>
    <row r="420" spans="1:4" x14ac:dyDescent="0.25">
      <c r="A420">
        <f t="shared" si="6"/>
        <v>0.77459026915195994</v>
      </c>
      <c r="D420">
        <v>1042512</v>
      </c>
    </row>
    <row r="421" spans="1:4" x14ac:dyDescent="0.25">
      <c r="A421">
        <f t="shared" si="6"/>
        <v>0.77446840134539419</v>
      </c>
      <c r="D421">
        <v>1045012</v>
      </c>
    </row>
    <row r="422" spans="1:4" x14ac:dyDescent="0.25">
      <c r="A422">
        <f t="shared" si="6"/>
        <v>0.77434624199239988</v>
      </c>
      <c r="D422">
        <v>1047512</v>
      </c>
    </row>
    <row r="423" spans="1:4" x14ac:dyDescent="0.25">
      <c r="A423">
        <f t="shared" si="6"/>
        <v>0.77422379109297701</v>
      </c>
      <c r="D423">
        <v>1050012</v>
      </c>
    </row>
    <row r="424" spans="1:4" x14ac:dyDescent="0.25">
      <c r="A424">
        <f t="shared" si="6"/>
        <v>0.77410104864712559</v>
      </c>
      <c r="D424">
        <v>1052512</v>
      </c>
    </row>
    <row r="425" spans="1:4" x14ac:dyDescent="0.25">
      <c r="A425">
        <f t="shared" si="6"/>
        <v>0.77397801465484561</v>
      </c>
      <c r="D425">
        <v>1055012</v>
      </c>
    </row>
    <row r="426" spans="1:4" x14ac:dyDescent="0.25">
      <c r="A426">
        <f t="shared" si="6"/>
        <v>0.77385468911613708</v>
      </c>
      <c r="D426">
        <v>1057512</v>
      </c>
    </row>
    <row r="427" spans="1:4" x14ac:dyDescent="0.25">
      <c r="A427">
        <f t="shared" si="6"/>
        <v>0.77373107203099989</v>
      </c>
      <c r="D427">
        <v>1060012</v>
      </c>
    </row>
    <row r="428" spans="1:4" x14ac:dyDescent="0.25">
      <c r="A428">
        <f t="shared" si="6"/>
        <v>0.77360716339943414</v>
      </c>
      <c r="D428">
        <v>1062512</v>
      </c>
    </row>
    <row r="429" spans="1:4" x14ac:dyDescent="0.25">
      <c r="A429">
        <f t="shared" si="6"/>
        <v>0.77348296322143983</v>
      </c>
      <c r="D429">
        <v>1065012</v>
      </c>
    </row>
    <row r="430" spans="1:4" x14ac:dyDescent="0.25">
      <c r="A430">
        <f t="shared" si="6"/>
        <v>0.77335847149701697</v>
      </c>
      <c r="D430">
        <v>1067512</v>
      </c>
    </row>
    <row r="431" spans="1:4" x14ac:dyDescent="0.25">
      <c r="A431">
        <f t="shared" si="6"/>
        <v>0.77323368822616556</v>
      </c>
      <c r="D431">
        <v>1070012</v>
      </c>
    </row>
    <row r="432" spans="1:4" x14ac:dyDescent="0.25">
      <c r="A432">
        <f t="shared" si="6"/>
        <v>0.77310861340888559</v>
      </c>
      <c r="D432">
        <v>1072512</v>
      </c>
    </row>
    <row r="433" spans="1:4" x14ac:dyDescent="0.25">
      <c r="A433">
        <f t="shared" si="6"/>
        <v>0.77298324704517707</v>
      </c>
      <c r="D433">
        <v>1075012</v>
      </c>
    </row>
    <row r="434" spans="1:4" x14ac:dyDescent="0.25">
      <c r="A434">
        <f t="shared" si="6"/>
        <v>0.77285758913503988</v>
      </c>
      <c r="D434">
        <v>1077512</v>
      </c>
    </row>
    <row r="435" spans="1:4" x14ac:dyDescent="0.25">
      <c r="A435">
        <f t="shared" si="6"/>
        <v>0.77273163967847414</v>
      </c>
      <c r="D435">
        <v>1080012</v>
      </c>
    </row>
    <row r="436" spans="1:4" x14ac:dyDescent="0.25">
      <c r="A436">
        <f t="shared" si="6"/>
        <v>0.77260539867547984</v>
      </c>
      <c r="D436">
        <v>1082512</v>
      </c>
    </row>
    <row r="437" spans="1:4" x14ac:dyDescent="0.25">
      <c r="A437">
        <f t="shared" si="6"/>
        <v>0.77247886612605698</v>
      </c>
      <c r="D437">
        <v>1085012</v>
      </c>
    </row>
    <row r="438" spans="1:4" x14ac:dyDescent="0.25">
      <c r="A438">
        <f t="shared" si="6"/>
        <v>0.77235204203020558</v>
      </c>
      <c r="D438">
        <v>1087512</v>
      </c>
    </row>
    <row r="439" spans="1:4" x14ac:dyDescent="0.25">
      <c r="A439">
        <f t="shared" si="6"/>
        <v>0.77222492638792561</v>
      </c>
      <c r="D439">
        <v>1090012</v>
      </c>
    </row>
    <row r="440" spans="1:4" x14ac:dyDescent="0.25">
      <c r="A440">
        <f t="shared" si="6"/>
        <v>0.7720975191992171</v>
      </c>
      <c r="D440">
        <v>1092512</v>
      </c>
    </row>
    <row r="441" spans="1:4" x14ac:dyDescent="0.25">
      <c r="A441">
        <f t="shared" si="6"/>
        <v>0.77196982046407991</v>
      </c>
      <c r="D441">
        <v>1095012</v>
      </c>
    </row>
    <row r="442" spans="1:4" x14ac:dyDescent="0.25">
      <c r="A442">
        <f t="shared" si="6"/>
        <v>0.77184183018251418</v>
      </c>
      <c r="D442">
        <v>1097512</v>
      </c>
    </row>
    <row r="443" spans="1:4" x14ac:dyDescent="0.25">
      <c r="A443">
        <f t="shared" si="6"/>
        <v>0.77171354835451988</v>
      </c>
      <c r="D443">
        <v>1100012</v>
      </c>
    </row>
    <row r="444" spans="1:4" x14ac:dyDescent="0.25">
      <c r="A444">
        <f t="shared" si="6"/>
        <v>0.77158497498009704</v>
      </c>
      <c r="D444">
        <v>1102512</v>
      </c>
    </row>
    <row r="445" spans="1:4" x14ac:dyDescent="0.25">
      <c r="A445">
        <f t="shared" si="6"/>
        <v>0.77145611005924564</v>
      </c>
      <c r="D445">
        <v>1105012</v>
      </c>
    </row>
    <row r="446" spans="1:4" x14ac:dyDescent="0.25">
      <c r="A446">
        <f t="shared" si="6"/>
        <v>0.77132695359196568</v>
      </c>
      <c r="D446">
        <v>1107512</v>
      </c>
    </row>
    <row r="447" spans="1:4" x14ac:dyDescent="0.25">
      <c r="A447">
        <f t="shared" si="6"/>
        <v>0.77119750557825706</v>
      </c>
      <c r="D447">
        <v>1110012</v>
      </c>
    </row>
    <row r="448" spans="1:4" x14ac:dyDescent="0.25">
      <c r="A448">
        <f t="shared" si="6"/>
        <v>0.77106776601811988</v>
      </c>
      <c r="D448">
        <v>1112512</v>
      </c>
    </row>
    <row r="449" spans="1:4" x14ac:dyDescent="0.25">
      <c r="A449">
        <f t="shared" si="6"/>
        <v>0.77093773491155415</v>
      </c>
      <c r="D449">
        <v>1115012</v>
      </c>
    </row>
    <row r="450" spans="1:4" x14ac:dyDescent="0.25">
      <c r="A450">
        <f t="shared" si="6"/>
        <v>0.77080741225855987</v>
      </c>
      <c r="D450">
        <v>1117512</v>
      </c>
    </row>
    <row r="451" spans="1:4" x14ac:dyDescent="0.25">
      <c r="A451">
        <f t="shared" si="6"/>
        <v>0.77067679805913702</v>
      </c>
      <c r="D451">
        <v>1120012</v>
      </c>
    </row>
    <row r="452" spans="1:4" x14ac:dyDescent="0.25">
      <c r="A452">
        <f t="shared" ref="A452:A515" si="7">A451-(D452/70000)*0.0000081633</f>
        <v>0.77054589231328563</v>
      </c>
      <c r="D452">
        <v>1122512</v>
      </c>
    </row>
    <row r="453" spans="1:4" x14ac:dyDescent="0.25">
      <c r="A453">
        <f t="shared" si="7"/>
        <v>0.77041469502100568</v>
      </c>
      <c r="D453">
        <v>1125012</v>
      </c>
    </row>
    <row r="454" spans="1:4" x14ac:dyDescent="0.25">
      <c r="A454">
        <f t="shared" si="7"/>
        <v>0.77028320618229706</v>
      </c>
      <c r="D454">
        <v>1127512</v>
      </c>
    </row>
    <row r="455" spans="1:4" x14ac:dyDescent="0.25">
      <c r="A455">
        <f t="shared" si="7"/>
        <v>0.77015142579715989</v>
      </c>
      <c r="D455">
        <v>1130012</v>
      </c>
    </row>
    <row r="456" spans="1:4" x14ac:dyDescent="0.25">
      <c r="A456">
        <f t="shared" si="7"/>
        <v>0.77001935386559417</v>
      </c>
      <c r="D456">
        <v>1132512</v>
      </c>
    </row>
    <row r="457" spans="1:4" x14ac:dyDescent="0.25">
      <c r="A457">
        <f t="shared" si="7"/>
        <v>0.76988699038759989</v>
      </c>
      <c r="D457">
        <v>1135012</v>
      </c>
    </row>
    <row r="458" spans="1:4" x14ac:dyDescent="0.25">
      <c r="A458">
        <f t="shared" si="7"/>
        <v>0.76975433536317706</v>
      </c>
      <c r="D458">
        <v>1137512</v>
      </c>
    </row>
    <row r="459" spans="1:4" x14ac:dyDescent="0.25">
      <c r="A459">
        <f t="shared" si="7"/>
        <v>0.76962138879232567</v>
      </c>
      <c r="D459">
        <v>1140012</v>
      </c>
    </row>
    <row r="460" spans="1:4" x14ac:dyDescent="0.25">
      <c r="A460">
        <f t="shared" si="7"/>
        <v>0.76948815067504561</v>
      </c>
      <c r="D460">
        <v>1142512</v>
      </c>
    </row>
    <row r="461" spans="1:4" x14ac:dyDescent="0.25">
      <c r="A461">
        <f t="shared" si="7"/>
        <v>0.769354621011337</v>
      </c>
      <c r="D461">
        <v>1145012</v>
      </c>
    </row>
    <row r="462" spans="1:4" x14ac:dyDescent="0.25">
      <c r="A462">
        <f t="shared" si="7"/>
        <v>0.76922079980119984</v>
      </c>
      <c r="D462">
        <v>1147512</v>
      </c>
    </row>
    <row r="463" spans="1:4" x14ac:dyDescent="0.25">
      <c r="A463">
        <f t="shared" si="7"/>
        <v>0.76908668704463412</v>
      </c>
      <c r="D463">
        <v>1150012</v>
      </c>
    </row>
    <row r="464" spans="1:4" x14ac:dyDescent="0.25">
      <c r="A464">
        <f t="shared" si="7"/>
        <v>0.76895228274163985</v>
      </c>
      <c r="D464">
        <v>1152512</v>
      </c>
    </row>
    <row r="465" spans="1:4" x14ac:dyDescent="0.25">
      <c r="A465">
        <f t="shared" si="7"/>
        <v>0.76881758689221702</v>
      </c>
      <c r="D465">
        <v>1155012</v>
      </c>
    </row>
    <row r="466" spans="1:4" x14ac:dyDescent="0.25">
      <c r="A466">
        <f t="shared" si="7"/>
        <v>0.76868259949636564</v>
      </c>
      <c r="D466">
        <v>1157512</v>
      </c>
    </row>
    <row r="467" spans="1:4" x14ac:dyDescent="0.25">
      <c r="A467">
        <f t="shared" si="7"/>
        <v>0.76854732055408559</v>
      </c>
      <c r="D467">
        <v>1160012</v>
      </c>
    </row>
    <row r="468" spans="1:4" x14ac:dyDescent="0.25">
      <c r="A468">
        <f t="shared" si="7"/>
        <v>0.76841175006537699</v>
      </c>
      <c r="D468">
        <v>1162512</v>
      </c>
    </row>
    <row r="469" spans="1:4" x14ac:dyDescent="0.25">
      <c r="A469">
        <f t="shared" si="7"/>
        <v>0.76827588803023983</v>
      </c>
      <c r="D469">
        <v>1165012</v>
      </c>
    </row>
    <row r="470" spans="1:4" x14ac:dyDescent="0.25">
      <c r="A470">
        <f t="shared" si="7"/>
        <v>0.76813973444867412</v>
      </c>
      <c r="D470">
        <v>1167512</v>
      </c>
    </row>
    <row r="471" spans="1:4" x14ac:dyDescent="0.25">
      <c r="A471">
        <f t="shared" si="7"/>
        <v>0.76800328932067985</v>
      </c>
      <c r="D471">
        <v>1170012</v>
      </c>
    </row>
    <row r="472" spans="1:4" x14ac:dyDescent="0.25">
      <c r="A472">
        <f t="shared" si="7"/>
        <v>0.76786655264625703</v>
      </c>
      <c r="D472">
        <v>1172512</v>
      </c>
    </row>
    <row r="473" spans="1:4" x14ac:dyDescent="0.25">
      <c r="A473">
        <f t="shared" si="7"/>
        <v>0.76772952442540565</v>
      </c>
      <c r="D473">
        <v>1175012</v>
      </c>
    </row>
    <row r="474" spans="1:4" x14ac:dyDescent="0.25">
      <c r="A474">
        <f t="shared" si="7"/>
        <v>0.76759220465812561</v>
      </c>
      <c r="D474">
        <v>1177512</v>
      </c>
    </row>
    <row r="475" spans="1:4" x14ac:dyDescent="0.25">
      <c r="A475">
        <f t="shared" si="7"/>
        <v>0.76745459334441701</v>
      </c>
      <c r="D475">
        <v>1180012</v>
      </c>
    </row>
    <row r="476" spans="1:4" x14ac:dyDescent="0.25">
      <c r="A476">
        <f t="shared" si="7"/>
        <v>0.76731669048427986</v>
      </c>
      <c r="D476">
        <v>1182512</v>
      </c>
    </row>
    <row r="477" spans="1:4" x14ac:dyDescent="0.25">
      <c r="A477">
        <f t="shared" si="7"/>
        <v>0.76717849607771416</v>
      </c>
      <c r="D477">
        <v>1185012</v>
      </c>
    </row>
    <row r="478" spans="1:4" x14ac:dyDescent="0.25">
      <c r="A478">
        <f t="shared" si="7"/>
        <v>0.7670400101247199</v>
      </c>
      <c r="D478">
        <v>1187512</v>
      </c>
    </row>
    <row r="479" spans="1:4" x14ac:dyDescent="0.25">
      <c r="A479">
        <f t="shared" si="7"/>
        <v>0.76690123262529708</v>
      </c>
      <c r="D479">
        <v>1190012</v>
      </c>
    </row>
    <row r="480" spans="1:4" x14ac:dyDescent="0.25">
      <c r="A480">
        <f t="shared" si="7"/>
        <v>0.7667621635794456</v>
      </c>
      <c r="D480">
        <v>1192512</v>
      </c>
    </row>
    <row r="481" spans="1:4" x14ac:dyDescent="0.25">
      <c r="A481">
        <f t="shared" si="7"/>
        <v>0.76662280298716556</v>
      </c>
      <c r="D481">
        <v>1195012</v>
      </c>
    </row>
    <row r="482" spans="1:4" x14ac:dyDescent="0.25">
      <c r="A482">
        <f t="shared" si="7"/>
        <v>0.76648315084845697</v>
      </c>
      <c r="D482">
        <v>1197512</v>
      </c>
    </row>
    <row r="483" spans="1:4" x14ac:dyDescent="0.25">
      <c r="A483">
        <f t="shared" si="7"/>
        <v>0.76634320716331983</v>
      </c>
      <c r="D483">
        <v>1200012</v>
      </c>
    </row>
    <row r="484" spans="1:4" x14ac:dyDescent="0.25">
      <c r="A484">
        <f t="shared" si="7"/>
        <v>0.76620297193175413</v>
      </c>
      <c r="D484">
        <v>1202512</v>
      </c>
    </row>
    <row r="485" spans="1:4" x14ac:dyDescent="0.25">
      <c r="A485">
        <f t="shared" si="7"/>
        <v>0.76606244515375987</v>
      </c>
      <c r="D485">
        <v>1205012</v>
      </c>
    </row>
    <row r="486" spans="1:4" x14ac:dyDescent="0.25">
      <c r="A486">
        <f t="shared" si="7"/>
        <v>0.76592162682933707</v>
      </c>
      <c r="D486">
        <v>1207512</v>
      </c>
    </row>
    <row r="487" spans="1:4" x14ac:dyDescent="0.25">
      <c r="A487">
        <f t="shared" si="7"/>
        <v>0.76578051695848559</v>
      </c>
      <c r="D487">
        <v>1210012</v>
      </c>
    </row>
    <row r="488" spans="1:4" x14ac:dyDescent="0.25">
      <c r="A488">
        <f t="shared" si="7"/>
        <v>0.76563911554120556</v>
      </c>
      <c r="D488">
        <v>1212512</v>
      </c>
    </row>
    <row r="489" spans="1:4" x14ac:dyDescent="0.25">
      <c r="A489">
        <f t="shared" si="7"/>
        <v>0.76549742257749698</v>
      </c>
      <c r="D489">
        <v>1215012</v>
      </c>
    </row>
    <row r="490" spans="1:4" x14ac:dyDescent="0.25">
      <c r="A490">
        <f t="shared" si="7"/>
        <v>0.76535543806735984</v>
      </c>
      <c r="D490">
        <v>1217512</v>
      </c>
    </row>
    <row r="491" spans="1:4" x14ac:dyDescent="0.25">
      <c r="A491">
        <f t="shared" si="7"/>
        <v>0.76521316201079415</v>
      </c>
      <c r="D491">
        <v>1220012</v>
      </c>
    </row>
    <row r="492" spans="1:4" x14ac:dyDescent="0.25">
      <c r="A492">
        <f t="shared" si="7"/>
        <v>0.7650705944077999</v>
      </c>
      <c r="D492">
        <v>1222512</v>
      </c>
    </row>
    <row r="493" spans="1:4" x14ac:dyDescent="0.25">
      <c r="A493">
        <f t="shared" si="7"/>
        <v>0.7649277352583771</v>
      </c>
      <c r="D493">
        <v>1225012</v>
      </c>
    </row>
    <row r="494" spans="1:4" x14ac:dyDescent="0.25">
      <c r="A494">
        <f t="shared" si="7"/>
        <v>0.76478458456252563</v>
      </c>
      <c r="D494">
        <v>1227512</v>
      </c>
    </row>
    <row r="495" spans="1:4" x14ac:dyDescent="0.25">
      <c r="A495">
        <f t="shared" si="7"/>
        <v>0.7646411423202456</v>
      </c>
      <c r="D495">
        <v>1230012</v>
      </c>
    </row>
    <row r="496" spans="1:4" x14ac:dyDescent="0.25">
      <c r="A496">
        <f t="shared" si="7"/>
        <v>0.76449740853153703</v>
      </c>
      <c r="D496">
        <v>1232512</v>
      </c>
    </row>
    <row r="497" spans="1:4" x14ac:dyDescent="0.25">
      <c r="A497">
        <f t="shared" si="7"/>
        <v>0.76435338319639989</v>
      </c>
      <c r="D497">
        <v>1235012</v>
      </c>
    </row>
    <row r="498" spans="1:4" x14ac:dyDescent="0.25">
      <c r="A498">
        <f t="shared" si="7"/>
        <v>0.76420906631483421</v>
      </c>
      <c r="D498">
        <v>1237512</v>
      </c>
    </row>
    <row r="499" spans="1:4" x14ac:dyDescent="0.25">
      <c r="A499">
        <f t="shared" si="7"/>
        <v>0.76406445788683997</v>
      </c>
      <c r="D499">
        <v>1240012</v>
      </c>
    </row>
    <row r="500" spans="1:4" x14ac:dyDescent="0.25">
      <c r="A500">
        <f t="shared" si="7"/>
        <v>0.76391955791241706</v>
      </c>
      <c r="D500">
        <v>1242512</v>
      </c>
    </row>
    <row r="501" spans="1:4" x14ac:dyDescent="0.25">
      <c r="A501">
        <f t="shared" si="7"/>
        <v>0.7637743663915656</v>
      </c>
      <c r="D501">
        <v>1245012</v>
      </c>
    </row>
    <row r="502" spans="1:4" x14ac:dyDescent="0.25">
      <c r="A502">
        <f t="shared" si="7"/>
        <v>0.76362888332428558</v>
      </c>
      <c r="D502">
        <v>1247512</v>
      </c>
    </row>
    <row r="503" spans="1:4" x14ac:dyDescent="0.25">
      <c r="A503">
        <f t="shared" si="7"/>
        <v>0.76348310871057701</v>
      </c>
      <c r="D503">
        <v>1250012</v>
      </c>
    </row>
    <row r="504" spans="1:4" x14ac:dyDescent="0.25">
      <c r="A504">
        <f t="shared" si="7"/>
        <v>0.76333704255043988</v>
      </c>
      <c r="D504">
        <v>1252512</v>
      </c>
    </row>
    <row r="505" spans="1:4" x14ac:dyDescent="0.25">
      <c r="A505">
        <f t="shared" si="7"/>
        <v>0.7631906848438742</v>
      </c>
      <c r="D505">
        <v>1255012</v>
      </c>
    </row>
    <row r="506" spans="1:4" x14ac:dyDescent="0.25">
      <c r="A506">
        <f t="shared" si="7"/>
        <v>0.76304403559087997</v>
      </c>
      <c r="D506">
        <v>1257512</v>
      </c>
    </row>
    <row r="507" spans="1:4" x14ac:dyDescent="0.25">
      <c r="A507">
        <f t="shared" si="7"/>
        <v>0.76289709479145706</v>
      </c>
      <c r="D507">
        <v>1260012</v>
      </c>
    </row>
    <row r="508" spans="1:4" x14ac:dyDescent="0.25">
      <c r="A508">
        <f t="shared" si="7"/>
        <v>0.76274986244560561</v>
      </c>
      <c r="D508">
        <v>1262512</v>
      </c>
    </row>
    <row r="509" spans="1:4" x14ac:dyDescent="0.25">
      <c r="A509">
        <f t="shared" si="7"/>
        <v>0.7626023385533256</v>
      </c>
      <c r="D509">
        <v>1265012</v>
      </c>
    </row>
    <row r="510" spans="1:4" x14ac:dyDescent="0.25">
      <c r="A510">
        <f t="shared" si="7"/>
        <v>0.76245452311461703</v>
      </c>
      <c r="D510">
        <v>1267512</v>
      </c>
    </row>
    <row r="511" spans="1:4" x14ac:dyDescent="0.25">
      <c r="A511">
        <f t="shared" si="7"/>
        <v>0.76230641612947991</v>
      </c>
      <c r="D511">
        <v>1270012</v>
      </c>
    </row>
    <row r="512" spans="1:4" x14ac:dyDescent="0.25">
      <c r="A512">
        <f t="shared" si="7"/>
        <v>0.76215801759791424</v>
      </c>
      <c r="D512">
        <v>1272512</v>
      </c>
    </row>
    <row r="513" spans="1:4" x14ac:dyDescent="0.25">
      <c r="A513">
        <f t="shared" si="7"/>
        <v>0.7620093275199199</v>
      </c>
      <c r="D513">
        <v>1275012</v>
      </c>
    </row>
    <row r="514" spans="1:4" x14ac:dyDescent="0.25">
      <c r="A514">
        <f t="shared" si="7"/>
        <v>0.761860345895497</v>
      </c>
      <c r="D514">
        <v>1277512</v>
      </c>
    </row>
    <row r="515" spans="1:4" x14ac:dyDescent="0.25">
      <c r="A515">
        <f t="shared" si="7"/>
        <v>0.76171107272464555</v>
      </c>
      <c r="D515">
        <v>1280012</v>
      </c>
    </row>
    <row r="516" spans="1:4" x14ac:dyDescent="0.25">
      <c r="A516">
        <f t="shared" ref="A516:A579" si="8">A515-(D516/70000)*0.0000081633</f>
        <v>0.76156150800736555</v>
      </c>
      <c r="D516">
        <v>1282512</v>
      </c>
    </row>
    <row r="517" spans="1:4" x14ac:dyDescent="0.25">
      <c r="A517">
        <f t="shared" si="8"/>
        <v>0.76141165174365699</v>
      </c>
      <c r="D517">
        <v>1285012</v>
      </c>
    </row>
    <row r="518" spans="1:4" x14ac:dyDescent="0.25">
      <c r="A518">
        <f t="shared" si="8"/>
        <v>0.76126150393351988</v>
      </c>
      <c r="D518">
        <v>1287512</v>
      </c>
    </row>
    <row r="519" spans="1:4" x14ac:dyDescent="0.25">
      <c r="A519">
        <f t="shared" si="8"/>
        <v>0.76111106457695421</v>
      </c>
      <c r="D519">
        <v>1290012</v>
      </c>
    </row>
    <row r="520" spans="1:4" x14ac:dyDescent="0.25">
      <c r="A520">
        <f t="shared" si="8"/>
        <v>0.76096033367395988</v>
      </c>
      <c r="D520">
        <v>1292512</v>
      </c>
    </row>
    <row r="521" spans="1:4" x14ac:dyDescent="0.25">
      <c r="A521">
        <f t="shared" si="8"/>
        <v>0.76080931122453699</v>
      </c>
      <c r="D521">
        <v>1295012</v>
      </c>
    </row>
    <row r="522" spans="1:4" x14ac:dyDescent="0.25">
      <c r="A522">
        <f t="shared" si="8"/>
        <v>0.76065799722868555</v>
      </c>
      <c r="D522">
        <v>1297512</v>
      </c>
    </row>
    <row r="523" spans="1:4" x14ac:dyDescent="0.25">
      <c r="A523">
        <f t="shared" si="8"/>
        <v>0.76050639168640555</v>
      </c>
      <c r="D523">
        <v>1300012</v>
      </c>
    </row>
    <row r="524" spans="1:4" x14ac:dyDescent="0.25">
      <c r="A524">
        <f t="shared" si="8"/>
        <v>0.76035449459769699</v>
      </c>
      <c r="D524">
        <v>1302512</v>
      </c>
    </row>
    <row r="525" spans="1:4" x14ac:dyDescent="0.25">
      <c r="A525">
        <f t="shared" si="8"/>
        <v>0.76020230596255989</v>
      </c>
      <c r="D525">
        <v>1305012</v>
      </c>
    </row>
    <row r="526" spans="1:4" x14ac:dyDescent="0.25">
      <c r="A526">
        <f t="shared" si="8"/>
        <v>0.76004982578099423</v>
      </c>
      <c r="D526">
        <v>1307512</v>
      </c>
    </row>
    <row r="527" spans="1:4" x14ac:dyDescent="0.25">
      <c r="A527">
        <f t="shared" si="8"/>
        <v>0.7598970540529999</v>
      </c>
      <c r="D527">
        <v>1310012</v>
      </c>
    </row>
    <row r="528" spans="1:4" x14ac:dyDescent="0.25">
      <c r="A528">
        <f t="shared" si="8"/>
        <v>0.75974399077857702</v>
      </c>
      <c r="D528">
        <v>1312512</v>
      </c>
    </row>
    <row r="529" spans="1:4" x14ac:dyDescent="0.25">
      <c r="A529">
        <f t="shared" si="8"/>
        <v>0.75959063595772558</v>
      </c>
      <c r="D529">
        <v>1315012</v>
      </c>
    </row>
    <row r="530" spans="1:4" x14ac:dyDescent="0.25">
      <c r="A530">
        <f t="shared" si="8"/>
        <v>0.75943698959044559</v>
      </c>
      <c r="D530">
        <v>1317512</v>
      </c>
    </row>
    <row r="531" spans="1:4" x14ac:dyDescent="0.25">
      <c r="A531">
        <f t="shared" si="8"/>
        <v>0.75928305167673704</v>
      </c>
      <c r="D531">
        <v>1320012</v>
      </c>
    </row>
    <row r="532" spans="1:4" x14ac:dyDescent="0.25">
      <c r="A532">
        <f t="shared" si="8"/>
        <v>0.75912882221659994</v>
      </c>
      <c r="D532">
        <v>1322512</v>
      </c>
    </row>
    <row r="533" spans="1:4" x14ac:dyDescent="0.25">
      <c r="A533">
        <f t="shared" si="8"/>
        <v>0.75897430121003417</v>
      </c>
      <c r="D533">
        <v>1325012</v>
      </c>
    </row>
    <row r="534" spans="1:4" x14ac:dyDescent="0.25">
      <c r="A534">
        <f t="shared" si="8"/>
        <v>0.75881948865703985</v>
      </c>
      <c r="D534">
        <v>1327512</v>
      </c>
    </row>
    <row r="535" spans="1:4" x14ac:dyDescent="0.25">
      <c r="A535">
        <f t="shared" si="8"/>
        <v>0.75866438455761698</v>
      </c>
      <c r="D535">
        <v>1330012</v>
      </c>
    </row>
    <row r="536" spans="1:4" x14ac:dyDescent="0.25">
      <c r="A536">
        <f t="shared" si="8"/>
        <v>0.75850898891176555</v>
      </c>
      <c r="D536">
        <v>1332512</v>
      </c>
    </row>
    <row r="537" spans="1:4" x14ac:dyDescent="0.25">
      <c r="A537">
        <f t="shared" si="8"/>
        <v>0.75835330171948556</v>
      </c>
      <c r="D537">
        <v>1335012</v>
      </c>
    </row>
    <row r="538" spans="1:4" x14ac:dyDescent="0.25">
      <c r="A538">
        <f t="shared" si="8"/>
        <v>0.75819732298077702</v>
      </c>
      <c r="D538">
        <v>1337512</v>
      </c>
    </row>
    <row r="539" spans="1:4" x14ac:dyDescent="0.25">
      <c r="A539">
        <f t="shared" si="8"/>
        <v>0.75804105269563993</v>
      </c>
      <c r="D539">
        <v>1340012</v>
      </c>
    </row>
    <row r="540" spans="1:4" x14ac:dyDescent="0.25">
      <c r="A540">
        <f t="shared" si="8"/>
        <v>0.75788449086407417</v>
      </c>
      <c r="D540">
        <v>1342512</v>
      </c>
    </row>
    <row r="541" spans="1:4" x14ac:dyDescent="0.25">
      <c r="A541">
        <f t="shared" si="8"/>
        <v>0.75772763748607985</v>
      </c>
      <c r="D541">
        <v>1345012</v>
      </c>
    </row>
    <row r="542" spans="1:4" x14ac:dyDescent="0.25">
      <c r="A542">
        <f t="shared" si="8"/>
        <v>0.75757049256165698</v>
      </c>
      <c r="D542">
        <v>1347512</v>
      </c>
    </row>
    <row r="543" spans="1:4" x14ac:dyDescent="0.25">
      <c r="A543">
        <f t="shared" si="8"/>
        <v>0.75741305609080556</v>
      </c>
      <c r="D543">
        <v>1350012</v>
      </c>
    </row>
    <row r="544" spans="1:4" x14ac:dyDescent="0.25">
      <c r="A544">
        <f t="shared" si="8"/>
        <v>0.75725532807352558</v>
      </c>
      <c r="D544">
        <v>1352512</v>
      </c>
    </row>
    <row r="545" spans="1:4" x14ac:dyDescent="0.25">
      <c r="A545">
        <f t="shared" si="8"/>
        <v>0.75709730850981705</v>
      </c>
      <c r="D545">
        <v>1355012</v>
      </c>
    </row>
    <row r="546" spans="1:4" x14ac:dyDescent="0.25">
      <c r="A546">
        <f t="shared" si="8"/>
        <v>0.75693899739967996</v>
      </c>
      <c r="D546">
        <v>1357512</v>
      </c>
    </row>
    <row r="547" spans="1:4" x14ac:dyDescent="0.25">
      <c r="A547">
        <f t="shared" si="8"/>
        <v>0.7567803947431142</v>
      </c>
      <c r="D547">
        <v>1360012</v>
      </c>
    </row>
    <row r="548" spans="1:4" x14ac:dyDescent="0.25">
      <c r="A548">
        <f t="shared" si="8"/>
        <v>0.7566215005401199</v>
      </c>
      <c r="D548">
        <v>1362512</v>
      </c>
    </row>
    <row r="549" spans="1:4" x14ac:dyDescent="0.25">
      <c r="A549">
        <f t="shared" si="8"/>
        <v>0.75646231479069703</v>
      </c>
      <c r="D549">
        <v>1365012</v>
      </c>
    </row>
    <row r="550" spans="1:4" x14ac:dyDescent="0.25">
      <c r="A550">
        <f t="shared" si="8"/>
        <v>0.75630283749484561</v>
      </c>
      <c r="D550">
        <v>1367512</v>
      </c>
    </row>
    <row r="551" spans="1:4" x14ac:dyDescent="0.25">
      <c r="A551">
        <f t="shared" si="8"/>
        <v>0.75614306865256564</v>
      </c>
      <c r="D551">
        <v>1370012</v>
      </c>
    </row>
    <row r="552" spans="1:4" x14ac:dyDescent="0.25">
      <c r="A552">
        <f t="shared" si="8"/>
        <v>0.75598300826385711</v>
      </c>
      <c r="D552">
        <v>1372512</v>
      </c>
    </row>
    <row r="553" spans="1:4" x14ac:dyDescent="0.25">
      <c r="A553">
        <f t="shared" si="8"/>
        <v>0.75582265632871992</v>
      </c>
      <c r="D553">
        <v>1375012</v>
      </c>
    </row>
    <row r="554" spans="1:4" x14ac:dyDescent="0.25">
      <c r="A554">
        <f t="shared" si="8"/>
        <v>0.75566201284715417</v>
      </c>
      <c r="D554">
        <v>1377512</v>
      </c>
    </row>
    <row r="555" spans="1:4" x14ac:dyDescent="0.25">
      <c r="A555">
        <f t="shared" si="8"/>
        <v>0.75550107781915987</v>
      </c>
      <c r="D555">
        <v>1380012</v>
      </c>
    </row>
    <row r="556" spans="1:4" x14ac:dyDescent="0.25">
      <c r="A556">
        <f t="shared" si="8"/>
        <v>0.75533985124473702</v>
      </c>
      <c r="D556">
        <v>1382512</v>
      </c>
    </row>
    <row r="557" spans="1:4" x14ac:dyDescent="0.25">
      <c r="A557">
        <f t="shared" si="8"/>
        <v>0.7551783331238856</v>
      </c>
      <c r="D557">
        <v>1385012</v>
      </c>
    </row>
    <row r="558" spans="1:4" x14ac:dyDescent="0.25">
      <c r="A558">
        <f t="shared" si="8"/>
        <v>0.75501652345660564</v>
      </c>
      <c r="D558">
        <v>1387512</v>
      </c>
    </row>
    <row r="559" spans="1:4" x14ac:dyDescent="0.25">
      <c r="A559">
        <f t="shared" si="8"/>
        <v>0.75485442224289712</v>
      </c>
      <c r="D559">
        <v>1390012</v>
      </c>
    </row>
    <row r="560" spans="1:4" x14ac:dyDescent="0.25">
      <c r="A560">
        <f t="shared" si="8"/>
        <v>0.75469202948275993</v>
      </c>
      <c r="D560">
        <v>1392512</v>
      </c>
    </row>
    <row r="561" spans="1:4" x14ac:dyDescent="0.25">
      <c r="A561">
        <f t="shared" si="8"/>
        <v>0.75452934517619419</v>
      </c>
      <c r="D561">
        <v>1395012</v>
      </c>
    </row>
    <row r="562" spans="1:4" x14ac:dyDescent="0.25">
      <c r="A562">
        <f t="shared" si="8"/>
        <v>0.75436636932319989</v>
      </c>
      <c r="D562">
        <v>1397512</v>
      </c>
    </row>
    <row r="563" spans="1:4" x14ac:dyDescent="0.25">
      <c r="A563">
        <f t="shared" si="8"/>
        <v>0.75420310192377704</v>
      </c>
      <c r="D563">
        <v>1400012</v>
      </c>
    </row>
    <row r="564" spans="1:4" x14ac:dyDescent="0.25">
      <c r="A564">
        <f t="shared" si="8"/>
        <v>0.75403954297792564</v>
      </c>
      <c r="D564">
        <v>1402512</v>
      </c>
    </row>
    <row r="565" spans="1:4" x14ac:dyDescent="0.25">
      <c r="A565">
        <f t="shared" si="8"/>
        <v>0.75387569248564568</v>
      </c>
      <c r="D565">
        <v>1405012</v>
      </c>
    </row>
    <row r="566" spans="1:4" x14ac:dyDescent="0.25">
      <c r="A566">
        <f t="shared" si="8"/>
        <v>0.75371155044693705</v>
      </c>
      <c r="D566">
        <v>1407512</v>
      </c>
    </row>
    <row r="567" spans="1:4" x14ac:dyDescent="0.25">
      <c r="A567">
        <f t="shared" si="8"/>
        <v>0.75354711686179987</v>
      </c>
      <c r="D567">
        <v>1410012</v>
      </c>
    </row>
    <row r="568" spans="1:4" x14ac:dyDescent="0.25">
      <c r="A568">
        <f t="shared" si="8"/>
        <v>0.75338239173023414</v>
      </c>
      <c r="D568">
        <v>1412512</v>
      </c>
    </row>
    <row r="569" spans="1:4" x14ac:dyDescent="0.25">
      <c r="A569">
        <f t="shared" si="8"/>
        <v>0.75321737505223985</v>
      </c>
      <c r="D569">
        <v>1415012</v>
      </c>
    </row>
    <row r="570" spans="1:4" x14ac:dyDescent="0.25">
      <c r="A570">
        <f t="shared" si="8"/>
        <v>0.753052066827817</v>
      </c>
      <c r="D570">
        <v>1417512</v>
      </c>
    </row>
    <row r="571" spans="1:4" x14ac:dyDescent="0.25">
      <c r="A571">
        <f t="shared" si="8"/>
        <v>0.7528864670569656</v>
      </c>
      <c r="D571">
        <v>1420012</v>
      </c>
    </row>
    <row r="572" spans="1:4" x14ac:dyDescent="0.25">
      <c r="A572">
        <f t="shared" si="8"/>
        <v>0.75272057573968565</v>
      </c>
      <c r="D572">
        <v>1422512</v>
      </c>
    </row>
    <row r="573" spans="1:4" x14ac:dyDescent="0.25">
      <c r="A573">
        <f t="shared" si="8"/>
        <v>0.75255439287597703</v>
      </c>
      <c r="D573">
        <v>1425012</v>
      </c>
    </row>
    <row r="574" spans="1:4" x14ac:dyDescent="0.25">
      <c r="A574">
        <f t="shared" si="8"/>
        <v>0.75238791846583986</v>
      </c>
      <c r="D574">
        <v>1427512</v>
      </c>
    </row>
    <row r="575" spans="1:4" x14ac:dyDescent="0.25">
      <c r="A575">
        <f t="shared" si="8"/>
        <v>0.75222115250927413</v>
      </c>
      <c r="D575">
        <v>1430012</v>
      </c>
    </row>
    <row r="576" spans="1:4" x14ac:dyDescent="0.25">
      <c r="A576">
        <f t="shared" si="8"/>
        <v>0.75205409500627984</v>
      </c>
      <c r="D576">
        <v>1432512</v>
      </c>
    </row>
    <row r="577" spans="1:4" x14ac:dyDescent="0.25">
      <c r="A577">
        <f t="shared" si="8"/>
        <v>0.75188674595685701</v>
      </c>
      <c r="D577">
        <v>1435012</v>
      </c>
    </row>
    <row r="578" spans="1:4" x14ac:dyDescent="0.25">
      <c r="A578">
        <f t="shared" si="8"/>
        <v>0.75171910536100561</v>
      </c>
      <c r="D578">
        <v>1437512</v>
      </c>
    </row>
    <row r="579" spans="1:4" x14ac:dyDescent="0.25">
      <c r="A579">
        <f t="shared" si="8"/>
        <v>0.75155117321872567</v>
      </c>
      <c r="D579">
        <v>1440012</v>
      </c>
    </row>
    <row r="580" spans="1:4" x14ac:dyDescent="0.25">
      <c r="A580">
        <f t="shared" ref="A580:A643" si="9">A579-(D580/70000)*0.0000081633</f>
        <v>0.75138294953001705</v>
      </c>
      <c r="D580">
        <v>1442512</v>
      </c>
    </row>
    <row r="581" spans="1:4" x14ac:dyDescent="0.25">
      <c r="A581">
        <f t="shared" si="9"/>
        <v>0.75121443429487988</v>
      </c>
      <c r="D581">
        <v>1445012</v>
      </c>
    </row>
    <row r="582" spans="1:4" x14ac:dyDescent="0.25">
      <c r="A582">
        <f t="shared" si="9"/>
        <v>0.75104562751331416</v>
      </c>
      <c r="D582">
        <v>1447512</v>
      </c>
    </row>
    <row r="583" spans="1:4" x14ac:dyDescent="0.25">
      <c r="A583">
        <f t="shared" si="9"/>
        <v>0.75087652918531989</v>
      </c>
      <c r="D583">
        <v>1450012</v>
      </c>
    </row>
    <row r="584" spans="1:4" x14ac:dyDescent="0.25">
      <c r="A584">
        <f t="shared" si="9"/>
        <v>0.75070713931089705</v>
      </c>
      <c r="D584">
        <v>1452512</v>
      </c>
    </row>
    <row r="585" spans="1:4" x14ac:dyDescent="0.25">
      <c r="A585">
        <f t="shared" si="9"/>
        <v>0.75053745789004567</v>
      </c>
      <c r="D585">
        <v>1455012</v>
      </c>
    </row>
    <row r="586" spans="1:4" x14ac:dyDescent="0.25">
      <c r="A586">
        <f t="shared" si="9"/>
        <v>0.75036748492276562</v>
      </c>
      <c r="D586">
        <v>1457512</v>
      </c>
    </row>
    <row r="587" spans="1:4" x14ac:dyDescent="0.25">
      <c r="A587">
        <f t="shared" si="9"/>
        <v>0.75019722040905701</v>
      </c>
      <c r="D587">
        <v>1460012</v>
      </c>
    </row>
    <row r="588" spans="1:4" x14ac:dyDescent="0.25">
      <c r="A588">
        <f t="shared" si="9"/>
        <v>0.75002666434891985</v>
      </c>
      <c r="D588">
        <v>1462512</v>
      </c>
    </row>
    <row r="589" spans="1:4" x14ac:dyDescent="0.25">
      <c r="A589">
        <f t="shared" si="9"/>
        <v>0.74985581674235413</v>
      </c>
      <c r="D589">
        <v>1465012</v>
      </c>
    </row>
    <row r="590" spans="1:4" x14ac:dyDescent="0.25">
      <c r="A590">
        <f t="shared" si="9"/>
        <v>0.74968467758935986</v>
      </c>
      <c r="D590">
        <v>1467512</v>
      </c>
    </row>
    <row r="591" spans="1:4" x14ac:dyDescent="0.25">
      <c r="A591">
        <f t="shared" si="9"/>
        <v>0.74951324688993703</v>
      </c>
      <c r="D591">
        <v>1470012</v>
      </c>
    </row>
    <row r="592" spans="1:4" x14ac:dyDescent="0.25">
      <c r="A592">
        <f t="shared" si="9"/>
        <v>0.74934152464408565</v>
      </c>
      <c r="D592">
        <v>1472512</v>
      </c>
    </row>
    <row r="593" spans="1:4" x14ac:dyDescent="0.25">
      <c r="A593">
        <f t="shared" si="9"/>
        <v>0.74916951085180561</v>
      </c>
      <c r="D593">
        <v>1475012</v>
      </c>
    </row>
    <row r="594" spans="1:4" x14ac:dyDescent="0.25">
      <c r="A594">
        <f t="shared" si="9"/>
        <v>0.74899720551309701</v>
      </c>
      <c r="D594">
        <v>1477512</v>
      </c>
    </row>
    <row r="595" spans="1:4" x14ac:dyDescent="0.25">
      <c r="A595">
        <f t="shared" si="9"/>
        <v>0.74882460862795985</v>
      </c>
      <c r="D595">
        <v>1480012</v>
      </c>
    </row>
    <row r="596" spans="1:4" x14ac:dyDescent="0.25">
      <c r="A596">
        <f t="shared" si="9"/>
        <v>0.74865172019639414</v>
      </c>
      <c r="D596">
        <v>1482512</v>
      </c>
    </row>
    <row r="597" spans="1:4" x14ac:dyDescent="0.25">
      <c r="A597">
        <f t="shared" si="9"/>
        <v>0.74847854021839988</v>
      </c>
      <c r="D597">
        <v>1485012</v>
      </c>
    </row>
    <row r="598" spans="1:4" x14ac:dyDescent="0.25">
      <c r="A598">
        <f t="shared" si="9"/>
        <v>0.74830506869397706</v>
      </c>
      <c r="D598">
        <v>1487512</v>
      </c>
    </row>
    <row r="599" spans="1:4" x14ac:dyDescent="0.25">
      <c r="A599">
        <f t="shared" si="9"/>
        <v>0.74813130562312569</v>
      </c>
      <c r="D599">
        <v>1490012</v>
      </c>
    </row>
    <row r="600" spans="1:4" x14ac:dyDescent="0.25">
      <c r="A600">
        <f t="shared" si="9"/>
        <v>0.74795725100584565</v>
      </c>
      <c r="D600">
        <v>1492512</v>
      </c>
    </row>
    <row r="601" spans="1:4" x14ac:dyDescent="0.25">
      <c r="A601">
        <f t="shared" si="9"/>
        <v>0.74778290484213705</v>
      </c>
      <c r="D601">
        <v>1495012</v>
      </c>
    </row>
    <row r="602" spans="1:4" x14ac:dyDescent="0.25">
      <c r="A602">
        <f t="shared" si="9"/>
        <v>0.7476082671319999</v>
      </c>
      <c r="D602">
        <v>1497512</v>
      </c>
    </row>
    <row r="603" spans="1:4" x14ac:dyDescent="0.25">
      <c r="A603">
        <f t="shared" si="9"/>
        <v>0.7474333378754342</v>
      </c>
      <c r="D603">
        <v>1500012</v>
      </c>
    </row>
    <row r="604" spans="1:4" x14ac:dyDescent="0.25">
      <c r="A604">
        <f t="shared" si="9"/>
        <v>0.74725811707243994</v>
      </c>
      <c r="D604">
        <v>1502512</v>
      </c>
    </row>
    <row r="605" spans="1:4" x14ac:dyDescent="0.25">
      <c r="A605">
        <f t="shared" si="9"/>
        <v>0.74708260472301713</v>
      </c>
      <c r="D605">
        <v>1505012</v>
      </c>
    </row>
    <row r="606" spans="1:4" x14ac:dyDescent="0.25">
      <c r="A606">
        <f t="shared" si="9"/>
        <v>0.74690680082716565</v>
      </c>
      <c r="D606">
        <v>1507512</v>
      </c>
    </row>
    <row r="607" spans="1:4" x14ac:dyDescent="0.25">
      <c r="A607">
        <f t="shared" si="9"/>
        <v>0.74673070538488562</v>
      </c>
      <c r="D607">
        <v>1510012</v>
      </c>
    </row>
    <row r="608" spans="1:4" x14ac:dyDescent="0.25">
      <c r="A608">
        <f t="shared" si="9"/>
        <v>0.74655431839617703</v>
      </c>
      <c r="D608">
        <v>1512512</v>
      </c>
    </row>
    <row r="609" spans="1:4" x14ac:dyDescent="0.25">
      <c r="A609">
        <f t="shared" si="9"/>
        <v>0.74637763986103989</v>
      </c>
      <c r="D609">
        <v>1515012</v>
      </c>
    </row>
    <row r="610" spans="1:4" x14ac:dyDescent="0.25">
      <c r="A610">
        <f t="shared" si="9"/>
        <v>0.74620066977947419</v>
      </c>
      <c r="D610">
        <v>1517512</v>
      </c>
    </row>
    <row r="611" spans="1:4" x14ac:dyDescent="0.25">
      <c r="A611">
        <f t="shared" si="9"/>
        <v>0.74602340815147994</v>
      </c>
      <c r="D611">
        <v>1520012</v>
      </c>
    </row>
    <row r="612" spans="1:4" x14ac:dyDescent="0.25">
      <c r="A612">
        <f t="shared" si="9"/>
        <v>0.74584585497705713</v>
      </c>
      <c r="D612">
        <v>1522512</v>
      </c>
    </row>
    <row r="613" spans="1:4" x14ac:dyDescent="0.25">
      <c r="A613">
        <f t="shared" si="9"/>
        <v>0.74566801025620566</v>
      </c>
      <c r="D613">
        <v>1525012</v>
      </c>
    </row>
    <row r="614" spans="1:4" x14ac:dyDescent="0.25">
      <c r="A614">
        <f t="shared" si="9"/>
        <v>0.74548987398892563</v>
      </c>
      <c r="D614">
        <v>1527512</v>
      </c>
    </row>
    <row r="615" spans="1:4" x14ac:dyDescent="0.25">
      <c r="A615">
        <f t="shared" si="9"/>
        <v>0.74531144617521705</v>
      </c>
      <c r="D615">
        <v>1530012</v>
      </c>
    </row>
    <row r="616" spans="1:4" x14ac:dyDescent="0.25">
      <c r="A616">
        <f t="shared" si="9"/>
        <v>0.74513272681507992</v>
      </c>
      <c r="D616">
        <v>1532512</v>
      </c>
    </row>
    <row r="617" spans="1:4" x14ac:dyDescent="0.25">
      <c r="A617">
        <f t="shared" si="9"/>
        <v>0.74495371590851422</v>
      </c>
      <c r="D617">
        <v>1535012</v>
      </c>
    </row>
    <row r="618" spans="1:4" x14ac:dyDescent="0.25">
      <c r="A618">
        <f t="shared" si="9"/>
        <v>0.74477441345551998</v>
      </c>
      <c r="D618">
        <v>1537512</v>
      </c>
    </row>
    <row r="619" spans="1:4" x14ac:dyDescent="0.25">
      <c r="A619">
        <f t="shared" si="9"/>
        <v>0.74459481945609707</v>
      </c>
      <c r="D619">
        <v>1540012</v>
      </c>
    </row>
    <row r="620" spans="1:4" x14ac:dyDescent="0.25">
      <c r="A620">
        <f t="shared" si="9"/>
        <v>0.7444149339102456</v>
      </c>
      <c r="D620">
        <v>1542512</v>
      </c>
    </row>
    <row r="621" spans="1:4" x14ac:dyDescent="0.25">
      <c r="A621">
        <f t="shared" si="9"/>
        <v>0.74423475681796558</v>
      </c>
      <c r="D621">
        <v>1545012</v>
      </c>
    </row>
    <row r="622" spans="1:4" x14ac:dyDescent="0.25">
      <c r="A622">
        <f t="shared" si="9"/>
        <v>0.74405428817925701</v>
      </c>
      <c r="D622">
        <v>1547512</v>
      </c>
    </row>
    <row r="623" spans="1:4" x14ac:dyDescent="0.25">
      <c r="A623">
        <f t="shared" si="9"/>
        <v>0.74387352799411988</v>
      </c>
      <c r="D623">
        <v>1550012</v>
      </c>
    </row>
    <row r="624" spans="1:4" x14ac:dyDescent="0.25">
      <c r="A624">
        <f t="shared" si="9"/>
        <v>0.74369247626255419</v>
      </c>
      <c r="D624">
        <v>1552512</v>
      </c>
    </row>
    <row r="625" spans="1:4" x14ac:dyDescent="0.25">
      <c r="A625">
        <f t="shared" si="9"/>
        <v>0.74351113298455995</v>
      </c>
      <c r="D625">
        <v>1555012</v>
      </c>
    </row>
    <row r="626" spans="1:4" x14ac:dyDescent="0.25">
      <c r="A626">
        <f t="shared" si="9"/>
        <v>0.74332949816013705</v>
      </c>
      <c r="D626">
        <v>1557512</v>
      </c>
    </row>
    <row r="627" spans="1:4" x14ac:dyDescent="0.25">
      <c r="A627">
        <f t="shared" si="9"/>
        <v>0.74314757178928559</v>
      </c>
      <c r="D627">
        <v>1560012</v>
      </c>
    </row>
    <row r="628" spans="1:4" x14ac:dyDescent="0.25">
      <c r="A628">
        <f t="shared" si="9"/>
        <v>0.74296535387200557</v>
      </c>
      <c r="D628">
        <v>1562512</v>
      </c>
    </row>
    <row r="629" spans="1:4" x14ac:dyDescent="0.25">
      <c r="A629">
        <f t="shared" si="9"/>
        <v>0.742782844408297</v>
      </c>
      <c r="D629">
        <v>1565012</v>
      </c>
    </row>
    <row r="630" spans="1:4" x14ac:dyDescent="0.25">
      <c r="A630">
        <f t="shared" si="9"/>
        <v>0.74260004339815988</v>
      </c>
      <c r="D630">
        <v>1567512</v>
      </c>
    </row>
    <row r="631" spans="1:4" x14ac:dyDescent="0.25">
      <c r="A631">
        <f t="shared" si="9"/>
        <v>0.7424169508415942</v>
      </c>
      <c r="D631">
        <v>1570012</v>
      </c>
    </row>
    <row r="632" spans="1:4" x14ac:dyDescent="0.25">
      <c r="A632">
        <f t="shared" si="9"/>
        <v>0.74223356673859997</v>
      </c>
      <c r="D632">
        <v>1572512</v>
      </c>
    </row>
    <row r="633" spans="1:4" x14ac:dyDescent="0.25">
      <c r="A633">
        <f t="shared" si="9"/>
        <v>0.74204989108917707</v>
      </c>
      <c r="D633">
        <v>1575012</v>
      </c>
    </row>
    <row r="634" spans="1:4" x14ac:dyDescent="0.25">
      <c r="A634">
        <f t="shared" si="9"/>
        <v>0.74186592389332562</v>
      </c>
      <c r="D634">
        <v>1577512</v>
      </c>
    </row>
    <row r="635" spans="1:4" x14ac:dyDescent="0.25">
      <c r="A635">
        <f t="shared" si="9"/>
        <v>0.74168166515104561</v>
      </c>
      <c r="D635">
        <v>1580012</v>
      </c>
    </row>
    <row r="636" spans="1:4" x14ac:dyDescent="0.25">
      <c r="A636">
        <f t="shared" si="9"/>
        <v>0.74149711486233705</v>
      </c>
      <c r="D636">
        <v>1582512</v>
      </c>
    </row>
    <row r="637" spans="1:4" x14ac:dyDescent="0.25">
      <c r="A637">
        <f t="shared" si="9"/>
        <v>0.74131227302719993</v>
      </c>
      <c r="D637">
        <v>1585012</v>
      </c>
    </row>
    <row r="638" spans="1:4" x14ac:dyDescent="0.25">
      <c r="A638">
        <f t="shared" si="9"/>
        <v>0.74112713964563426</v>
      </c>
      <c r="D638">
        <v>1587512</v>
      </c>
    </row>
    <row r="639" spans="1:4" x14ac:dyDescent="0.25">
      <c r="A639">
        <f t="shared" si="9"/>
        <v>0.74094171471763992</v>
      </c>
      <c r="D639">
        <v>1590012</v>
      </c>
    </row>
    <row r="640" spans="1:4" x14ac:dyDescent="0.25">
      <c r="A640">
        <f t="shared" si="9"/>
        <v>0.74075599824321703</v>
      </c>
      <c r="D640">
        <v>1592512</v>
      </c>
    </row>
    <row r="641" spans="1:4" x14ac:dyDescent="0.25">
      <c r="A641">
        <f t="shared" si="9"/>
        <v>0.74056999022236558</v>
      </c>
      <c r="D641">
        <v>1595012</v>
      </c>
    </row>
    <row r="642" spans="1:4" x14ac:dyDescent="0.25">
      <c r="A642">
        <f t="shared" si="9"/>
        <v>0.74038369065508558</v>
      </c>
      <c r="D642">
        <v>1597512</v>
      </c>
    </row>
    <row r="643" spans="1:4" x14ac:dyDescent="0.25">
      <c r="A643">
        <f t="shared" si="9"/>
        <v>0.74019709954137702</v>
      </c>
      <c r="D643">
        <v>1600012</v>
      </c>
    </row>
    <row r="644" spans="1:4" x14ac:dyDescent="0.25">
      <c r="A644">
        <f t="shared" ref="A644:A684" si="10">A643-(D644/70000)*0.0000081633</f>
        <v>0.74001021688123991</v>
      </c>
      <c r="D644">
        <v>1602512</v>
      </c>
    </row>
    <row r="645" spans="1:4" x14ac:dyDescent="0.25">
      <c r="A645">
        <f t="shared" si="10"/>
        <v>0.73982304267467425</v>
      </c>
      <c r="D645">
        <v>1605012</v>
      </c>
    </row>
    <row r="646" spans="1:4" x14ac:dyDescent="0.25">
      <c r="A646">
        <f t="shared" si="10"/>
        <v>0.73963557692167992</v>
      </c>
      <c r="D646">
        <v>1607512</v>
      </c>
    </row>
    <row r="647" spans="1:4" x14ac:dyDescent="0.25">
      <c r="A647">
        <f t="shared" si="10"/>
        <v>0.73944781962225703</v>
      </c>
      <c r="D647">
        <v>1610012</v>
      </c>
    </row>
    <row r="648" spans="1:4" x14ac:dyDescent="0.25">
      <c r="A648">
        <f t="shared" si="10"/>
        <v>0.73925977077640559</v>
      </c>
      <c r="D648">
        <v>1612512</v>
      </c>
    </row>
    <row r="649" spans="1:4" x14ac:dyDescent="0.25">
      <c r="A649">
        <f t="shared" si="10"/>
        <v>0.73907143038412559</v>
      </c>
      <c r="D649">
        <v>1615012</v>
      </c>
    </row>
    <row r="650" spans="1:4" x14ac:dyDescent="0.25">
      <c r="A650">
        <f t="shared" si="10"/>
        <v>0.73888279844541704</v>
      </c>
      <c r="D650">
        <v>1617512</v>
      </c>
    </row>
    <row r="651" spans="1:4" x14ac:dyDescent="0.25">
      <c r="A651">
        <f t="shared" si="10"/>
        <v>0.73869387496027994</v>
      </c>
      <c r="D651">
        <v>1620012</v>
      </c>
    </row>
    <row r="652" spans="1:4" x14ac:dyDescent="0.25">
      <c r="A652">
        <f t="shared" si="10"/>
        <v>0.73850465992871428</v>
      </c>
      <c r="D652">
        <v>1622512</v>
      </c>
    </row>
    <row r="653" spans="1:4" x14ac:dyDescent="0.25">
      <c r="A653">
        <f t="shared" si="10"/>
        <v>0.73831515335071995</v>
      </c>
      <c r="D653">
        <v>1625012</v>
      </c>
    </row>
    <row r="654" spans="1:4" x14ac:dyDescent="0.25">
      <c r="A654">
        <f t="shared" si="10"/>
        <v>0.73812535522629708</v>
      </c>
      <c r="D654">
        <v>1627512</v>
      </c>
    </row>
    <row r="655" spans="1:4" x14ac:dyDescent="0.25">
      <c r="A655">
        <f t="shared" si="10"/>
        <v>0.73793526555544564</v>
      </c>
      <c r="D655">
        <v>1630012</v>
      </c>
    </row>
    <row r="656" spans="1:4" x14ac:dyDescent="0.25">
      <c r="A656">
        <f t="shared" si="10"/>
        <v>0.73774488433816565</v>
      </c>
      <c r="D656">
        <v>1632512</v>
      </c>
    </row>
    <row r="657" spans="1:4" x14ac:dyDescent="0.25">
      <c r="A657">
        <f t="shared" si="10"/>
        <v>0.73755421157445711</v>
      </c>
      <c r="D657">
        <v>1635012</v>
      </c>
    </row>
    <row r="658" spans="1:4" x14ac:dyDescent="0.25">
      <c r="A658">
        <f t="shared" si="10"/>
        <v>0.73736324726432001</v>
      </c>
      <c r="D658">
        <v>1637512</v>
      </c>
    </row>
    <row r="659" spans="1:4" x14ac:dyDescent="0.25">
      <c r="A659">
        <f t="shared" si="10"/>
        <v>0.73717199140775425</v>
      </c>
      <c r="D659">
        <v>1640012</v>
      </c>
    </row>
    <row r="660" spans="1:4" x14ac:dyDescent="0.25">
      <c r="A660">
        <f t="shared" si="10"/>
        <v>0.73698044400475993</v>
      </c>
      <c r="D660">
        <v>1642512</v>
      </c>
    </row>
    <row r="661" spans="1:4" x14ac:dyDescent="0.25">
      <c r="A661">
        <f t="shared" si="10"/>
        <v>0.73678860505533705</v>
      </c>
      <c r="D661">
        <v>1645012</v>
      </c>
    </row>
    <row r="662" spans="1:4" x14ac:dyDescent="0.25">
      <c r="A662">
        <f t="shared" si="10"/>
        <v>0.73659647455948563</v>
      </c>
      <c r="D662">
        <v>1647512</v>
      </c>
    </row>
    <row r="663" spans="1:4" x14ac:dyDescent="0.25">
      <c r="A663">
        <f t="shared" si="10"/>
        <v>0.73640405251720564</v>
      </c>
      <c r="D663">
        <v>1650012</v>
      </c>
    </row>
    <row r="664" spans="1:4" x14ac:dyDescent="0.25">
      <c r="A664">
        <f t="shared" si="10"/>
        <v>0.73621133892849711</v>
      </c>
      <c r="D664">
        <v>1652512</v>
      </c>
    </row>
    <row r="665" spans="1:4" x14ac:dyDescent="0.25">
      <c r="A665">
        <f t="shared" si="10"/>
        <v>0.73601833379336001</v>
      </c>
      <c r="D665">
        <v>1655012</v>
      </c>
    </row>
    <row r="666" spans="1:4" x14ac:dyDescent="0.25">
      <c r="A666">
        <f t="shared" si="10"/>
        <v>0.73582503711179426</v>
      </c>
      <c r="D666">
        <v>1657512</v>
      </c>
    </row>
    <row r="667" spans="1:4" x14ac:dyDescent="0.25">
      <c r="A667">
        <f t="shared" si="10"/>
        <v>0.73563144888379994</v>
      </c>
      <c r="D667">
        <v>1660012</v>
      </c>
    </row>
    <row r="668" spans="1:4" x14ac:dyDescent="0.25">
      <c r="A668">
        <f t="shared" si="10"/>
        <v>0.73543756910937708</v>
      </c>
      <c r="D668">
        <v>1662512</v>
      </c>
    </row>
    <row r="669" spans="1:4" x14ac:dyDescent="0.25">
      <c r="A669">
        <f t="shared" si="10"/>
        <v>0.73524339778852565</v>
      </c>
      <c r="D669">
        <v>1665012</v>
      </c>
    </row>
    <row r="670" spans="1:4" x14ac:dyDescent="0.25">
      <c r="A670">
        <f t="shared" si="10"/>
        <v>0.73504893492124568</v>
      </c>
      <c r="D670">
        <v>1667512</v>
      </c>
    </row>
    <row r="671" spans="1:4" x14ac:dyDescent="0.25">
      <c r="A671">
        <f t="shared" si="10"/>
        <v>0.73485418050753715</v>
      </c>
      <c r="D671">
        <v>1670012</v>
      </c>
    </row>
    <row r="672" spans="1:4" x14ac:dyDescent="0.25">
      <c r="A672">
        <f t="shared" si="10"/>
        <v>0.73465913454739995</v>
      </c>
      <c r="D672">
        <v>1672512</v>
      </c>
    </row>
    <row r="673" spans="1:4" x14ac:dyDescent="0.25">
      <c r="A673">
        <f t="shared" si="10"/>
        <v>0.7344637970408342</v>
      </c>
      <c r="D673">
        <v>1675012</v>
      </c>
    </row>
    <row r="674" spans="1:4" x14ac:dyDescent="0.25">
      <c r="A674">
        <f t="shared" si="10"/>
        <v>0.73426816798783989</v>
      </c>
      <c r="D674">
        <v>1677512</v>
      </c>
    </row>
    <row r="675" spans="1:4" x14ac:dyDescent="0.25">
      <c r="A675">
        <f t="shared" si="10"/>
        <v>0.73407224738841703</v>
      </c>
      <c r="D675">
        <v>1680012</v>
      </c>
    </row>
    <row r="676" spans="1:4" x14ac:dyDescent="0.25">
      <c r="A676">
        <f t="shared" si="10"/>
        <v>0.73387603524256562</v>
      </c>
      <c r="D676">
        <v>1682512</v>
      </c>
    </row>
    <row r="677" spans="1:4" x14ac:dyDescent="0.25">
      <c r="A677">
        <f t="shared" si="10"/>
        <v>0.73367953155028565</v>
      </c>
      <c r="D677">
        <v>1685012</v>
      </c>
    </row>
    <row r="678" spans="1:4" x14ac:dyDescent="0.25">
      <c r="A678">
        <f t="shared" si="10"/>
        <v>0.73348273631157712</v>
      </c>
      <c r="D678">
        <v>1687512</v>
      </c>
    </row>
    <row r="679" spans="1:4" x14ac:dyDescent="0.25">
      <c r="A679">
        <f t="shared" si="10"/>
        <v>0.73328564952643993</v>
      </c>
      <c r="D679">
        <v>1690012</v>
      </c>
    </row>
    <row r="680" spans="1:4" x14ac:dyDescent="0.25">
      <c r="A680">
        <f t="shared" si="10"/>
        <v>0.73308827119487419</v>
      </c>
      <c r="D680">
        <v>1692512</v>
      </c>
    </row>
    <row r="681" spans="1:4" x14ac:dyDescent="0.25">
      <c r="A681">
        <f t="shared" si="10"/>
        <v>0.73289060131687989</v>
      </c>
      <c r="D681">
        <v>1695012</v>
      </c>
    </row>
    <row r="682" spans="1:4" x14ac:dyDescent="0.25">
      <c r="A682">
        <f t="shared" si="10"/>
        <v>0.73269263989245703</v>
      </c>
      <c r="D682">
        <v>1697512</v>
      </c>
    </row>
    <row r="683" spans="1:4" x14ac:dyDescent="0.25">
      <c r="A683">
        <f t="shared" si="10"/>
        <v>0.73249438692160562</v>
      </c>
      <c r="D683">
        <v>1700012</v>
      </c>
    </row>
    <row r="684" spans="1:4" x14ac:dyDescent="0.25">
      <c r="A684">
        <f t="shared" si="10"/>
        <v>0.73229584240432566</v>
      </c>
      <c r="D684">
        <v>1702512</v>
      </c>
    </row>
    <row r="685" spans="1:4" x14ac:dyDescent="0.25">
      <c r="A685">
        <f>A684-(D685/70000)*0.0000081633</f>
        <v>0.73209700634061714</v>
      </c>
      <c r="D685">
        <v>1705012</v>
      </c>
    </row>
    <row r="686" spans="1:4" x14ac:dyDescent="0.25">
      <c r="A686">
        <f t="shared" ref="A686:A749" si="11">A685-(D686/70000)*0.0000081633</f>
        <v>0.73189787873047996</v>
      </c>
      <c r="D686">
        <v>1707512</v>
      </c>
    </row>
    <row r="687" spans="1:4" x14ac:dyDescent="0.25">
      <c r="A687">
        <f t="shared" si="11"/>
        <v>0.73169845957391422</v>
      </c>
      <c r="D687">
        <v>1710012</v>
      </c>
    </row>
    <row r="688" spans="1:4" x14ac:dyDescent="0.25">
      <c r="A688">
        <f t="shared" si="11"/>
        <v>0.73149874887091992</v>
      </c>
      <c r="D688">
        <v>1712512</v>
      </c>
    </row>
    <row r="689" spans="1:4" x14ac:dyDescent="0.25">
      <c r="A689">
        <f t="shared" si="11"/>
        <v>0.73129874662149708</v>
      </c>
      <c r="D689">
        <v>1715012</v>
      </c>
    </row>
    <row r="690" spans="1:4" x14ac:dyDescent="0.25">
      <c r="A690">
        <f t="shared" si="11"/>
        <v>0.73109845282564567</v>
      </c>
      <c r="D690">
        <v>1717512</v>
      </c>
    </row>
    <row r="691" spans="1:4" x14ac:dyDescent="0.25">
      <c r="A691">
        <f t="shared" si="11"/>
        <v>0.73089786748336572</v>
      </c>
      <c r="D691">
        <v>1720012</v>
      </c>
    </row>
    <row r="692" spans="1:4" x14ac:dyDescent="0.25">
      <c r="A692">
        <f t="shared" si="11"/>
        <v>0.73069699059465709</v>
      </c>
      <c r="D692">
        <v>1722512</v>
      </c>
    </row>
    <row r="693" spans="1:4" x14ac:dyDescent="0.25">
      <c r="A693">
        <f t="shared" si="11"/>
        <v>0.73049582215951991</v>
      </c>
      <c r="D693">
        <v>1725012</v>
      </c>
    </row>
    <row r="694" spans="1:4" x14ac:dyDescent="0.25">
      <c r="A694">
        <f t="shared" si="11"/>
        <v>0.73029436217795418</v>
      </c>
      <c r="D694">
        <v>1727512</v>
      </c>
    </row>
    <row r="695" spans="1:4" x14ac:dyDescent="0.25">
      <c r="A695">
        <f t="shared" si="11"/>
        <v>0.73009261064995989</v>
      </c>
      <c r="D695">
        <v>1730012</v>
      </c>
    </row>
    <row r="696" spans="1:4" x14ac:dyDescent="0.25">
      <c r="A696">
        <f t="shared" si="11"/>
        <v>0.72989056757553705</v>
      </c>
      <c r="D696">
        <v>1732512</v>
      </c>
    </row>
    <row r="697" spans="1:4" x14ac:dyDescent="0.25">
      <c r="A697">
        <f t="shared" si="11"/>
        <v>0.72968823295468566</v>
      </c>
      <c r="D697">
        <v>1735012</v>
      </c>
    </row>
    <row r="698" spans="1:4" x14ac:dyDescent="0.25">
      <c r="A698">
        <f t="shared" si="11"/>
        <v>0.7294856067874057</v>
      </c>
      <c r="D698">
        <v>1737512</v>
      </c>
    </row>
    <row r="699" spans="1:4" x14ac:dyDescent="0.25">
      <c r="A699">
        <f t="shared" si="11"/>
        <v>0.72928268907369709</v>
      </c>
      <c r="D699">
        <v>1740012</v>
      </c>
    </row>
    <row r="700" spans="1:4" x14ac:dyDescent="0.25">
      <c r="A700">
        <f t="shared" si="11"/>
        <v>0.72907947981355992</v>
      </c>
      <c r="D700">
        <v>1742512</v>
      </c>
    </row>
    <row r="701" spans="1:4" x14ac:dyDescent="0.25">
      <c r="A701">
        <f t="shared" si="11"/>
        <v>0.72887597900699419</v>
      </c>
      <c r="D701">
        <v>1745012</v>
      </c>
    </row>
    <row r="702" spans="1:4" x14ac:dyDescent="0.25">
      <c r="A702">
        <f t="shared" si="11"/>
        <v>0.72867218665399991</v>
      </c>
      <c r="D702">
        <v>1747512</v>
      </c>
    </row>
    <row r="703" spans="1:4" x14ac:dyDescent="0.25">
      <c r="A703">
        <f t="shared" si="11"/>
        <v>0.72846810275457707</v>
      </c>
      <c r="D703">
        <v>1750012</v>
      </c>
    </row>
    <row r="704" spans="1:4" x14ac:dyDescent="0.25">
      <c r="A704">
        <f t="shared" si="11"/>
        <v>0.72826372730872568</v>
      </c>
      <c r="D704">
        <v>1752512</v>
      </c>
    </row>
    <row r="705" spans="1:4" x14ac:dyDescent="0.25">
      <c r="A705">
        <f t="shared" si="11"/>
        <v>0.72805906031644574</v>
      </c>
      <c r="D705">
        <v>1755012</v>
      </c>
    </row>
    <row r="706" spans="1:4" x14ac:dyDescent="0.25">
      <c r="A706">
        <f t="shared" si="11"/>
        <v>0.72785410177773713</v>
      </c>
      <c r="D706">
        <v>1757512</v>
      </c>
    </row>
    <row r="707" spans="1:4" x14ac:dyDescent="0.25">
      <c r="A707">
        <f t="shared" si="11"/>
        <v>0.72764885169259996</v>
      </c>
      <c r="D707">
        <v>1760012</v>
      </c>
    </row>
    <row r="708" spans="1:4" x14ac:dyDescent="0.25">
      <c r="A708">
        <f t="shared" si="11"/>
        <v>0.72744331006103424</v>
      </c>
      <c r="D708">
        <v>1762512</v>
      </c>
    </row>
    <row r="709" spans="1:4" x14ac:dyDescent="0.25">
      <c r="A709">
        <f t="shared" si="11"/>
        <v>0.72723747688303997</v>
      </c>
      <c r="D709">
        <v>1765012</v>
      </c>
    </row>
    <row r="710" spans="1:4" x14ac:dyDescent="0.25">
      <c r="A710">
        <f t="shared" si="11"/>
        <v>0.72703135215861714</v>
      </c>
      <c r="D710">
        <v>1767512</v>
      </c>
    </row>
    <row r="711" spans="1:4" x14ac:dyDescent="0.25">
      <c r="A711">
        <f t="shared" si="11"/>
        <v>0.72682493588776576</v>
      </c>
      <c r="D711">
        <v>1770012</v>
      </c>
    </row>
    <row r="712" spans="1:4" x14ac:dyDescent="0.25">
      <c r="A712">
        <f t="shared" si="11"/>
        <v>0.72661822807048571</v>
      </c>
      <c r="D712">
        <v>1772512</v>
      </c>
    </row>
    <row r="713" spans="1:4" x14ac:dyDescent="0.25">
      <c r="A713">
        <f t="shared" si="11"/>
        <v>0.7264112287067771</v>
      </c>
      <c r="D713">
        <v>1775012</v>
      </c>
    </row>
    <row r="714" spans="1:4" x14ac:dyDescent="0.25">
      <c r="A714">
        <f t="shared" si="11"/>
        <v>0.72620393779663994</v>
      </c>
      <c r="D714">
        <v>1777512</v>
      </c>
    </row>
    <row r="715" spans="1:4" x14ac:dyDescent="0.25">
      <c r="A715">
        <f t="shared" si="11"/>
        <v>0.72599635534007423</v>
      </c>
      <c r="D715">
        <v>1780012</v>
      </c>
    </row>
    <row r="716" spans="1:4" x14ac:dyDescent="0.25">
      <c r="A716">
        <f t="shared" si="11"/>
        <v>0.72578848133707996</v>
      </c>
      <c r="D716">
        <v>1782512</v>
      </c>
    </row>
    <row r="717" spans="1:4" x14ac:dyDescent="0.25">
      <c r="A717">
        <f t="shared" si="11"/>
        <v>0.72558031578765714</v>
      </c>
      <c r="D717">
        <v>1785012</v>
      </c>
    </row>
    <row r="718" spans="1:4" x14ac:dyDescent="0.25">
      <c r="A718">
        <f t="shared" si="11"/>
        <v>0.72537185869180576</v>
      </c>
      <c r="D718">
        <v>1787512</v>
      </c>
    </row>
    <row r="719" spans="1:4" x14ac:dyDescent="0.25">
      <c r="A719">
        <f t="shared" si="11"/>
        <v>0.72516311004952572</v>
      </c>
      <c r="D719">
        <v>1790012</v>
      </c>
    </row>
    <row r="720" spans="1:4" x14ac:dyDescent="0.25">
      <c r="A720">
        <f t="shared" si="11"/>
        <v>0.72495406986081712</v>
      </c>
      <c r="D720">
        <v>1792512</v>
      </c>
    </row>
    <row r="721" spans="1:4" x14ac:dyDescent="0.25">
      <c r="A721">
        <f t="shared" si="11"/>
        <v>0.72474473812567997</v>
      </c>
      <c r="D721">
        <v>1795012</v>
      </c>
    </row>
    <row r="722" spans="1:4" x14ac:dyDescent="0.25">
      <c r="A722">
        <f t="shared" si="11"/>
        <v>0.72453511484411426</v>
      </c>
      <c r="D722">
        <v>1797512</v>
      </c>
    </row>
    <row r="723" spans="1:4" x14ac:dyDescent="0.25">
      <c r="A723">
        <f t="shared" si="11"/>
        <v>0.72432520001612</v>
      </c>
      <c r="D723">
        <v>1800012</v>
      </c>
    </row>
    <row r="724" spans="1:4" x14ac:dyDescent="0.25">
      <c r="A724">
        <f t="shared" si="11"/>
        <v>0.72411499364169718</v>
      </c>
      <c r="D724">
        <v>1802512</v>
      </c>
    </row>
    <row r="725" spans="1:4" x14ac:dyDescent="0.25">
      <c r="A725">
        <f t="shared" si="11"/>
        <v>0.7239044957208457</v>
      </c>
      <c r="D725">
        <v>1805012</v>
      </c>
    </row>
    <row r="726" spans="1:4" x14ac:dyDescent="0.25">
      <c r="A726">
        <f t="shared" si="11"/>
        <v>0.72369370625356566</v>
      </c>
      <c r="D726">
        <v>1807512</v>
      </c>
    </row>
    <row r="727" spans="1:4" x14ac:dyDescent="0.25">
      <c r="A727">
        <f t="shared" si="11"/>
        <v>0.72348262523985707</v>
      </c>
      <c r="D727">
        <v>1810012</v>
      </c>
    </row>
    <row r="728" spans="1:4" x14ac:dyDescent="0.25">
      <c r="A728">
        <f t="shared" si="11"/>
        <v>0.72327125267971992</v>
      </c>
      <c r="D728">
        <v>1812512</v>
      </c>
    </row>
    <row r="729" spans="1:4" x14ac:dyDescent="0.25">
      <c r="A729">
        <f t="shared" si="11"/>
        <v>0.72305958857315422</v>
      </c>
      <c r="D729">
        <v>1815012</v>
      </c>
    </row>
    <row r="730" spans="1:4" x14ac:dyDescent="0.25">
      <c r="A730">
        <f t="shared" si="11"/>
        <v>0.72284763292015997</v>
      </c>
      <c r="D730">
        <v>1817512</v>
      </c>
    </row>
    <row r="731" spans="1:4" x14ac:dyDescent="0.25">
      <c r="A731">
        <f t="shared" si="11"/>
        <v>0.72263538572073716</v>
      </c>
      <c r="D731">
        <v>1820012</v>
      </c>
    </row>
    <row r="732" spans="1:4" x14ac:dyDescent="0.25">
      <c r="A732">
        <f t="shared" si="11"/>
        <v>0.72242284697488568</v>
      </c>
      <c r="D732">
        <v>1822512</v>
      </c>
    </row>
    <row r="733" spans="1:4" x14ac:dyDescent="0.25">
      <c r="A733">
        <f t="shared" si="11"/>
        <v>0.72221001668260565</v>
      </c>
      <c r="D733">
        <v>1825012</v>
      </c>
    </row>
    <row r="734" spans="1:4" x14ac:dyDescent="0.25">
      <c r="A734">
        <f t="shared" si="11"/>
        <v>0.72199689484389706</v>
      </c>
      <c r="D734">
        <v>1827512</v>
      </c>
    </row>
    <row r="735" spans="1:4" x14ac:dyDescent="0.25">
      <c r="A735">
        <f t="shared" si="11"/>
        <v>0.72178348145875992</v>
      </c>
      <c r="D735">
        <v>1830012</v>
      </c>
    </row>
    <row r="736" spans="1:4" x14ac:dyDescent="0.25">
      <c r="A736">
        <f t="shared" si="11"/>
        <v>0.72156977652719423</v>
      </c>
      <c r="D736">
        <v>1832512</v>
      </c>
    </row>
    <row r="737" spans="1:4" x14ac:dyDescent="0.25">
      <c r="A737">
        <f t="shared" si="11"/>
        <v>0.72135578004919998</v>
      </c>
      <c r="D737">
        <v>1835012</v>
      </c>
    </row>
    <row r="738" spans="1:4" x14ac:dyDescent="0.25">
      <c r="A738">
        <f t="shared" si="11"/>
        <v>0.72114149202477718</v>
      </c>
      <c r="D738">
        <v>1837512</v>
      </c>
    </row>
    <row r="739" spans="1:4" x14ac:dyDescent="0.25">
      <c r="A739">
        <f t="shared" si="11"/>
        <v>0.72092691245392571</v>
      </c>
      <c r="D739">
        <v>1840012</v>
      </c>
    </row>
    <row r="740" spans="1:4" x14ac:dyDescent="0.25">
      <c r="A740">
        <f t="shared" si="11"/>
        <v>0.72071204133664568</v>
      </c>
      <c r="D740">
        <v>1842512</v>
      </c>
    </row>
    <row r="741" spans="1:4" x14ac:dyDescent="0.25">
      <c r="A741">
        <f t="shared" si="11"/>
        <v>0.7204968786729371</v>
      </c>
      <c r="D741">
        <v>1845012</v>
      </c>
    </row>
    <row r="742" spans="1:4" x14ac:dyDescent="0.25">
      <c r="A742">
        <f t="shared" si="11"/>
        <v>0.72028142446279997</v>
      </c>
      <c r="D742">
        <v>1847512</v>
      </c>
    </row>
    <row r="743" spans="1:4" x14ac:dyDescent="0.25">
      <c r="A743">
        <f t="shared" si="11"/>
        <v>0.72006567870623428</v>
      </c>
      <c r="D743">
        <v>1850012</v>
      </c>
    </row>
    <row r="744" spans="1:4" x14ac:dyDescent="0.25">
      <c r="A744">
        <f t="shared" si="11"/>
        <v>0.71984964140324004</v>
      </c>
      <c r="D744">
        <v>1852512</v>
      </c>
    </row>
    <row r="745" spans="1:4" x14ac:dyDescent="0.25">
      <c r="A745">
        <f t="shared" si="11"/>
        <v>0.71963331255381713</v>
      </c>
      <c r="D745">
        <v>1855012</v>
      </c>
    </row>
    <row r="746" spans="1:4" x14ac:dyDescent="0.25">
      <c r="A746">
        <f t="shared" si="11"/>
        <v>0.71941669215796566</v>
      </c>
      <c r="D746">
        <v>1857512</v>
      </c>
    </row>
    <row r="747" spans="1:4" x14ac:dyDescent="0.25">
      <c r="A747">
        <f t="shared" si="11"/>
        <v>0.71919978021568565</v>
      </c>
      <c r="D747">
        <v>1860012</v>
      </c>
    </row>
    <row r="748" spans="1:4" x14ac:dyDescent="0.25">
      <c r="A748">
        <f t="shared" si="11"/>
        <v>0.71898257672697707</v>
      </c>
      <c r="D748">
        <v>1862512</v>
      </c>
    </row>
    <row r="749" spans="1:4" x14ac:dyDescent="0.25">
      <c r="A749">
        <f t="shared" si="11"/>
        <v>0.71876508169183995</v>
      </c>
      <c r="D749">
        <v>1865012</v>
      </c>
    </row>
    <row r="750" spans="1:4" x14ac:dyDescent="0.25">
      <c r="A750">
        <f t="shared" ref="A750:A813" si="12">A749-(D750/70000)*0.0000081633</f>
        <v>0.71854729511027426</v>
      </c>
      <c r="D750">
        <v>1867512</v>
      </c>
    </row>
    <row r="751" spans="1:4" x14ac:dyDescent="0.25">
      <c r="A751">
        <f t="shared" si="12"/>
        <v>0.71832921698228003</v>
      </c>
      <c r="D751">
        <v>1870012</v>
      </c>
    </row>
    <row r="752" spans="1:4" x14ac:dyDescent="0.25">
      <c r="A752">
        <f t="shared" si="12"/>
        <v>0.71811084730785713</v>
      </c>
      <c r="D752">
        <v>1872512</v>
      </c>
    </row>
    <row r="753" spans="1:4" x14ac:dyDescent="0.25">
      <c r="A753">
        <f t="shared" si="12"/>
        <v>0.71789218608700567</v>
      </c>
      <c r="D753">
        <v>1875012</v>
      </c>
    </row>
    <row r="754" spans="1:4" x14ac:dyDescent="0.25">
      <c r="A754">
        <f t="shared" si="12"/>
        <v>0.71767323331972566</v>
      </c>
      <c r="D754">
        <v>1877512</v>
      </c>
    </row>
    <row r="755" spans="1:4" x14ac:dyDescent="0.25">
      <c r="A755">
        <f t="shared" si="12"/>
        <v>0.71745398900601709</v>
      </c>
      <c r="D755">
        <v>1880012</v>
      </c>
    </row>
    <row r="756" spans="1:4" x14ac:dyDescent="0.25">
      <c r="A756">
        <f t="shared" si="12"/>
        <v>0.71723445314587997</v>
      </c>
      <c r="D756">
        <v>1882512</v>
      </c>
    </row>
    <row r="757" spans="1:4" x14ac:dyDescent="0.25">
      <c r="A757">
        <f t="shared" si="12"/>
        <v>0.71701462573931429</v>
      </c>
      <c r="D757">
        <v>1885012</v>
      </c>
    </row>
    <row r="758" spans="1:4" x14ac:dyDescent="0.25">
      <c r="A758">
        <f t="shared" si="12"/>
        <v>0.71679450678632006</v>
      </c>
      <c r="D758">
        <v>1887512</v>
      </c>
    </row>
    <row r="759" spans="1:4" x14ac:dyDescent="0.25">
      <c r="A759">
        <f t="shared" si="12"/>
        <v>0.71657409628689717</v>
      </c>
      <c r="D759">
        <v>1890012</v>
      </c>
    </row>
    <row r="760" spans="1:4" x14ac:dyDescent="0.25">
      <c r="A760">
        <f t="shared" si="12"/>
        <v>0.71635339424104572</v>
      </c>
      <c r="D760">
        <v>1892512</v>
      </c>
    </row>
    <row r="761" spans="1:4" x14ac:dyDescent="0.25">
      <c r="A761">
        <f t="shared" si="12"/>
        <v>0.71613240064876571</v>
      </c>
      <c r="D761">
        <v>1895012</v>
      </c>
    </row>
    <row r="762" spans="1:4" x14ac:dyDescent="0.25">
      <c r="A762">
        <f t="shared" si="12"/>
        <v>0.71591111551005715</v>
      </c>
      <c r="D762">
        <v>1897512</v>
      </c>
    </row>
    <row r="763" spans="1:4" x14ac:dyDescent="0.25">
      <c r="A763">
        <f t="shared" si="12"/>
        <v>0.71568953882492004</v>
      </c>
      <c r="D763">
        <v>1900012</v>
      </c>
    </row>
    <row r="764" spans="1:4" x14ac:dyDescent="0.25">
      <c r="A764">
        <f t="shared" si="12"/>
        <v>0.71546767059335437</v>
      </c>
      <c r="D764">
        <v>1902512</v>
      </c>
    </row>
    <row r="765" spans="1:4" x14ac:dyDescent="0.25">
      <c r="A765">
        <f t="shared" si="12"/>
        <v>0.71524551081536003</v>
      </c>
      <c r="D765">
        <v>1905012</v>
      </c>
    </row>
    <row r="766" spans="1:4" x14ac:dyDescent="0.25">
      <c r="A766">
        <f t="shared" si="12"/>
        <v>0.71502305949093714</v>
      </c>
      <c r="D766">
        <v>1907512</v>
      </c>
    </row>
    <row r="767" spans="1:4" x14ac:dyDescent="0.25">
      <c r="A767">
        <f t="shared" si="12"/>
        <v>0.7148003166200857</v>
      </c>
      <c r="D767">
        <v>1910012</v>
      </c>
    </row>
    <row r="768" spans="1:4" x14ac:dyDescent="0.25">
      <c r="A768">
        <f t="shared" si="12"/>
        <v>0.7145772822028057</v>
      </c>
      <c r="D768">
        <v>1912512</v>
      </c>
    </row>
    <row r="769" spans="1:4" x14ac:dyDescent="0.25">
      <c r="A769">
        <f t="shared" si="12"/>
        <v>0.71435395623909714</v>
      </c>
      <c r="D769">
        <v>1915012</v>
      </c>
    </row>
    <row r="770" spans="1:4" x14ac:dyDescent="0.25">
      <c r="A770">
        <f t="shared" si="12"/>
        <v>0.71413033872896003</v>
      </c>
      <c r="D770">
        <v>1917512</v>
      </c>
    </row>
    <row r="771" spans="1:4" x14ac:dyDescent="0.25">
      <c r="A771">
        <f t="shared" si="12"/>
        <v>0.71390642967239437</v>
      </c>
      <c r="D771">
        <v>1920012</v>
      </c>
    </row>
    <row r="772" spans="1:4" x14ac:dyDescent="0.25">
      <c r="A772">
        <f t="shared" si="12"/>
        <v>0.71368222906940004</v>
      </c>
      <c r="D772">
        <v>1922512</v>
      </c>
    </row>
    <row r="773" spans="1:4" x14ac:dyDescent="0.25">
      <c r="A773">
        <f t="shared" si="12"/>
        <v>0.71345773691997716</v>
      </c>
      <c r="D773">
        <v>1925012</v>
      </c>
    </row>
    <row r="774" spans="1:4" x14ac:dyDescent="0.25">
      <c r="A774">
        <f t="shared" si="12"/>
        <v>0.71323295322412572</v>
      </c>
      <c r="D774">
        <v>1927512</v>
      </c>
    </row>
    <row r="775" spans="1:4" x14ac:dyDescent="0.25">
      <c r="A775">
        <f t="shared" si="12"/>
        <v>0.71300787798184573</v>
      </c>
      <c r="D775">
        <v>1930012</v>
      </c>
    </row>
    <row r="776" spans="1:4" x14ac:dyDescent="0.25">
      <c r="A776">
        <f t="shared" si="12"/>
        <v>0.71278251119313718</v>
      </c>
      <c r="D776">
        <v>1932512</v>
      </c>
    </row>
    <row r="777" spans="1:4" x14ac:dyDescent="0.25">
      <c r="A777">
        <f t="shared" si="12"/>
        <v>0.71255685285800008</v>
      </c>
      <c r="D777">
        <v>1935012</v>
      </c>
    </row>
    <row r="778" spans="1:4" x14ac:dyDescent="0.25">
      <c r="A778">
        <f t="shared" si="12"/>
        <v>0.71233090297643431</v>
      </c>
      <c r="D778">
        <v>1937512</v>
      </c>
    </row>
    <row r="779" spans="1:4" x14ac:dyDescent="0.25">
      <c r="A779">
        <f t="shared" si="12"/>
        <v>0.71210466154843999</v>
      </c>
      <c r="D779">
        <v>1940012</v>
      </c>
    </row>
    <row r="780" spans="1:4" x14ac:dyDescent="0.25">
      <c r="A780">
        <f t="shared" si="12"/>
        <v>0.71187812857401711</v>
      </c>
      <c r="D780">
        <v>1942512</v>
      </c>
    </row>
    <row r="781" spans="1:4" x14ac:dyDescent="0.25">
      <c r="A781">
        <f t="shared" si="12"/>
        <v>0.71165130405316568</v>
      </c>
      <c r="D781">
        <v>1945012</v>
      </c>
    </row>
    <row r="782" spans="1:4" x14ac:dyDescent="0.25">
      <c r="A782">
        <f t="shared" si="12"/>
        <v>0.71142418798588569</v>
      </c>
      <c r="D782">
        <v>1947512</v>
      </c>
    </row>
    <row r="783" spans="1:4" x14ac:dyDescent="0.25">
      <c r="A783">
        <f t="shared" si="12"/>
        <v>0.71119678037217715</v>
      </c>
      <c r="D783">
        <v>1950012</v>
      </c>
    </row>
    <row r="784" spans="1:4" x14ac:dyDescent="0.25">
      <c r="A784">
        <f t="shared" si="12"/>
        <v>0.71096908121204005</v>
      </c>
      <c r="D784">
        <v>1952512</v>
      </c>
    </row>
    <row r="785" spans="1:4" x14ac:dyDescent="0.25">
      <c r="A785">
        <f t="shared" si="12"/>
        <v>0.71074109050547429</v>
      </c>
      <c r="D785">
        <v>1955012</v>
      </c>
    </row>
    <row r="786" spans="1:4" x14ac:dyDescent="0.25">
      <c r="A786">
        <f t="shared" si="12"/>
        <v>0.71051280825247998</v>
      </c>
      <c r="D786">
        <v>1957512</v>
      </c>
    </row>
    <row r="787" spans="1:4" x14ac:dyDescent="0.25">
      <c r="A787">
        <f t="shared" si="12"/>
        <v>0.71028423445305711</v>
      </c>
      <c r="D787">
        <v>1960012</v>
      </c>
    </row>
    <row r="788" spans="1:4" x14ac:dyDescent="0.25">
      <c r="A788">
        <f t="shared" si="12"/>
        <v>0.71005536910720568</v>
      </c>
      <c r="D788">
        <v>1962512</v>
      </c>
    </row>
    <row r="789" spans="1:4" x14ac:dyDescent="0.25">
      <c r="A789">
        <f t="shared" si="12"/>
        <v>0.7098262122149257</v>
      </c>
      <c r="D789">
        <v>1965012</v>
      </c>
    </row>
    <row r="790" spans="1:4" x14ac:dyDescent="0.25">
      <c r="A790">
        <f t="shared" si="12"/>
        <v>0.70959676377621717</v>
      </c>
      <c r="D790">
        <v>1967512</v>
      </c>
    </row>
    <row r="791" spans="1:4" x14ac:dyDescent="0.25">
      <c r="A791">
        <f t="shared" si="12"/>
        <v>0.70936702379108008</v>
      </c>
      <c r="D791">
        <v>1970012</v>
      </c>
    </row>
    <row r="792" spans="1:4" x14ac:dyDescent="0.25">
      <c r="A792">
        <f t="shared" si="12"/>
        <v>0.70913699225951432</v>
      </c>
      <c r="D792">
        <v>1972512</v>
      </c>
    </row>
    <row r="793" spans="1:4" x14ac:dyDescent="0.25">
      <c r="A793">
        <f t="shared" si="12"/>
        <v>0.70890666918152001</v>
      </c>
      <c r="D793">
        <v>1975012</v>
      </c>
    </row>
    <row r="794" spans="1:4" x14ac:dyDescent="0.25">
      <c r="A794">
        <f t="shared" si="12"/>
        <v>0.70867605455709715</v>
      </c>
      <c r="D794">
        <v>1977512</v>
      </c>
    </row>
    <row r="795" spans="1:4" x14ac:dyDescent="0.25">
      <c r="A795">
        <f t="shared" si="12"/>
        <v>0.70844514838624573</v>
      </c>
      <c r="D795">
        <v>1980012</v>
      </c>
    </row>
    <row r="796" spans="1:4" x14ac:dyDescent="0.25">
      <c r="A796">
        <f t="shared" si="12"/>
        <v>0.70821395066896575</v>
      </c>
      <c r="D796">
        <v>1982512</v>
      </c>
    </row>
    <row r="797" spans="1:4" x14ac:dyDescent="0.25">
      <c r="A797">
        <f t="shared" si="12"/>
        <v>0.70798246140525722</v>
      </c>
      <c r="D797">
        <v>1985012</v>
      </c>
    </row>
    <row r="798" spans="1:4" x14ac:dyDescent="0.25">
      <c r="A798">
        <f t="shared" si="12"/>
        <v>0.70775068059512003</v>
      </c>
      <c r="D798">
        <v>1987512</v>
      </c>
    </row>
    <row r="799" spans="1:4" x14ac:dyDescent="0.25">
      <c r="A799">
        <f t="shared" si="12"/>
        <v>0.70751860823855428</v>
      </c>
      <c r="D799">
        <v>1990012</v>
      </c>
    </row>
    <row r="800" spans="1:4" x14ac:dyDescent="0.25">
      <c r="A800">
        <f t="shared" si="12"/>
        <v>0.70728624433555998</v>
      </c>
      <c r="D800">
        <v>1992512</v>
      </c>
    </row>
    <row r="801" spans="1:4" x14ac:dyDescent="0.25">
      <c r="A801">
        <f t="shared" si="12"/>
        <v>0.70705358888613712</v>
      </c>
      <c r="D801">
        <v>1995012</v>
      </c>
    </row>
    <row r="802" spans="1:4" x14ac:dyDescent="0.25">
      <c r="A802">
        <f t="shared" si="12"/>
        <v>0.70682064189028571</v>
      </c>
      <c r="D802">
        <v>1997512</v>
      </c>
    </row>
    <row r="803" spans="1:4" x14ac:dyDescent="0.25">
      <c r="A803">
        <f t="shared" si="12"/>
        <v>0.70658740334800574</v>
      </c>
      <c r="D803">
        <v>2000012</v>
      </c>
    </row>
    <row r="804" spans="1:4" x14ac:dyDescent="0.25">
      <c r="A804">
        <f t="shared" si="12"/>
        <v>0.70635387325929722</v>
      </c>
      <c r="D804">
        <v>2002512</v>
      </c>
    </row>
    <row r="805" spans="1:4" x14ac:dyDescent="0.25">
      <c r="A805">
        <f t="shared" si="12"/>
        <v>0.70612005162416003</v>
      </c>
      <c r="D805">
        <v>2005012</v>
      </c>
    </row>
    <row r="806" spans="1:4" x14ac:dyDescent="0.25">
      <c r="A806">
        <f t="shared" si="12"/>
        <v>0.70588593844259429</v>
      </c>
      <c r="D806">
        <v>2007512</v>
      </c>
    </row>
    <row r="807" spans="1:4" x14ac:dyDescent="0.25">
      <c r="A807">
        <f t="shared" si="12"/>
        <v>0.70565153371459999</v>
      </c>
      <c r="D807">
        <v>2010012</v>
      </c>
    </row>
    <row r="808" spans="1:4" x14ac:dyDescent="0.25">
      <c r="A808">
        <f t="shared" si="12"/>
        <v>0.70541683744017714</v>
      </c>
      <c r="D808">
        <v>2012512</v>
      </c>
    </row>
    <row r="809" spans="1:4" x14ac:dyDescent="0.25">
      <c r="A809">
        <f t="shared" si="12"/>
        <v>0.70518184961932573</v>
      </c>
      <c r="D809">
        <v>2015012</v>
      </c>
    </row>
    <row r="810" spans="1:4" x14ac:dyDescent="0.25">
      <c r="A810">
        <f t="shared" si="12"/>
        <v>0.70494657025204577</v>
      </c>
      <c r="D810">
        <v>2017512</v>
      </c>
    </row>
    <row r="811" spans="1:4" x14ac:dyDescent="0.25">
      <c r="A811">
        <f t="shared" si="12"/>
        <v>0.70471099933833725</v>
      </c>
      <c r="D811">
        <v>2020012</v>
      </c>
    </row>
    <row r="812" spans="1:4" x14ac:dyDescent="0.25">
      <c r="A812">
        <f t="shared" si="12"/>
        <v>0.70447513687820007</v>
      </c>
      <c r="D812">
        <v>2022512</v>
      </c>
    </row>
    <row r="813" spans="1:4" x14ac:dyDescent="0.25">
      <c r="A813">
        <f t="shared" si="12"/>
        <v>0.70423898287163433</v>
      </c>
      <c r="D813">
        <v>2025012</v>
      </c>
    </row>
    <row r="814" spans="1:4" x14ac:dyDescent="0.25">
      <c r="A814">
        <f t="shared" ref="A814:A877" si="13">A813-(D814/70000)*0.0000081633</f>
        <v>0.70400253731864004</v>
      </c>
      <c r="D814">
        <v>2027512</v>
      </c>
    </row>
    <row r="815" spans="1:4" x14ac:dyDescent="0.25">
      <c r="A815">
        <f t="shared" si="13"/>
        <v>0.7037658002192172</v>
      </c>
      <c r="D815">
        <v>2030012</v>
      </c>
    </row>
    <row r="816" spans="1:4" x14ac:dyDescent="0.25">
      <c r="A816">
        <f t="shared" si="13"/>
        <v>0.7035287715733658</v>
      </c>
      <c r="D816">
        <v>2032512</v>
      </c>
    </row>
    <row r="817" spans="1:4" x14ac:dyDescent="0.25">
      <c r="A817">
        <f t="shared" si="13"/>
        <v>0.70329145138108584</v>
      </c>
      <c r="D817">
        <v>2035012</v>
      </c>
    </row>
    <row r="818" spans="1:4" x14ac:dyDescent="0.25">
      <c r="A818">
        <f t="shared" si="13"/>
        <v>0.70305383964237722</v>
      </c>
      <c r="D818">
        <v>2037512</v>
      </c>
    </row>
    <row r="819" spans="1:4" x14ac:dyDescent="0.25">
      <c r="A819">
        <f t="shared" si="13"/>
        <v>0.70281593635724005</v>
      </c>
      <c r="D819">
        <v>2040012</v>
      </c>
    </row>
    <row r="820" spans="1:4" x14ac:dyDescent="0.25">
      <c r="A820">
        <f t="shared" si="13"/>
        <v>0.70257774152567432</v>
      </c>
      <c r="D820">
        <v>2042512</v>
      </c>
    </row>
    <row r="821" spans="1:4" x14ac:dyDescent="0.25">
      <c r="A821">
        <f t="shared" si="13"/>
        <v>0.70233925514768003</v>
      </c>
      <c r="D821">
        <v>2045012</v>
      </c>
    </row>
    <row r="822" spans="1:4" x14ac:dyDescent="0.25">
      <c r="A822">
        <f t="shared" si="13"/>
        <v>0.70210047722325719</v>
      </c>
      <c r="D822">
        <v>2047512</v>
      </c>
    </row>
    <row r="823" spans="1:4" x14ac:dyDescent="0.25">
      <c r="A823">
        <f t="shared" si="13"/>
        <v>0.7018614077524058</v>
      </c>
      <c r="D823">
        <v>2050012</v>
      </c>
    </row>
    <row r="824" spans="1:4" x14ac:dyDescent="0.25">
      <c r="A824">
        <f t="shared" si="13"/>
        <v>0.70162204673512585</v>
      </c>
      <c r="D824">
        <v>2052512</v>
      </c>
    </row>
    <row r="825" spans="1:4" x14ac:dyDescent="0.25">
      <c r="A825">
        <f t="shared" si="13"/>
        <v>0.70138239417141723</v>
      </c>
      <c r="D825">
        <v>2055012</v>
      </c>
    </row>
    <row r="826" spans="1:4" x14ac:dyDescent="0.25">
      <c r="A826">
        <f t="shared" si="13"/>
        <v>0.70114245006128006</v>
      </c>
      <c r="D826">
        <v>2057512</v>
      </c>
    </row>
    <row r="827" spans="1:4" x14ac:dyDescent="0.25">
      <c r="A827">
        <f t="shared" si="13"/>
        <v>0.70090221440471434</v>
      </c>
      <c r="D827">
        <v>2060012</v>
      </c>
    </row>
    <row r="828" spans="1:4" x14ac:dyDescent="0.25">
      <c r="A828">
        <f t="shared" si="13"/>
        <v>0.70066168720172006</v>
      </c>
      <c r="D828">
        <v>2062512</v>
      </c>
    </row>
    <row r="829" spans="1:4" x14ac:dyDescent="0.25">
      <c r="A829">
        <f t="shared" si="13"/>
        <v>0.70042086845229723</v>
      </c>
      <c r="D829">
        <v>2065012</v>
      </c>
    </row>
    <row r="830" spans="1:4" x14ac:dyDescent="0.25">
      <c r="A830">
        <f t="shared" si="13"/>
        <v>0.70017975815644584</v>
      </c>
      <c r="D830">
        <v>2067512</v>
      </c>
    </row>
    <row r="831" spans="1:4" x14ac:dyDescent="0.25">
      <c r="A831">
        <f t="shared" si="13"/>
        <v>0.69993835631416579</v>
      </c>
      <c r="D831">
        <v>2070012</v>
      </c>
    </row>
    <row r="832" spans="1:4" x14ac:dyDescent="0.25">
      <c r="A832">
        <f t="shared" si="13"/>
        <v>0.69969666292545718</v>
      </c>
      <c r="D832">
        <v>2072512</v>
      </c>
    </row>
    <row r="833" spans="1:4" x14ac:dyDescent="0.25">
      <c r="A833">
        <f t="shared" si="13"/>
        <v>0.69945467799032002</v>
      </c>
      <c r="D833">
        <v>2075012</v>
      </c>
    </row>
    <row r="834" spans="1:4" x14ac:dyDescent="0.25">
      <c r="A834">
        <f t="shared" si="13"/>
        <v>0.6992124015087543</v>
      </c>
      <c r="D834">
        <v>2077512</v>
      </c>
    </row>
    <row r="835" spans="1:4" x14ac:dyDescent="0.25">
      <c r="A835">
        <f t="shared" si="13"/>
        <v>0.69896983348076003</v>
      </c>
      <c r="D835">
        <v>2080012</v>
      </c>
    </row>
    <row r="836" spans="1:4" x14ac:dyDescent="0.25">
      <c r="A836">
        <f t="shared" si="13"/>
        <v>0.6987269739063372</v>
      </c>
      <c r="D836">
        <v>2082512</v>
      </c>
    </row>
    <row r="837" spans="1:4" x14ac:dyDescent="0.25">
      <c r="A837">
        <f t="shared" si="13"/>
        <v>0.69848382278548582</v>
      </c>
      <c r="D837">
        <v>2085012</v>
      </c>
    </row>
    <row r="838" spans="1:4" x14ac:dyDescent="0.25">
      <c r="A838">
        <f t="shared" si="13"/>
        <v>0.69824038011820577</v>
      </c>
      <c r="D838">
        <v>2087512</v>
      </c>
    </row>
    <row r="839" spans="1:4" x14ac:dyDescent="0.25">
      <c r="A839">
        <f t="shared" si="13"/>
        <v>0.69799664590449717</v>
      </c>
      <c r="D839">
        <v>2090012</v>
      </c>
    </row>
    <row r="840" spans="1:4" x14ac:dyDescent="0.25">
      <c r="A840">
        <f t="shared" si="13"/>
        <v>0.69775262014436001</v>
      </c>
      <c r="D840">
        <v>2092512</v>
      </c>
    </row>
    <row r="841" spans="1:4" x14ac:dyDescent="0.25">
      <c r="A841">
        <f t="shared" si="13"/>
        <v>0.6975083028377943</v>
      </c>
      <c r="D841">
        <v>2095012</v>
      </c>
    </row>
    <row r="842" spans="1:4" x14ac:dyDescent="0.25">
      <c r="A842">
        <f t="shared" si="13"/>
        <v>0.69726369398480004</v>
      </c>
      <c r="D842">
        <v>2097512</v>
      </c>
    </row>
    <row r="843" spans="1:4" x14ac:dyDescent="0.25">
      <c r="A843">
        <f t="shared" si="13"/>
        <v>0.69701879358537722</v>
      </c>
      <c r="D843">
        <v>2100012</v>
      </c>
    </row>
    <row r="844" spans="1:4" x14ac:dyDescent="0.25">
      <c r="A844">
        <f t="shared" si="13"/>
        <v>0.69677360163952584</v>
      </c>
      <c r="D844">
        <v>2102512</v>
      </c>
    </row>
    <row r="845" spans="1:4" x14ac:dyDescent="0.25">
      <c r="A845">
        <f t="shared" si="13"/>
        <v>0.6965281181472458</v>
      </c>
      <c r="D845">
        <v>2105012</v>
      </c>
    </row>
    <row r="846" spans="1:4" x14ac:dyDescent="0.25">
      <c r="A846">
        <f t="shared" si="13"/>
        <v>0.69628234310853721</v>
      </c>
      <c r="D846">
        <v>2107512</v>
      </c>
    </row>
    <row r="847" spans="1:4" x14ac:dyDescent="0.25">
      <c r="A847">
        <f t="shared" si="13"/>
        <v>0.69603627652340005</v>
      </c>
      <c r="D847">
        <v>2110012</v>
      </c>
    </row>
    <row r="848" spans="1:4" x14ac:dyDescent="0.25">
      <c r="A848">
        <f t="shared" si="13"/>
        <v>0.69578991839183435</v>
      </c>
      <c r="D848">
        <v>2112512</v>
      </c>
    </row>
    <row r="849" spans="1:4" x14ac:dyDescent="0.25">
      <c r="A849">
        <f t="shared" si="13"/>
        <v>0.69554326871384009</v>
      </c>
      <c r="D849">
        <v>2115012</v>
      </c>
    </row>
    <row r="850" spans="1:4" x14ac:dyDescent="0.25">
      <c r="A850">
        <f t="shared" si="13"/>
        <v>0.69529632748941728</v>
      </c>
      <c r="D850">
        <v>2117512</v>
      </c>
    </row>
    <row r="851" spans="1:4" x14ac:dyDescent="0.25">
      <c r="A851">
        <f t="shared" si="13"/>
        <v>0.6950490947185658</v>
      </c>
      <c r="D851">
        <v>2120012</v>
      </c>
    </row>
    <row r="852" spans="1:4" x14ac:dyDescent="0.25">
      <c r="A852">
        <f t="shared" si="13"/>
        <v>0.69480157040128576</v>
      </c>
      <c r="D852">
        <v>2122512</v>
      </c>
    </row>
    <row r="853" spans="1:4" x14ac:dyDescent="0.25">
      <c r="A853">
        <f t="shared" si="13"/>
        <v>0.69455375453757717</v>
      </c>
      <c r="D853">
        <v>2125012</v>
      </c>
    </row>
    <row r="854" spans="1:4" x14ac:dyDescent="0.25">
      <c r="A854">
        <f t="shared" si="13"/>
        <v>0.69430564712744003</v>
      </c>
      <c r="D854">
        <v>2127512</v>
      </c>
    </row>
    <row r="855" spans="1:4" x14ac:dyDescent="0.25">
      <c r="A855">
        <f t="shared" si="13"/>
        <v>0.69405724817087433</v>
      </c>
      <c r="D855">
        <v>2130012</v>
      </c>
    </row>
    <row r="856" spans="1:4" x14ac:dyDescent="0.25">
      <c r="A856">
        <f t="shared" si="13"/>
        <v>0.69380855766788008</v>
      </c>
      <c r="D856">
        <v>2132512</v>
      </c>
    </row>
    <row r="857" spans="1:4" x14ac:dyDescent="0.25">
      <c r="A857">
        <f t="shared" si="13"/>
        <v>0.69355957561845727</v>
      </c>
      <c r="D857">
        <v>2135012</v>
      </c>
    </row>
    <row r="858" spans="1:4" x14ac:dyDescent="0.25">
      <c r="A858">
        <f t="shared" si="13"/>
        <v>0.6933103020226058</v>
      </c>
      <c r="D858">
        <v>2137512</v>
      </c>
    </row>
    <row r="859" spans="1:4" x14ac:dyDescent="0.25">
      <c r="A859">
        <f t="shared" si="13"/>
        <v>0.69306073688032577</v>
      </c>
      <c r="D859">
        <v>2140012</v>
      </c>
    </row>
    <row r="860" spans="1:4" x14ac:dyDescent="0.25">
      <c r="A860">
        <f t="shared" si="13"/>
        <v>0.69281088019161718</v>
      </c>
      <c r="D860">
        <v>2142512</v>
      </c>
    </row>
    <row r="861" spans="1:4" x14ac:dyDescent="0.25">
      <c r="A861">
        <f t="shared" si="13"/>
        <v>0.69256073195648005</v>
      </c>
      <c r="D861">
        <v>2145012</v>
      </c>
    </row>
    <row r="862" spans="1:4" x14ac:dyDescent="0.25">
      <c r="A862">
        <f t="shared" si="13"/>
        <v>0.69231029217491435</v>
      </c>
      <c r="D862">
        <v>2147512</v>
      </c>
    </row>
    <row r="863" spans="1:4" x14ac:dyDescent="0.25">
      <c r="A863">
        <f t="shared" si="13"/>
        <v>0.69205956084692011</v>
      </c>
      <c r="D863">
        <v>2150012</v>
      </c>
    </row>
    <row r="864" spans="1:4" x14ac:dyDescent="0.25">
      <c r="A864">
        <f t="shared" si="13"/>
        <v>0.6918085379724972</v>
      </c>
      <c r="D864">
        <v>2152512</v>
      </c>
    </row>
    <row r="865" spans="1:4" x14ac:dyDescent="0.25">
      <c r="A865">
        <f t="shared" si="13"/>
        <v>0.69155722355164573</v>
      </c>
      <c r="D865">
        <v>2155012</v>
      </c>
    </row>
    <row r="866" spans="1:4" x14ac:dyDescent="0.25">
      <c r="A866">
        <f t="shared" si="13"/>
        <v>0.69130561758436571</v>
      </c>
      <c r="D866">
        <v>2157512</v>
      </c>
    </row>
    <row r="867" spans="1:4" x14ac:dyDescent="0.25">
      <c r="A867">
        <f t="shared" si="13"/>
        <v>0.69105372007065713</v>
      </c>
      <c r="D867">
        <v>2160012</v>
      </c>
    </row>
    <row r="868" spans="1:4" x14ac:dyDescent="0.25">
      <c r="A868">
        <f t="shared" si="13"/>
        <v>0.69080153101052</v>
      </c>
      <c r="D868">
        <v>2162512</v>
      </c>
    </row>
    <row r="869" spans="1:4" x14ac:dyDescent="0.25">
      <c r="A869">
        <f t="shared" si="13"/>
        <v>0.69054905040395431</v>
      </c>
      <c r="D869">
        <v>2165012</v>
      </c>
    </row>
    <row r="870" spans="1:4" x14ac:dyDescent="0.25">
      <c r="A870">
        <f t="shared" si="13"/>
        <v>0.69029627825096007</v>
      </c>
      <c r="D870">
        <v>2167512</v>
      </c>
    </row>
    <row r="871" spans="1:4" x14ac:dyDescent="0.25">
      <c r="A871">
        <f t="shared" si="13"/>
        <v>0.69004321455153717</v>
      </c>
      <c r="D871">
        <v>2170012</v>
      </c>
    </row>
    <row r="872" spans="1:4" x14ac:dyDescent="0.25">
      <c r="A872">
        <f t="shared" si="13"/>
        <v>0.6897898593056857</v>
      </c>
      <c r="D872">
        <v>2172512</v>
      </c>
    </row>
    <row r="873" spans="1:4" x14ac:dyDescent="0.25">
      <c r="A873">
        <f t="shared" si="13"/>
        <v>0.68953621251340569</v>
      </c>
      <c r="D873">
        <v>2175012</v>
      </c>
    </row>
    <row r="874" spans="1:4" x14ac:dyDescent="0.25">
      <c r="A874">
        <f t="shared" si="13"/>
        <v>0.68928227417469712</v>
      </c>
      <c r="D874">
        <v>2177512</v>
      </c>
    </row>
    <row r="875" spans="1:4" x14ac:dyDescent="0.25">
      <c r="A875">
        <f t="shared" si="13"/>
        <v>0.68902804428955999</v>
      </c>
      <c r="D875">
        <v>2180012</v>
      </c>
    </row>
    <row r="876" spans="1:4" x14ac:dyDescent="0.25">
      <c r="A876">
        <f t="shared" si="13"/>
        <v>0.68877352285799431</v>
      </c>
      <c r="D876">
        <v>2182512</v>
      </c>
    </row>
    <row r="877" spans="1:4" x14ac:dyDescent="0.25">
      <c r="A877">
        <f t="shared" si="13"/>
        <v>0.68851870988000008</v>
      </c>
      <c r="D877">
        <v>2185012</v>
      </c>
    </row>
    <row r="878" spans="1:4" x14ac:dyDescent="0.25">
      <c r="A878">
        <f t="shared" ref="A878:A941" si="14">A877-(D878/70000)*0.0000081633</f>
        <v>0.68826360535557718</v>
      </c>
      <c r="D878">
        <v>2187512</v>
      </c>
    </row>
    <row r="879" spans="1:4" x14ac:dyDescent="0.25">
      <c r="A879">
        <f t="shared" si="14"/>
        <v>0.68800820928472572</v>
      </c>
      <c r="D879">
        <v>2190012</v>
      </c>
    </row>
    <row r="880" spans="1:4" x14ac:dyDescent="0.25">
      <c r="A880">
        <f t="shared" si="14"/>
        <v>0.68775252166744572</v>
      </c>
      <c r="D880">
        <v>2192512</v>
      </c>
    </row>
    <row r="881" spans="1:4" x14ac:dyDescent="0.25">
      <c r="A881">
        <f t="shared" si="14"/>
        <v>0.68749654250373715</v>
      </c>
      <c r="D881">
        <v>2195012</v>
      </c>
    </row>
    <row r="882" spans="1:4" x14ac:dyDescent="0.25">
      <c r="A882">
        <f t="shared" si="14"/>
        <v>0.68724027179360003</v>
      </c>
      <c r="D882">
        <v>2197512</v>
      </c>
    </row>
    <row r="883" spans="1:4" x14ac:dyDescent="0.25">
      <c r="A883">
        <f t="shared" si="14"/>
        <v>0.68698370953703436</v>
      </c>
      <c r="D883">
        <v>2200012</v>
      </c>
    </row>
    <row r="884" spans="1:4" x14ac:dyDescent="0.25">
      <c r="A884">
        <f t="shared" si="14"/>
        <v>0.68672685573404002</v>
      </c>
      <c r="D884">
        <v>2202512</v>
      </c>
    </row>
    <row r="885" spans="1:4" x14ac:dyDescent="0.25">
      <c r="A885">
        <f t="shared" si="14"/>
        <v>0.68646971038461713</v>
      </c>
      <c r="D885">
        <v>2205012</v>
      </c>
    </row>
    <row r="886" spans="1:4" x14ac:dyDescent="0.25">
      <c r="A886">
        <f t="shared" si="14"/>
        <v>0.68621227348876568</v>
      </c>
      <c r="D886">
        <v>2207512</v>
      </c>
    </row>
    <row r="887" spans="1:4" x14ac:dyDescent="0.25">
      <c r="A887">
        <f t="shared" si="14"/>
        <v>0.68595454504648568</v>
      </c>
      <c r="D887">
        <v>2210012</v>
      </c>
    </row>
    <row r="888" spans="1:4" x14ac:dyDescent="0.25">
      <c r="A888">
        <f t="shared" si="14"/>
        <v>0.68569652505777712</v>
      </c>
      <c r="D888">
        <v>2212512</v>
      </c>
    </row>
    <row r="889" spans="1:4" x14ac:dyDescent="0.25">
      <c r="A889">
        <f t="shared" si="14"/>
        <v>0.68543821352264001</v>
      </c>
      <c r="D889">
        <v>2215012</v>
      </c>
    </row>
    <row r="890" spans="1:4" x14ac:dyDescent="0.25">
      <c r="A890">
        <f t="shared" si="14"/>
        <v>0.68517961044107434</v>
      </c>
      <c r="D890">
        <v>2217512</v>
      </c>
    </row>
    <row r="891" spans="1:4" x14ac:dyDescent="0.25">
      <c r="A891">
        <f t="shared" si="14"/>
        <v>0.68492071581308001</v>
      </c>
      <c r="D891">
        <v>2220012</v>
      </c>
    </row>
    <row r="892" spans="1:4" x14ac:dyDescent="0.25">
      <c r="A892">
        <f t="shared" si="14"/>
        <v>0.68466152963865712</v>
      </c>
      <c r="D892">
        <v>2222512</v>
      </c>
    </row>
    <row r="893" spans="1:4" x14ac:dyDescent="0.25">
      <c r="A893">
        <f t="shared" si="14"/>
        <v>0.68440205191780568</v>
      </c>
      <c r="D893">
        <v>2225012</v>
      </c>
    </row>
    <row r="894" spans="1:4" x14ac:dyDescent="0.25">
      <c r="A894">
        <f t="shared" si="14"/>
        <v>0.68414228265052568</v>
      </c>
      <c r="D894">
        <v>2227512</v>
      </c>
    </row>
    <row r="895" spans="1:4" x14ac:dyDescent="0.25">
      <c r="A895">
        <f t="shared" si="14"/>
        <v>0.68388222183681713</v>
      </c>
      <c r="D895">
        <v>2230012</v>
      </c>
    </row>
    <row r="896" spans="1:4" x14ac:dyDescent="0.25">
      <c r="A896">
        <f t="shared" si="14"/>
        <v>0.68362186947668002</v>
      </c>
      <c r="D896">
        <v>2232512</v>
      </c>
    </row>
    <row r="897" spans="1:4" x14ac:dyDescent="0.25">
      <c r="A897">
        <f t="shared" si="14"/>
        <v>0.68336122557011436</v>
      </c>
      <c r="D897">
        <v>2235012</v>
      </c>
    </row>
    <row r="898" spans="1:4" x14ac:dyDescent="0.25">
      <c r="A898">
        <f t="shared" si="14"/>
        <v>0.68310029011712003</v>
      </c>
      <c r="D898">
        <v>2237512</v>
      </c>
    </row>
    <row r="899" spans="1:4" x14ac:dyDescent="0.25">
      <c r="A899">
        <f t="shared" si="14"/>
        <v>0.68283906311769715</v>
      </c>
      <c r="D899">
        <v>2240012</v>
      </c>
    </row>
    <row r="900" spans="1:4" x14ac:dyDescent="0.25">
      <c r="A900">
        <f t="shared" si="14"/>
        <v>0.68257754457184572</v>
      </c>
      <c r="D900">
        <v>2242512</v>
      </c>
    </row>
    <row r="901" spans="1:4" x14ac:dyDescent="0.25">
      <c r="A901">
        <f t="shared" si="14"/>
        <v>0.68231573447956573</v>
      </c>
      <c r="D901">
        <v>2245012</v>
      </c>
    </row>
    <row r="902" spans="1:4" x14ac:dyDescent="0.25">
      <c r="A902">
        <f t="shared" si="14"/>
        <v>0.68205363284085718</v>
      </c>
      <c r="D902">
        <v>2247512</v>
      </c>
    </row>
    <row r="903" spans="1:4" x14ac:dyDescent="0.25">
      <c r="A903">
        <f t="shared" si="14"/>
        <v>0.68179123965572008</v>
      </c>
      <c r="D903">
        <v>2250012</v>
      </c>
    </row>
    <row r="904" spans="1:4" x14ac:dyDescent="0.25">
      <c r="A904">
        <f t="shared" si="14"/>
        <v>0.68152855492415432</v>
      </c>
      <c r="D904">
        <v>2252512</v>
      </c>
    </row>
    <row r="905" spans="1:4" x14ac:dyDescent="0.25">
      <c r="A905">
        <f t="shared" si="14"/>
        <v>0.68126557864616</v>
      </c>
      <c r="D905">
        <v>2255012</v>
      </c>
    </row>
    <row r="906" spans="1:4" x14ac:dyDescent="0.25">
      <c r="A906">
        <f t="shared" si="14"/>
        <v>0.68100231082173712</v>
      </c>
      <c r="D906">
        <v>2257512</v>
      </c>
    </row>
    <row r="907" spans="1:4" x14ac:dyDescent="0.25">
      <c r="A907">
        <f t="shared" si="14"/>
        <v>0.68073875145088569</v>
      </c>
      <c r="D907">
        <v>2260012</v>
      </c>
    </row>
    <row r="908" spans="1:4" x14ac:dyDescent="0.25">
      <c r="A908">
        <f t="shared" si="14"/>
        <v>0.68047490053360571</v>
      </c>
      <c r="D908">
        <v>2262512</v>
      </c>
    </row>
    <row r="909" spans="1:4" x14ac:dyDescent="0.25">
      <c r="A909">
        <f t="shared" si="14"/>
        <v>0.68021075806989717</v>
      </c>
      <c r="D909">
        <v>2265012</v>
      </c>
    </row>
    <row r="910" spans="1:4" x14ac:dyDescent="0.25">
      <c r="A910">
        <f t="shared" si="14"/>
        <v>0.67994632405976008</v>
      </c>
      <c r="D910">
        <v>2267512</v>
      </c>
    </row>
    <row r="911" spans="1:4" x14ac:dyDescent="0.25">
      <c r="A911">
        <f t="shared" si="14"/>
        <v>0.67968159850319432</v>
      </c>
      <c r="D911">
        <v>2270012</v>
      </c>
    </row>
    <row r="912" spans="1:4" x14ac:dyDescent="0.25">
      <c r="A912">
        <f t="shared" si="14"/>
        <v>0.6794165814002</v>
      </c>
      <c r="D912">
        <v>2272512</v>
      </c>
    </row>
    <row r="913" spans="1:4" x14ac:dyDescent="0.25">
      <c r="A913">
        <f t="shared" si="14"/>
        <v>0.67915127275077714</v>
      </c>
      <c r="D913">
        <v>2275012</v>
      </c>
    </row>
    <row r="914" spans="1:4" x14ac:dyDescent="0.25">
      <c r="A914">
        <f t="shared" si="14"/>
        <v>0.67888567255492571</v>
      </c>
      <c r="D914">
        <v>2277512</v>
      </c>
    </row>
    <row r="915" spans="1:4" x14ac:dyDescent="0.25">
      <c r="A915">
        <f t="shared" si="14"/>
        <v>0.67861978081264573</v>
      </c>
      <c r="D915">
        <v>2280012</v>
      </c>
    </row>
    <row r="916" spans="1:4" x14ac:dyDescent="0.25">
      <c r="A916">
        <f t="shared" si="14"/>
        <v>0.6783535975239372</v>
      </c>
      <c r="D916">
        <v>2282512</v>
      </c>
    </row>
    <row r="917" spans="1:4" x14ac:dyDescent="0.25">
      <c r="A917">
        <f t="shared" si="14"/>
        <v>0.6780871226888</v>
      </c>
      <c r="D917">
        <v>2285012</v>
      </c>
    </row>
    <row r="918" spans="1:4" x14ac:dyDescent="0.25">
      <c r="A918">
        <f t="shared" si="14"/>
        <v>0.67782035630723425</v>
      </c>
      <c r="D918">
        <v>2287512</v>
      </c>
    </row>
    <row r="919" spans="1:4" x14ac:dyDescent="0.25">
      <c r="A919">
        <f t="shared" si="14"/>
        <v>0.67755329837923994</v>
      </c>
      <c r="D919">
        <v>2290012</v>
      </c>
    </row>
    <row r="920" spans="1:4" x14ac:dyDescent="0.25">
      <c r="A920">
        <f t="shared" si="14"/>
        <v>0.67728594890481708</v>
      </c>
      <c r="D920">
        <v>2292512</v>
      </c>
    </row>
    <row r="921" spans="1:4" x14ac:dyDescent="0.25">
      <c r="A921">
        <f t="shared" si="14"/>
        <v>0.67701830788396566</v>
      </c>
      <c r="D921">
        <v>2295012</v>
      </c>
    </row>
    <row r="922" spans="1:4" x14ac:dyDescent="0.25">
      <c r="A922">
        <f t="shared" si="14"/>
        <v>0.67675037531668569</v>
      </c>
      <c r="D922">
        <v>2297512</v>
      </c>
    </row>
    <row r="923" spans="1:4" x14ac:dyDescent="0.25">
      <c r="A923">
        <f t="shared" si="14"/>
        <v>0.67648215120297717</v>
      </c>
      <c r="D923">
        <v>2300012</v>
      </c>
    </row>
    <row r="924" spans="1:4" x14ac:dyDescent="0.25">
      <c r="A924">
        <f t="shared" si="14"/>
        <v>0.67621363554283997</v>
      </c>
      <c r="D924">
        <v>2302512</v>
      </c>
    </row>
    <row r="925" spans="1:4" x14ac:dyDescent="0.25">
      <c r="A925">
        <f t="shared" si="14"/>
        <v>0.67594482833627423</v>
      </c>
      <c r="D925">
        <v>2305012</v>
      </c>
    </row>
    <row r="926" spans="1:4" x14ac:dyDescent="0.25">
      <c r="A926">
        <f t="shared" si="14"/>
        <v>0.67567572958327993</v>
      </c>
      <c r="D926">
        <v>2307512</v>
      </c>
    </row>
    <row r="927" spans="1:4" x14ac:dyDescent="0.25">
      <c r="A927">
        <f t="shared" si="14"/>
        <v>0.67540633928385707</v>
      </c>
      <c r="D927">
        <v>2310012</v>
      </c>
    </row>
    <row r="928" spans="1:4" x14ac:dyDescent="0.25">
      <c r="A928">
        <f t="shared" si="14"/>
        <v>0.67513665743800566</v>
      </c>
      <c r="D928">
        <v>2312512</v>
      </c>
    </row>
    <row r="929" spans="1:4" x14ac:dyDescent="0.25">
      <c r="A929">
        <f t="shared" si="14"/>
        <v>0.6748666840457257</v>
      </c>
      <c r="D929">
        <v>2315012</v>
      </c>
    </row>
    <row r="930" spans="1:4" x14ac:dyDescent="0.25">
      <c r="A930">
        <f t="shared" si="14"/>
        <v>0.67459641910701718</v>
      </c>
      <c r="D930">
        <v>2317512</v>
      </c>
    </row>
    <row r="931" spans="1:4" x14ac:dyDescent="0.25">
      <c r="A931">
        <f t="shared" si="14"/>
        <v>0.67432586262187999</v>
      </c>
      <c r="D931">
        <v>2320012</v>
      </c>
    </row>
    <row r="932" spans="1:4" x14ac:dyDescent="0.25">
      <c r="A932">
        <f t="shared" si="14"/>
        <v>0.67405501459031425</v>
      </c>
      <c r="D932">
        <v>2322512</v>
      </c>
    </row>
    <row r="933" spans="1:4" x14ac:dyDescent="0.25">
      <c r="A933">
        <f t="shared" si="14"/>
        <v>0.67378387501231995</v>
      </c>
      <c r="D933">
        <v>2325012</v>
      </c>
    </row>
    <row r="934" spans="1:4" x14ac:dyDescent="0.25">
      <c r="A934">
        <f t="shared" si="14"/>
        <v>0.67351244388789711</v>
      </c>
      <c r="D934">
        <v>2327512</v>
      </c>
    </row>
    <row r="935" spans="1:4" x14ac:dyDescent="0.25">
      <c r="A935">
        <f t="shared" si="14"/>
        <v>0.6732407212170457</v>
      </c>
      <c r="D935">
        <v>2330012</v>
      </c>
    </row>
    <row r="936" spans="1:4" x14ac:dyDescent="0.25">
      <c r="A936">
        <f t="shared" si="14"/>
        <v>0.67296870699976574</v>
      </c>
      <c r="D936">
        <v>2332512</v>
      </c>
    </row>
    <row r="937" spans="1:4" x14ac:dyDescent="0.25">
      <c r="A937">
        <f t="shared" si="14"/>
        <v>0.67269640123605712</v>
      </c>
      <c r="D937">
        <v>2335012</v>
      </c>
    </row>
    <row r="938" spans="1:4" x14ac:dyDescent="0.25">
      <c r="A938">
        <f t="shared" si="14"/>
        <v>0.67242380392591994</v>
      </c>
      <c r="D938">
        <v>2337512</v>
      </c>
    </row>
    <row r="939" spans="1:4" x14ac:dyDescent="0.25">
      <c r="A939">
        <f t="shared" si="14"/>
        <v>0.6721509150693542</v>
      </c>
      <c r="D939">
        <v>2340012</v>
      </c>
    </row>
    <row r="940" spans="1:4" x14ac:dyDescent="0.25">
      <c r="A940">
        <f t="shared" si="14"/>
        <v>0.67187773466635992</v>
      </c>
      <c r="D940">
        <v>2342512</v>
      </c>
    </row>
    <row r="941" spans="1:4" x14ac:dyDescent="0.25">
      <c r="A941">
        <f t="shared" si="14"/>
        <v>0.67160426271693707</v>
      </c>
      <c r="D941">
        <v>2345012</v>
      </c>
    </row>
    <row r="942" spans="1:4" x14ac:dyDescent="0.25">
      <c r="A942">
        <f t="shared" ref="A942:A1005" si="15">A941-(D942/70000)*0.0000081633</f>
        <v>0.67133049922108567</v>
      </c>
      <c r="D942">
        <v>2347512</v>
      </c>
    </row>
    <row r="943" spans="1:4" x14ac:dyDescent="0.25">
      <c r="A943">
        <f t="shared" si="15"/>
        <v>0.67105644417880572</v>
      </c>
      <c r="D943">
        <v>2350012</v>
      </c>
    </row>
    <row r="944" spans="1:4" x14ac:dyDescent="0.25">
      <c r="A944">
        <f t="shared" si="15"/>
        <v>0.6707820975900971</v>
      </c>
      <c r="D944">
        <v>2352512</v>
      </c>
    </row>
    <row r="945" spans="1:4" x14ac:dyDescent="0.25">
      <c r="A945">
        <f t="shared" si="15"/>
        <v>0.67050745945495993</v>
      </c>
      <c r="D945">
        <v>2355012</v>
      </c>
    </row>
    <row r="946" spans="1:4" x14ac:dyDescent="0.25">
      <c r="A946">
        <f t="shared" si="15"/>
        <v>0.6702325297733942</v>
      </c>
      <c r="D946">
        <v>2357512</v>
      </c>
    </row>
    <row r="947" spans="1:4" x14ac:dyDescent="0.25">
      <c r="A947">
        <f t="shared" si="15"/>
        <v>0.66995730854539992</v>
      </c>
      <c r="D947">
        <v>2360012</v>
      </c>
    </row>
    <row r="948" spans="1:4" x14ac:dyDescent="0.25">
      <c r="A948">
        <f t="shared" si="15"/>
        <v>0.66968179577097708</v>
      </c>
      <c r="D948">
        <v>2362512</v>
      </c>
    </row>
    <row r="949" spans="1:4" x14ac:dyDescent="0.25">
      <c r="A949">
        <f t="shared" si="15"/>
        <v>0.66940599145012569</v>
      </c>
      <c r="D949">
        <v>2365012</v>
      </c>
    </row>
    <row r="950" spans="1:4" x14ac:dyDescent="0.25">
      <c r="A950">
        <f t="shared" si="15"/>
        <v>0.66912989558284575</v>
      </c>
      <c r="D950">
        <v>2367512</v>
      </c>
    </row>
    <row r="951" spans="1:4" x14ac:dyDescent="0.25">
      <c r="A951">
        <f t="shared" si="15"/>
        <v>0.66885350816913713</v>
      </c>
      <c r="D951">
        <v>2370012</v>
      </c>
    </row>
    <row r="952" spans="1:4" x14ac:dyDescent="0.25">
      <c r="A952">
        <f t="shared" si="15"/>
        <v>0.66857682920899997</v>
      </c>
      <c r="D952">
        <v>2372512</v>
      </c>
    </row>
    <row r="953" spans="1:4" x14ac:dyDescent="0.25">
      <c r="A953">
        <f t="shared" si="15"/>
        <v>0.66829985870243425</v>
      </c>
      <c r="D953">
        <v>2375012</v>
      </c>
    </row>
    <row r="954" spans="1:4" x14ac:dyDescent="0.25">
      <c r="A954">
        <f t="shared" si="15"/>
        <v>0.66802259664943997</v>
      </c>
      <c r="D954">
        <v>2377512</v>
      </c>
    </row>
    <row r="955" spans="1:4" x14ac:dyDescent="0.25">
      <c r="A955">
        <f t="shared" si="15"/>
        <v>0.66774504305001714</v>
      </c>
      <c r="D955">
        <v>2380012</v>
      </c>
    </row>
    <row r="956" spans="1:4" x14ac:dyDescent="0.25">
      <c r="A956">
        <f t="shared" si="15"/>
        <v>0.66746719790416575</v>
      </c>
      <c r="D956">
        <v>2382512</v>
      </c>
    </row>
    <row r="957" spans="1:4" x14ac:dyDescent="0.25">
      <c r="A957">
        <f t="shared" si="15"/>
        <v>0.6671890612118857</v>
      </c>
      <c r="D957">
        <v>2385012</v>
      </c>
    </row>
    <row r="958" spans="1:4" x14ac:dyDescent="0.25">
      <c r="A958">
        <f t="shared" si="15"/>
        <v>0.6669106329731771</v>
      </c>
      <c r="D958">
        <v>2387512</v>
      </c>
    </row>
    <row r="959" spans="1:4" x14ac:dyDescent="0.25">
      <c r="A959">
        <f t="shared" si="15"/>
        <v>0.66663191318803994</v>
      </c>
      <c r="D959">
        <v>2390012</v>
      </c>
    </row>
    <row r="960" spans="1:4" x14ac:dyDescent="0.25">
      <c r="A960">
        <f t="shared" si="15"/>
        <v>0.66635290185647422</v>
      </c>
      <c r="D960">
        <v>2392512</v>
      </c>
    </row>
    <row r="961" spans="1:4" x14ac:dyDescent="0.25">
      <c r="A961">
        <f t="shared" si="15"/>
        <v>0.66607359897847995</v>
      </c>
      <c r="D961">
        <v>2395012</v>
      </c>
    </row>
    <row r="962" spans="1:4" x14ac:dyDescent="0.25">
      <c r="A962">
        <f t="shared" si="15"/>
        <v>0.66579400455405713</v>
      </c>
      <c r="D962">
        <v>2397512</v>
      </c>
    </row>
    <row r="963" spans="1:4" x14ac:dyDescent="0.25">
      <c r="A963">
        <f t="shared" si="15"/>
        <v>0.66551411858320575</v>
      </c>
      <c r="D963">
        <v>2400012</v>
      </c>
    </row>
    <row r="964" spans="1:4" x14ac:dyDescent="0.25">
      <c r="A964">
        <f t="shared" si="15"/>
        <v>0.6652339410659257</v>
      </c>
      <c r="D964">
        <v>2402512</v>
      </c>
    </row>
    <row r="965" spans="1:4" x14ac:dyDescent="0.25">
      <c r="A965">
        <f t="shared" si="15"/>
        <v>0.66495347200221711</v>
      </c>
      <c r="D965">
        <v>2405012</v>
      </c>
    </row>
    <row r="966" spans="1:4" x14ac:dyDescent="0.25">
      <c r="A966">
        <f t="shared" si="15"/>
        <v>0.66467271139207995</v>
      </c>
      <c r="D966">
        <v>2407512</v>
      </c>
    </row>
    <row r="967" spans="1:4" x14ac:dyDescent="0.25">
      <c r="A967">
        <f t="shared" si="15"/>
        <v>0.66439165923551424</v>
      </c>
      <c r="D967">
        <v>2410012</v>
      </c>
    </row>
    <row r="968" spans="1:4" x14ac:dyDescent="0.25">
      <c r="A968">
        <f t="shared" si="15"/>
        <v>0.66411031553251998</v>
      </c>
      <c r="D968">
        <v>2412512</v>
      </c>
    </row>
    <row r="969" spans="1:4" x14ac:dyDescent="0.25">
      <c r="A969">
        <f t="shared" si="15"/>
        <v>0.66382868028309716</v>
      </c>
      <c r="D969">
        <v>2415012</v>
      </c>
    </row>
    <row r="970" spans="1:4" x14ac:dyDescent="0.25">
      <c r="A970">
        <f t="shared" si="15"/>
        <v>0.66354675348724568</v>
      </c>
      <c r="D970">
        <v>2417512</v>
      </c>
    </row>
    <row r="971" spans="1:4" x14ac:dyDescent="0.25">
      <c r="A971">
        <f t="shared" si="15"/>
        <v>0.66326453514496564</v>
      </c>
      <c r="D971">
        <v>2420012</v>
      </c>
    </row>
    <row r="972" spans="1:4" x14ac:dyDescent="0.25">
      <c r="A972">
        <f t="shared" si="15"/>
        <v>0.66298202525625705</v>
      </c>
      <c r="D972">
        <v>2422512</v>
      </c>
    </row>
    <row r="973" spans="1:4" x14ac:dyDescent="0.25">
      <c r="A973">
        <f t="shared" si="15"/>
        <v>0.6626992238211199</v>
      </c>
      <c r="D973">
        <v>2425012</v>
      </c>
    </row>
    <row r="974" spans="1:4" x14ac:dyDescent="0.25">
      <c r="A974">
        <f t="shared" si="15"/>
        <v>0.6624161308395542</v>
      </c>
      <c r="D974">
        <v>2427512</v>
      </c>
    </row>
    <row r="975" spans="1:4" x14ac:dyDescent="0.25">
      <c r="A975">
        <f t="shared" si="15"/>
        <v>0.66213274631155994</v>
      </c>
      <c r="D975">
        <v>2430012</v>
      </c>
    </row>
    <row r="976" spans="1:4" x14ac:dyDescent="0.25">
      <c r="A976">
        <f t="shared" si="15"/>
        <v>0.66184907023713713</v>
      </c>
      <c r="D976">
        <v>2432512</v>
      </c>
    </row>
    <row r="977" spans="1:4" x14ac:dyDescent="0.25">
      <c r="A977">
        <f t="shared" si="15"/>
        <v>0.66156510261628565</v>
      </c>
      <c r="D977">
        <v>2435012</v>
      </c>
    </row>
    <row r="978" spans="1:4" x14ac:dyDescent="0.25">
      <c r="A978">
        <f t="shared" si="15"/>
        <v>0.66128084344900562</v>
      </c>
      <c r="D978">
        <v>2437512</v>
      </c>
    </row>
    <row r="979" spans="1:4" x14ac:dyDescent="0.25">
      <c r="A979">
        <f t="shared" si="15"/>
        <v>0.66099629273529703</v>
      </c>
      <c r="D979">
        <v>2440012</v>
      </c>
    </row>
    <row r="980" spans="1:4" x14ac:dyDescent="0.25">
      <c r="A980">
        <f t="shared" si="15"/>
        <v>0.66071145047515989</v>
      </c>
      <c r="D980">
        <v>2442512</v>
      </c>
    </row>
    <row r="981" spans="1:4" x14ac:dyDescent="0.25">
      <c r="A981">
        <f t="shared" si="15"/>
        <v>0.66042631666859419</v>
      </c>
      <c r="D981">
        <v>2445012</v>
      </c>
    </row>
    <row r="982" spans="1:4" x14ac:dyDescent="0.25">
      <c r="A982">
        <f t="shared" si="15"/>
        <v>0.66014089131559994</v>
      </c>
      <c r="D982">
        <v>2447512</v>
      </c>
    </row>
    <row r="983" spans="1:4" x14ac:dyDescent="0.25">
      <c r="A983">
        <f t="shared" si="15"/>
        <v>0.65985517441617714</v>
      </c>
      <c r="D983">
        <v>2450012</v>
      </c>
    </row>
    <row r="984" spans="1:4" x14ac:dyDescent="0.25">
      <c r="A984">
        <f t="shared" si="15"/>
        <v>0.65956916597032567</v>
      </c>
      <c r="D984">
        <v>2452512</v>
      </c>
    </row>
    <row r="985" spans="1:4" x14ac:dyDescent="0.25">
      <c r="A985">
        <f t="shared" si="15"/>
        <v>0.65928286597804564</v>
      </c>
      <c r="D985">
        <v>2455012</v>
      </c>
    </row>
    <row r="986" spans="1:4" x14ac:dyDescent="0.25">
      <c r="A986">
        <f t="shared" si="15"/>
        <v>0.65899627443933706</v>
      </c>
      <c r="D986">
        <v>2457512</v>
      </c>
    </row>
    <row r="987" spans="1:4" x14ac:dyDescent="0.25">
      <c r="A987">
        <f t="shared" si="15"/>
        <v>0.65870939135419992</v>
      </c>
      <c r="D987">
        <v>2460012</v>
      </c>
    </row>
    <row r="988" spans="1:4" x14ac:dyDescent="0.25">
      <c r="A988">
        <f t="shared" si="15"/>
        <v>0.65842221672263423</v>
      </c>
      <c r="D988">
        <v>2462512</v>
      </c>
    </row>
    <row r="989" spans="1:4" x14ac:dyDescent="0.25">
      <c r="A989">
        <f t="shared" si="15"/>
        <v>0.65813475054463999</v>
      </c>
      <c r="D989">
        <v>2465012</v>
      </c>
    </row>
    <row r="990" spans="1:4" x14ac:dyDescent="0.25">
      <c r="A990">
        <f t="shared" si="15"/>
        <v>0.65784699282021708</v>
      </c>
      <c r="D990">
        <v>2467512</v>
      </c>
    </row>
    <row r="991" spans="1:4" x14ac:dyDescent="0.25">
      <c r="A991">
        <f t="shared" si="15"/>
        <v>0.65755894354936562</v>
      </c>
      <c r="D991">
        <v>2470012</v>
      </c>
    </row>
    <row r="992" spans="1:4" x14ac:dyDescent="0.25">
      <c r="A992">
        <f t="shared" si="15"/>
        <v>0.6572706027320856</v>
      </c>
      <c r="D992">
        <v>2472512</v>
      </c>
    </row>
    <row r="993" spans="1:4" x14ac:dyDescent="0.25">
      <c r="A993">
        <f t="shared" si="15"/>
        <v>0.65698197036837702</v>
      </c>
      <c r="D993">
        <v>2475012</v>
      </c>
    </row>
    <row r="994" spans="1:4" x14ac:dyDescent="0.25">
      <c r="A994">
        <f t="shared" si="15"/>
        <v>0.65669304645823989</v>
      </c>
      <c r="D994">
        <v>2477512</v>
      </c>
    </row>
    <row r="995" spans="1:4" x14ac:dyDescent="0.25">
      <c r="A995">
        <f t="shared" si="15"/>
        <v>0.65640383100167421</v>
      </c>
      <c r="D995">
        <v>2480012</v>
      </c>
    </row>
    <row r="996" spans="1:4" x14ac:dyDescent="0.25">
      <c r="A996">
        <f t="shared" si="15"/>
        <v>0.65611432399867997</v>
      </c>
      <c r="D996">
        <v>2482512</v>
      </c>
    </row>
    <row r="997" spans="1:4" x14ac:dyDescent="0.25">
      <c r="A997">
        <f t="shared" si="15"/>
        <v>0.65582452544925707</v>
      </c>
      <c r="D997">
        <v>2485012</v>
      </c>
    </row>
    <row r="998" spans="1:4" x14ac:dyDescent="0.25">
      <c r="A998">
        <f t="shared" si="15"/>
        <v>0.65553443535340561</v>
      </c>
      <c r="D998">
        <v>2487512</v>
      </c>
    </row>
    <row r="999" spans="1:4" x14ac:dyDescent="0.25">
      <c r="A999">
        <f t="shared" si="15"/>
        <v>0.6552440537111256</v>
      </c>
      <c r="D999">
        <v>2490012</v>
      </c>
    </row>
    <row r="1000" spans="1:4" x14ac:dyDescent="0.25">
      <c r="A1000">
        <f t="shared" si="15"/>
        <v>0.65495338052241703</v>
      </c>
      <c r="D1000">
        <v>2492512</v>
      </c>
    </row>
    <row r="1001" spans="1:4" x14ac:dyDescent="0.25">
      <c r="A1001">
        <f t="shared" si="15"/>
        <v>0.65466241578727991</v>
      </c>
      <c r="D1001">
        <v>2495012</v>
      </c>
    </row>
    <row r="1002" spans="1:4" x14ac:dyDescent="0.25">
      <c r="A1002">
        <f t="shared" si="15"/>
        <v>0.65437115950571423</v>
      </c>
      <c r="D1002">
        <v>2497512</v>
      </c>
    </row>
    <row r="1003" spans="1:4" x14ac:dyDescent="0.25">
      <c r="A1003">
        <f t="shared" si="15"/>
        <v>0.65407961167772</v>
      </c>
      <c r="D1003">
        <v>2500012</v>
      </c>
    </row>
    <row r="1004" spans="1:4" x14ac:dyDescent="0.25">
      <c r="A1004">
        <f t="shared" si="15"/>
        <v>0.6537877723032971</v>
      </c>
      <c r="D1004">
        <v>2502512</v>
      </c>
    </row>
    <row r="1005" spans="1:4" x14ac:dyDescent="0.25">
      <c r="A1005">
        <f t="shared" si="15"/>
        <v>0.65349564138244565</v>
      </c>
      <c r="D1005">
        <v>2505012</v>
      </c>
    </row>
    <row r="1006" spans="1:4" x14ac:dyDescent="0.25">
      <c r="A1006">
        <f t="shared" ref="A1006:A1069" si="16">A1005-(D1006/70000)*0.0000081633</f>
        <v>0.65320321891516564</v>
      </c>
      <c r="D1006">
        <v>2507512</v>
      </c>
    </row>
    <row r="1007" spans="1:4" x14ac:dyDescent="0.25">
      <c r="A1007">
        <f t="shared" si="16"/>
        <v>0.65291050490145708</v>
      </c>
      <c r="D1007">
        <v>2510012</v>
      </c>
    </row>
    <row r="1008" spans="1:4" x14ac:dyDescent="0.25">
      <c r="A1008">
        <f t="shared" si="16"/>
        <v>0.65261749934131996</v>
      </c>
      <c r="D1008">
        <v>2512512</v>
      </c>
    </row>
    <row r="1009" spans="1:4" x14ac:dyDescent="0.25">
      <c r="A1009">
        <f t="shared" si="16"/>
        <v>0.65232420223475429</v>
      </c>
      <c r="D1009">
        <v>2515012</v>
      </c>
    </row>
    <row r="1010" spans="1:4" x14ac:dyDescent="0.25">
      <c r="A1010">
        <f t="shared" si="16"/>
        <v>0.65203061358175995</v>
      </c>
      <c r="D1010">
        <v>2517512</v>
      </c>
    </row>
    <row r="1011" spans="1:4" x14ac:dyDescent="0.25">
      <c r="A1011">
        <f t="shared" si="16"/>
        <v>0.65173673338233706</v>
      </c>
      <c r="D1011">
        <v>2520012</v>
      </c>
    </row>
    <row r="1012" spans="1:4" x14ac:dyDescent="0.25">
      <c r="A1012">
        <f t="shared" si="16"/>
        <v>0.65144256163648562</v>
      </c>
      <c r="D1012">
        <v>2522512</v>
      </c>
    </row>
    <row r="1013" spans="1:4" x14ac:dyDescent="0.25">
      <c r="A1013">
        <f t="shared" si="16"/>
        <v>0.65114809834420562</v>
      </c>
      <c r="D1013">
        <v>2525012</v>
      </c>
    </row>
    <row r="1014" spans="1:4" x14ac:dyDescent="0.25">
      <c r="A1014">
        <f t="shared" si="16"/>
        <v>0.65085334350549706</v>
      </c>
      <c r="D1014">
        <v>2527512</v>
      </c>
    </row>
    <row r="1015" spans="1:4" x14ac:dyDescent="0.25">
      <c r="A1015">
        <f t="shared" si="16"/>
        <v>0.65055829712035995</v>
      </c>
      <c r="D1015">
        <v>2530012</v>
      </c>
    </row>
    <row r="1016" spans="1:4" x14ac:dyDescent="0.25">
      <c r="A1016">
        <f t="shared" si="16"/>
        <v>0.65026295918879429</v>
      </c>
      <c r="D1016">
        <v>2532512</v>
      </c>
    </row>
    <row r="1017" spans="1:4" x14ac:dyDescent="0.25">
      <c r="A1017">
        <f t="shared" si="16"/>
        <v>0.64996732971079996</v>
      </c>
      <c r="D1017">
        <v>2535012</v>
      </c>
    </row>
    <row r="1018" spans="1:4" x14ac:dyDescent="0.25">
      <c r="A1018">
        <f t="shared" si="16"/>
        <v>0.64967140868637707</v>
      </c>
      <c r="D1018">
        <v>2537512</v>
      </c>
    </row>
    <row r="1019" spans="1:4" x14ac:dyDescent="0.25">
      <c r="A1019">
        <f t="shared" si="16"/>
        <v>0.64937519611552563</v>
      </c>
      <c r="D1019">
        <v>2540012</v>
      </c>
    </row>
    <row r="1020" spans="1:4" x14ac:dyDescent="0.25">
      <c r="A1020">
        <f t="shared" si="16"/>
        <v>0.64907869199824564</v>
      </c>
      <c r="D1020">
        <v>2542512</v>
      </c>
    </row>
    <row r="1021" spans="1:4" x14ac:dyDescent="0.25">
      <c r="A1021">
        <f t="shared" si="16"/>
        <v>0.64878189633453709</v>
      </c>
      <c r="D1021">
        <v>2545012</v>
      </c>
    </row>
    <row r="1022" spans="1:4" x14ac:dyDescent="0.25">
      <c r="A1022">
        <f t="shared" si="16"/>
        <v>0.64848480912439999</v>
      </c>
      <c r="D1022">
        <v>2547512</v>
      </c>
    </row>
    <row r="1023" spans="1:4" x14ac:dyDescent="0.25">
      <c r="A1023">
        <f t="shared" si="16"/>
        <v>0.64818743036783422</v>
      </c>
      <c r="D1023">
        <v>2550012</v>
      </c>
    </row>
    <row r="1024" spans="1:4" x14ac:dyDescent="0.25">
      <c r="A1024">
        <f t="shared" si="16"/>
        <v>0.64788976006483989</v>
      </c>
      <c r="D1024">
        <v>2552512</v>
      </c>
    </row>
    <row r="1025" spans="1:4" x14ac:dyDescent="0.25">
      <c r="A1025">
        <f t="shared" si="16"/>
        <v>0.64759179821541701</v>
      </c>
      <c r="D1025">
        <v>2555012</v>
      </c>
    </row>
    <row r="1026" spans="1:4" x14ac:dyDescent="0.25">
      <c r="A1026">
        <f t="shared" si="16"/>
        <v>0.64729354481956558</v>
      </c>
      <c r="D1026">
        <v>2557512</v>
      </c>
    </row>
    <row r="1027" spans="1:4" x14ac:dyDescent="0.25">
      <c r="A1027">
        <f t="shared" si="16"/>
        <v>0.64699499987728559</v>
      </c>
      <c r="D1027">
        <v>2560012</v>
      </c>
    </row>
    <row r="1028" spans="1:4" x14ac:dyDescent="0.25">
      <c r="A1028">
        <f t="shared" si="16"/>
        <v>0.64669616338857705</v>
      </c>
      <c r="D1028">
        <v>2562512</v>
      </c>
    </row>
    <row r="1029" spans="1:4" x14ac:dyDescent="0.25">
      <c r="A1029">
        <f t="shared" si="16"/>
        <v>0.64639703535343995</v>
      </c>
      <c r="D1029">
        <v>2565012</v>
      </c>
    </row>
    <row r="1030" spans="1:4" x14ac:dyDescent="0.25">
      <c r="A1030">
        <f t="shared" si="16"/>
        <v>0.64609761577187419</v>
      </c>
      <c r="D1030">
        <v>2567512</v>
      </c>
    </row>
    <row r="1031" spans="1:4" x14ac:dyDescent="0.25">
      <c r="A1031">
        <f t="shared" si="16"/>
        <v>0.64579790464387987</v>
      </c>
      <c r="D1031">
        <v>2570012</v>
      </c>
    </row>
    <row r="1032" spans="1:4" x14ac:dyDescent="0.25">
      <c r="A1032">
        <f t="shared" si="16"/>
        <v>0.645497901969457</v>
      </c>
      <c r="D1032">
        <v>2572512</v>
      </c>
    </row>
    <row r="1033" spans="1:4" x14ac:dyDescent="0.25">
      <c r="A1033">
        <f t="shared" si="16"/>
        <v>0.64519760774860557</v>
      </c>
      <c r="D1033">
        <v>2575012</v>
      </c>
    </row>
    <row r="1034" spans="1:4" x14ac:dyDescent="0.25">
      <c r="A1034">
        <f t="shared" si="16"/>
        <v>0.64489702198132559</v>
      </c>
      <c r="D1034">
        <v>2577512</v>
      </c>
    </row>
    <row r="1035" spans="1:4" x14ac:dyDescent="0.25">
      <c r="A1035">
        <f t="shared" si="16"/>
        <v>0.64459614466761705</v>
      </c>
      <c r="D1035">
        <v>2580012</v>
      </c>
    </row>
    <row r="1036" spans="1:4" x14ac:dyDescent="0.25">
      <c r="A1036">
        <f t="shared" si="16"/>
        <v>0.64429497580747996</v>
      </c>
      <c r="D1036">
        <v>2582512</v>
      </c>
    </row>
    <row r="1037" spans="1:4" x14ac:dyDescent="0.25">
      <c r="A1037">
        <f t="shared" si="16"/>
        <v>0.64399351540091421</v>
      </c>
      <c r="D1037">
        <v>2585012</v>
      </c>
    </row>
    <row r="1038" spans="1:4" x14ac:dyDescent="0.25">
      <c r="A1038">
        <f t="shared" si="16"/>
        <v>0.6436917634479199</v>
      </c>
      <c r="D1038">
        <v>2587512</v>
      </c>
    </row>
    <row r="1039" spans="1:4" x14ac:dyDescent="0.25">
      <c r="A1039">
        <f t="shared" si="16"/>
        <v>0.64338971994849703</v>
      </c>
      <c r="D1039">
        <v>2590012</v>
      </c>
    </row>
    <row r="1040" spans="1:4" x14ac:dyDescent="0.25">
      <c r="A1040">
        <f t="shared" si="16"/>
        <v>0.64308738490264561</v>
      </c>
      <c r="D1040">
        <v>2592512</v>
      </c>
    </row>
    <row r="1041" spans="1:4" x14ac:dyDescent="0.25">
      <c r="A1041">
        <f t="shared" si="16"/>
        <v>0.64278475831036563</v>
      </c>
      <c r="D1041">
        <v>2595012</v>
      </c>
    </row>
    <row r="1042" spans="1:4" x14ac:dyDescent="0.25">
      <c r="A1042">
        <f t="shared" si="16"/>
        <v>0.6424818401716571</v>
      </c>
      <c r="D1042">
        <v>2597512</v>
      </c>
    </row>
    <row r="1043" spans="1:4" x14ac:dyDescent="0.25">
      <c r="A1043">
        <f t="shared" si="16"/>
        <v>0.64217863048651991</v>
      </c>
      <c r="D1043">
        <v>2600012</v>
      </c>
    </row>
    <row r="1044" spans="1:4" x14ac:dyDescent="0.25">
      <c r="A1044">
        <f t="shared" si="16"/>
        <v>0.64187512925495416</v>
      </c>
      <c r="D1044">
        <v>2602512</v>
      </c>
    </row>
    <row r="1045" spans="1:4" x14ac:dyDescent="0.25">
      <c r="A1045">
        <f t="shared" si="16"/>
        <v>0.64157133647695985</v>
      </c>
      <c r="D1045">
        <v>2605012</v>
      </c>
    </row>
    <row r="1046" spans="1:4" x14ac:dyDescent="0.25">
      <c r="A1046">
        <f t="shared" si="16"/>
        <v>0.64126725215253699</v>
      </c>
      <c r="D1046">
        <v>2607512</v>
      </c>
    </row>
    <row r="1047" spans="1:4" x14ac:dyDescent="0.25">
      <c r="A1047">
        <f t="shared" si="16"/>
        <v>0.64096287628168558</v>
      </c>
      <c r="D1047">
        <v>2610012</v>
      </c>
    </row>
    <row r="1048" spans="1:4" x14ac:dyDescent="0.25">
      <c r="A1048">
        <f t="shared" si="16"/>
        <v>0.64065820886440561</v>
      </c>
      <c r="D1048">
        <v>2612512</v>
      </c>
    </row>
    <row r="1049" spans="1:4" x14ac:dyDescent="0.25">
      <c r="A1049">
        <f t="shared" si="16"/>
        <v>0.64035324990069709</v>
      </c>
      <c r="D1049">
        <v>2615012</v>
      </c>
    </row>
    <row r="1050" spans="1:4" x14ac:dyDescent="0.25">
      <c r="A1050">
        <f t="shared" si="16"/>
        <v>0.6400479993905599</v>
      </c>
      <c r="D1050">
        <v>2617512</v>
      </c>
    </row>
    <row r="1051" spans="1:4" x14ac:dyDescent="0.25">
      <c r="A1051">
        <f t="shared" si="16"/>
        <v>0.63974245733399415</v>
      </c>
      <c r="D1051">
        <v>2620012</v>
      </c>
    </row>
    <row r="1052" spans="1:4" x14ac:dyDescent="0.25">
      <c r="A1052">
        <f t="shared" si="16"/>
        <v>0.63943662373099985</v>
      </c>
      <c r="D1052">
        <v>2622512</v>
      </c>
    </row>
    <row r="1053" spans="1:4" x14ac:dyDescent="0.25">
      <c r="A1053">
        <f t="shared" si="16"/>
        <v>0.639130498581577</v>
      </c>
      <c r="D1053">
        <v>2625012</v>
      </c>
    </row>
    <row r="1054" spans="1:4" x14ac:dyDescent="0.25">
      <c r="A1054">
        <f t="shared" si="16"/>
        <v>0.63882408188572559</v>
      </c>
      <c r="D1054">
        <v>2627512</v>
      </c>
    </row>
    <row r="1055" spans="1:4" x14ac:dyDescent="0.25">
      <c r="A1055">
        <f t="shared" si="16"/>
        <v>0.63851737364344563</v>
      </c>
      <c r="D1055">
        <v>2630012</v>
      </c>
    </row>
    <row r="1056" spans="1:4" x14ac:dyDescent="0.25">
      <c r="A1056">
        <f t="shared" si="16"/>
        <v>0.63821037385473711</v>
      </c>
      <c r="D1056">
        <v>2632512</v>
      </c>
    </row>
    <row r="1057" spans="1:4" x14ac:dyDescent="0.25">
      <c r="A1057">
        <f t="shared" si="16"/>
        <v>0.63790308251959993</v>
      </c>
      <c r="D1057">
        <v>2635012</v>
      </c>
    </row>
    <row r="1058" spans="1:4" x14ac:dyDescent="0.25">
      <c r="A1058">
        <f t="shared" si="16"/>
        <v>0.63759549963803419</v>
      </c>
      <c r="D1058">
        <v>2637512</v>
      </c>
    </row>
    <row r="1059" spans="1:4" x14ac:dyDescent="0.25">
      <c r="A1059">
        <f t="shared" si="16"/>
        <v>0.6372876252100399</v>
      </c>
      <c r="D1059">
        <v>2640012</v>
      </c>
    </row>
    <row r="1060" spans="1:4" x14ac:dyDescent="0.25">
      <c r="A1060">
        <f t="shared" si="16"/>
        <v>0.63697945923561705</v>
      </c>
      <c r="D1060">
        <v>2642512</v>
      </c>
    </row>
    <row r="1061" spans="1:4" x14ac:dyDescent="0.25">
      <c r="A1061">
        <f t="shared" si="16"/>
        <v>0.63667100171476565</v>
      </c>
      <c r="D1061">
        <v>2645012</v>
      </c>
    </row>
    <row r="1062" spans="1:4" x14ac:dyDescent="0.25">
      <c r="A1062">
        <f t="shared" si="16"/>
        <v>0.63636225264748569</v>
      </c>
      <c r="D1062">
        <v>2647512</v>
      </c>
    </row>
    <row r="1063" spans="1:4" x14ac:dyDescent="0.25">
      <c r="A1063">
        <f t="shared" si="16"/>
        <v>0.63605321203377707</v>
      </c>
      <c r="D1063">
        <v>2650012</v>
      </c>
    </row>
    <row r="1064" spans="1:4" x14ac:dyDescent="0.25">
      <c r="A1064">
        <f t="shared" si="16"/>
        <v>0.63574387987363989</v>
      </c>
      <c r="D1064">
        <v>2652512</v>
      </c>
    </row>
    <row r="1065" spans="1:4" x14ac:dyDescent="0.25">
      <c r="A1065">
        <f t="shared" si="16"/>
        <v>0.63543425616707416</v>
      </c>
      <c r="D1065">
        <v>2655012</v>
      </c>
    </row>
    <row r="1066" spans="1:4" x14ac:dyDescent="0.25">
      <c r="A1066">
        <f t="shared" si="16"/>
        <v>0.63512434091407988</v>
      </c>
      <c r="D1066">
        <v>2657512</v>
      </c>
    </row>
    <row r="1067" spans="1:4" x14ac:dyDescent="0.25">
      <c r="A1067">
        <f t="shared" si="16"/>
        <v>0.63481413411465704</v>
      </c>
      <c r="D1067">
        <v>2660012</v>
      </c>
    </row>
    <row r="1068" spans="1:4" x14ac:dyDescent="0.25">
      <c r="A1068">
        <f t="shared" si="16"/>
        <v>0.63450363576880564</v>
      </c>
      <c r="D1068">
        <v>2662512</v>
      </c>
    </row>
    <row r="1069" spans="1:4" x14ac:dyDescent="0.25">
      <c r="A1069">
        <f t="shared" si="16"/>
        <v>0.63419284587652569</v>
      </c>
      <c r="D1069">
        <v>2665012</v>
      </c>
    </row>
    <row r="1070" spans="1:4" x14ac:dyDescent="0.25">
      <c r="A1070">
        <f t="shared" ref="A1070:A1114" si="17">A1069-(D1070/70000)*0.0000081633</f>
        <v>0.63388176443781707</v>
      </c>
      <c r="D1070">
        <v>2667512</v>
      </c>
    </row>
    <row r="1071" spans="1:4" x14ac:dyDescent="0.25">
      <c r="A1071">
        <f t="shared" si="17"/>
        <v>0.6335703914526799</v>
      </c>
      <c r="D1071">
        <v>2670012</v>
      </c>
    </row>
    <row r="1072" spans="1:4" x14ac:dyDescent="0.25">
      <c r="A1072">
        <f t="shared" si="17"/>
        <v>0.63325872692111418</v>
      </c>
      <c r="D1072">
        <v>2672512</v>
      </c>
    </row>
    <row r="1073" spans="1:4" x14ac:dyDescent="0.25">
      <c r="A1073">
        <f t="shared" si="17"/>
        <v>0.6329467708431199</v>
      </c>
      <c r="D1073">
        <v>2675012</v>
      </c>
    </row>
    <row r="1074" spans="1:4" x14ac:dyDescent="0.25">
      <c r="A1074">
        <f t="shared" si="17"/>
        <v>0.63263452321869706</v>
      </c>
      <c r="D1074">
        <v>2677512</v>
      </c>
    </row>
    <row r="1075" spans="1:4" x14ac:dyDescent="0.25">
      <c r="A1075">
        <f t="shared" si="17"/>
        <v>0.63232198404784568</v>
      </c>
      <c r="D1075">
        <v>2680012</v>
      </c>
    </row>
    <row r="1076" spans="1:4" x14ac:dyDescent="0.25">
      <c r="A1076">
        <f t="shared" si="17"/>
        <v>0.63200915333056562</v>
      </c>
      <c r="D1076">
        <v>2682512</v>
      </c>
    </row>
    <row r="1077" spans="1:4" x14ac:dyDescent="0.25">
      <c r="A1077">
        <f t="shared" si="17"/>
        <v>0.63169603106685701</v>
      </c>
      <c r="D1077">
        <v>2685012</v>
      </c>
    </row>
    <row r="1078" spans="1:4" x14ac:dyDescent="0.25">
      <c r="A1078">
        <f t="shared" si="17"/>
        <v>0.63138261725671985</v>
      </c>
      <c r="D1078">
        <v>2687512</v>
      </c>
    </row>
    <row r="1079" spans="1:4" x14ac:dyDescent="0.25">
      <c r="A1079">
        <f t="shared" si="17"/>
        <v>0.63106891190015413</v>
      </c>
      <c r="D1079">
        <v>2690012</v>
      </c>
    </row>
    <row r="1080" spans="1:4" x14ac:dyDescent="0.25">
      <c r="A1080">
        <f t="shared" si="17"/>
        <v>0.63075491499715985</v>
      </c>
      <c r="D1080">
        <v>2692512</v>
      </c>
    </row>
    <row r="1081" spans="1:4" x14ac:dyDescent="0.25">
      <c r="A1081">
        <f t="shared" si="17"/>
        <v>0.63044062654773703</v>
      </c>
      <c r="D1081">
        <v>2695012</v>
      </c>
    </row>
    <row r="1082" spans="1:4" x14ac:dyDescent="0.25">
      <c r="A1082">
        <f t="shared" si="17"/>
        <v>0.63012604655188564</v>
      </c>
      <c r="D1082">
        <v>2697512</v>
      </c>
    </row>
    <row r="1083" spans="1:4" x14ac:dyDescent="0.25">
      <c r="A1083">
        <f t="shared" si="17"/>
        <v>0.62981117500960559</v>
      </c>
      <c r="D1083">
        <v>2700012</v>
      </c>
    </row>
    <row r="1084" spans="1:4" x14ac:dyDescent="0.25">
      <c r="A1084">
        <f t="shared" si="17"/>
        <v>0.62949601192089699</v>
      </c>
      <c r="D1084">
        <v>2702512</v>
      </c>
    </row>
    <row r="1085" spans="1:4" x14ac:dyDescent="0.25">
      <c r="A1085">
        <f t="shared" si="17"/>
        <v>0.62918055728575983</v>
      </c>
      <c r="D1085">
        <v>2705012</v>
      </c>
    </row>
    <row r="1086" spans="1:4" x14ac:dyDescent="0.25">
      <c r="A1086">
        <f t="shared" si="17"/>
        <v>0.62886481110419412</v>
      </c>
      <c r="D1086">
        <v>2707512</v>
      </c>
    </row>
    <row r="1087" spans="1:4" x14ac:dyDescent="0.25">
      <c r="A1087">
        <f t="shared" si="17"/>
        <v>0.62854877337619985</v>
      </c>
      <c r="D1087">
        <v>2710012</v>
      </c>
    </row>
    <row r="1088" spans="1:4" x14ac:dyDescent="0.25">
      <c r="A1088">
        <f t="shared" si="17"/>
        <v>0.62823244410177703</v>
      </c>
      <c r="D1088">
        <v>2712512</v>
      </c>
    </row>
    <row r="1089" spans="1:4" x14ac:dyDescent="0.25">
      <c r="A1089">
        <f t="shared" si="17"/>
        <v>0.62791582328092566</v>
      </c>
      <c r="D1089">
        <v>2715012</v>
      </c>
    </row>
    <row r="1090" spans="1:4" x14ac:dyDescent="0.25">
      <c r="A1090">
        <f t="shared" si="17"/>
        <v>0.62759891091364561</v>
      </c>
      <c r="D1090">
        <v>2717512</v>
      </c>
    </row>
    <row r="1091" spans="1:4" x14ac:dyDescent="0.25">
      <c r="A1091">
        <f t="shared" si="17"/>
        <v>0.62728170699993702</v>
      </c>
      <c r="D1091">
        <v>2720012</v>
      </c>
    </row>
    <row r="1092" spans="1:4" x14ac:dyDescent="0.25">
      <c r="A1092">
        <f t="shared" si="17"/>
        <v>0.62696421153979986</v>
      </c>
      <c r="D1092">
        <v>2722512</v>
      </c>
    </row>
    <row r="1093" spans="1:4" x14ac:dyDescent="0.25">
      <c r="A1093">
        <f t="shared" si="17"/>
        <v>0.62664642453323416</v>
      </c>
      <c r="D1093">
        <v>2725012</v>
      </c>
    </row>
    <row r="1094" spans="1:4" x14ac:dyDescent="0.25">
      <c r="A1094">
        <f t="shared" si="17"/>
        <v>0.6263283459802399</v>
      </c>
      <c r="D1094">
        <v>2727512</v>
      </c>
    </row>
    <row r="1095" spans="1:4" x14ac:dyDescent="0.25">
      <c r="A1095">
        <f t="shared" si="17"/>
        <v>0.62600997588081708</v>
      </c>
      <c r="D1095">
        <v>2730012</v>
      </c>
    </row>
    <row r="1096" spans="1:4" x14ac:dyDescent="0.25">
      <c r="A1096">
        <f t="shared" si="17"/>
        <v>0.6256913142349656</v>
      </c>
      <c r="D1096">
        <v>2732512</v>
      </c>
    </row>
    <row r="1097" spans="1:4" x14ac:dyDescent="0.25">
      <c r="A1097">
        <f t="shared" si="17"/>
        <v>0.62537236104268557</v>
      </c>
      <c r="D1097">
        <v>2735012</v>
      </c>
    </row>
    <row r="1098" spans="1:4" x14ac:dyDescent="0.25">
      <c r="A1098">
        <f t="shared" si="17"/>
        <v>0.62505311630397697</v>
      </c>
      <c r="D1098">
        <v>2737512</v>
      </c>
    </row>
    <row r="1099" spans="1:4" x14ac:dyDescent="0.25">
      <c r="A1099">
        <f t="shared" si="17"/>
        <v>0.62473358001883983</v>
      </c>
      <c r="D1099">
        <v>2740012</v>
      </c>
    </row>
    <row r="1100" spans="1:4" x14ac:dyDescent="0.25">
      <c r="A1100">
        <f t="shared" si="17"/>
        <v>0.62441375218727413</v>
      </c>
      <c r="D1100">
        <v>2742512</v>
      </c>
    </row>
    <row r="1101" spans="1:4" x14ac:dyDescent="0.25">
      <c r="A1101">
        <f t="shared" si="17"/>
        <v>0.62409363280927987</v>
      </c>
      <c r="D1101">
        <v>2745012</v>
      </c>
    </row>
    <row r="1102" spans="1:4" x14ac:dyDescent="0.25">
      <c r="A1102">
        <f t="shared" si="17"/>
        <v>0.62377322188485707</v>
      </c>
      <c r="D1102">
        <v>2747512</v>
      </c>
    </row>
    <row r="1103" spans="1:4" x14ac:dyDescent="0.25">
      <c r="A1103">
        <f t="shared" si="17"/>
        <v>0.62345251941400559</v>
      </c>
      <c r="D1103">
        <v>2750012</v>
      </c>
    </row>
    <row r="1104" spans="1:4" x14ac:dyDescent="0.25">
      <c r="A1104">
        <f t="shared" si="17"/>
        <v>0.62313152539672556</v>
      </c>
      <c r="D1104">
        <v>2752512</v>
      </c>
    </row>
    <row r="1105" spans="1:4" x14ac:dyDescent="0.25">
      <c r="A1105">
        <f t="shared" si="17"/>
        <v>0.62281023983301698</v>
      </c>
      <c r="D1105">
        <v>2755012</v>
      </c>
    </row>
    <row r="1106" spans="1:4" x14ac:dyDescent="0.25">
      <c r="A1106">
        <f t="shared" si="17"/>
        <v>0.62248866272287984</v>
      </c>
      <c r="D1106">
        <v>2757512</v>
      </c>
    </row>
    <row r="1107" spans="1:4" x14ac:dyDescent="0.25">
      <c r="A1107">
        <f t="shared" si="17"/>
        <v>0.62216679406631414</v>
      </c>
      <c r="D1107">
        <v>2760012</v>
      </c>
    </row>
    <row r="1108" spans="1:4" x14ac:dyDescent="0.25">
      <c r="A1108">
        <f t="shared" si="17"/>
        <v>0.6218446338633199</v>
      </c>
      <c r="D1108">
        <v>2762512</v>
      </c>
    </row>
    <row r="1109" spans="1:4" x14ac:dyDescent="0.25">
      <c r="A1109">
        <f t="shared" si="17"/>
        <v>0.62152218211389709</v>
      </c>
      <c r="D1109">
        <v>2765012</v>
      </c>
    </row>
    <row r="1110" spans="1:4" x14ac:dyDescent="0.25">
      <c r="A1110">
        <f t="shared" si="17"/>
        <v>0.62119943881804562</v>
      </c>
      <c r="D1110">
        <v>2767512</v>
      </c>
    </row>
    <row r="1111" spans="1:4" x14ac:dyDescent="0.25">
      <c r="A1111">
        <f t="shared" si="17"/>
        <v>0.6208764039757656</v>
      </c>
      <c r="D1111">
        <v>2770012</v>
      </c>
    </row>
    <row r="1112" spans="1:4" x14ac:dyDescent="0.25">
      <c r="A1112">
        <f t="shared" si="17"/>
        <v>0.62055307758705702</v>
      </c>
      <c r="D1112">
        <v>2772512</v>
      </c>
    </row>
    <row r="1113" spans="1:4" x14ac:dyDescent="0.25">
      <c r="A1113">
        <f t="shared" si="17"/>
        <v>0.62022945965191989</v>
      </c>
      <c r="D1113">
        <v>2775012</v>
      </c>
    </row>
    <row r="1114" spans="1:4" x14ac:dyDescent="0.25">
      <c r="A1114">
        <f t="shared" si="17"/>
        <v>0.6199055501703542</v>
      </c>
      <c r="D1114">
        <v>2777512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D10</vt:lpstr>
      <vt:lpstr>D30</vt:lpstr>
      <vt:lpstr>D50</vt:lpstr>
      <vt:lpstr>D100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alberto</cp:lastModifiedBy>
  <dcterms:created xsi:type="dcterms:W3CDTF">2016-05-06T12:00:59Z</dcterms:created>
  <dcterms:modified xsi:type="dcterms:W3CDTF">2018-06-21T22:14:02Z</dcterms:modified>
</cp:coreProperties>
</file>