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primerano/Downloads/"/>
    </mc:Choice>
  </mc:AlternateContent>
  <xr:revisionPtr revIDLastSave="0" documentId="13_ncr:1_{E5D62C8A-62ED-5947-92EB-1122D133B2F8}" xr6:coauthVersionLast="47" xr6:coauthVersionMax="47" xr10:uidLastSave="{00000000-0000-0000-0000-000000000000}"/>
  <bookViews>
    <workbookView xWindow="0" yWindow="500" windowWidth="38400" windowHeight="19140" xr2:uid="{00000000-000D-0000-FFFF-FFFF00000000}"/>
  </bookViews>
  <sheets>
    <sheet name="AU Auto Rater" sheetId="7" r:id="rId1"/>
    <sheet name="Dropdown Lookup" sheetId="8" r:id="rId2"/>
    <sheet name="Base Rates" sheetId="11" r:id="rId3"/>
    <sheet name="AU Car Cost" sheetId="12" r:id="rId4"/>
    <sheet name="Year Age" sheetId="10" r:id="rId5"/>
    <sheet name="YMM MSRP" sheetId="9" r:id="rId6"/>
    <sheet name="autocurve" sheetId="14" r:id="rId7"/>
  </sheets>
  <definedNames>
    <definedName name="_xlnm._FilterDatabase" localSheetId="3" hidden="1">'AU Car Cost'!$B$4:$C$9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0" l="1"/>
  <c r="C5" i="10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4" i="10"/>
  <c r="J3" i="10"/>
  <c r="J4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" i="10"/>
  <c r="F5" i="9"/>
  <c r="F6" i="9"/>
  <c r="F7" i="9"/>
  <c r="R7" i="9" s="1"/>
  <c r="F8" i="9"/>
  <c r="R8" i="9" s="1"/>
  <c r="F9" i="9"/>
  <c r="F10" i="9"/>
  <c r="F11" i="9"/>
  <c r="F12" i="9"/>
  <c r="F13" i="9"/>
  <c r="R13" i="9" s="1"/>
  <c r="F14" i="9"/>
  <c r="R14" i="9" s="1"/>
  <c r="F15" i="9"/>
  <c r="F16" i="9"/>
  <c r="F17" i="9"/>
  <c r="R17" i="9" s="1"/>
  <c r="F18" i="9"/>
  <c r="R18" i="9" s="1"/>
  <c r="F19" i="9"/>
  <c r="F20" i="9"/>
  <c r="F21" i="9"/>
  <c r="F22" i="9"/>
  <c r="F23" i="9"/>
  <c r="R23" i="9" s="1"/>
  <c r="F24" i="9"/>
  <c r="R24" i="9" s="1"/>
  <c r="F25" i="9"/>
  <c r="F26" i="9"/>
  <c r="F27" i="9"/>
  <c r="R27" i="9" s="1"/>
  <c r="F28" i="9"/>
  <c r="R28" i="9" s="1"/>
  <c r="F29" i="9"/>
  <c r="F30" i="9"/>
  <c r="F31" i="9"/>
  <c r="F32" i="9"/>
  <c r="F33" i="9"/>
  <c r="R33" i="9" s="1"/>
  <c r="F34" i="9"/>
  <c r="R34" i="9" s="1"/>
  <c r="F35" i="9"/>
  <c r="F36" i="9"/>
  <c r="F37" i="9"/>
  <c r="R37" i="9" s="1"/>
  <c r="F38" i="9"/>
  <c r="R38" i="9" s="1"/>
  <c r="F39" i="9"/>
  <c r="F40" i="9"/>
  <c r="F41" i="9"/>
  <c r="F42" i="9"/>
  <c r="F43" i="9"/>
  <c r="R43" i="9" s="1"/>
  <c r="F44" i="9"/>
  <c r="R44" i="9" s="1"/>
  <c r="F45" i="9"/>
  <c r="F46" i="9"/>
  <c r="F47" i="9"/>
  <c r="R47" i="9" s="1"/>
  <c r="F48" i="9"/>
  <c r="R48" i="9" s="1"/>
  <c r="F49" i="9"/>
  <c r="F50" i="9"/>
  <c r="F51" i="9"/>
  <c r="F4" i="9"/>
  <c r="R4" i="9" s="1"/>
  <c r="R5" i="9"/>
  <c r="R6" i="9"/>
  <c r="R9" i="9"/>
  <c r="R10" i="9"/>
  <c r="R11" i="9"/>
  <c r="R12" i="9"/>
  <c r="R15" i="9"/>
  <c r="R16" i="9"/>
  <c r="R19" i="9"/>
  <c r="R20" i="9"/>
  <c r="R21" i="9"/>
  <c r="R22" i="9"/>
  <c r="R25" i="9"/>
  <c r="R26" i="9"/>
  <c r="R29" i="9"/>
  <c r="R30" i="9"/>
  <c r="R31" i="9"/>
  <c r="R32" i="9"/>
  <c r="R35" i="9"/>
  <c r="R36" i="9"/>
  <c r="R39" i="9"/>
  <c r="R40" i="9"/>
  <c r="R41" i="9"/>
  <c r="R42" i="9"/>
  <c r="R45" i="9"/>
  <c r="R46" i="9"/>
  <c r="R49" i="9"/>
  <c r="R50" i="9"/>
  <c r="R51" i="9"/>
  <c r="R3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4" i="9"/>
  <c r="D21" i="7"/>
  <c r="D20" i="7"/>
  <c r="D43" i="7"/>
  <c r="D42" i="7"/>
  <c r="D41" i="7"/>
  <c r="C33" i="10" l="1"/>
  <c r="C34" i="10" s="1"/>
  <c r="C35" i="10" s="1"/>
  <c r="C36" i="10" s="1"/>
  <c r="C37" i="10" s="1"/>
  <c r="C38" i="10" s="1"/>
  <c r="D16" i="7"/>
  <c r="C2" i="7"/>
  <c r="D44" i="7" l="1"/>
  <c r="D17" i="7"/>
  <c r="G45" i="7" s="1"/>
  <c r="D10" i="7"/>
  <c r="L38" i="7" s="1"/>
  <c r="D9" i="7"/>
  <c r="D8" i="7"/>
  <c r="D5" i="7"/>
  <c r="E7" i="7"/>
  <c r="F29" i="12"/>
  <c r="F30" i="12"/>
  <c r="F31" i="12"/>
  <c r="F32" i="12"/>
  <c r="F33" i="12"/>
  <c r="F28" i="12"/>
  <c r="E29" i="12"/>
  <c r="E30" i="12"/>
  <c r="E31" i="12"/>
  <c r="E32" i="12"/>
  <c r="E33" i="12"/>
  <c r="E28" i="12"/>
  <c r="D12" i="7"/>
  <c r="C14" i="7"/>
  <c r="D14" i="7" s="1"/>
  <c r="F23" i="12"/>
  <c r="F24" i="12"/>
  <c r="E23" i="12"/>
  <c r="E24" i="12"/>
  <c r="F15" i="12"/>
  <c r="F16" i="12"/>
  <c r="F17" i="12"/>
  <c r="F18" i="12"/>
  <c r="F19" i="12"/>
  <c r="F14" i="12"/>
  <c r="E15" i="12"/>
  <c r="E16" i="12"/>
  <c r="E17" i="12"/>
  <c r="E18" i="12"/>
  <c r="E19" i="12"/>
  <c r="E14" i="12"/>
  <c r="D33" i="7"/>
  <c r="G35" i="7" s="1"/>
  <c r="D34" i="7"/>
  <c r="D31" i="7"/>
  <c r="F35" i="7" s="1"/>
  <c r="D7" i="7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4" i="9"/>
  <c r="G2" i="9"/>
  <c r="E38" i="7"/>
  <c r="E39" i="7"/>
  <c r="E40" i="7"/>
  <c r="E37" i="7"/>
  <c r="D3" i="7"/>
  <c r="H22" i="9"/>
  <c r="I22" i="9" s="1"/>
  <c r="J22" i="9" s="1"/>
  <c r="H42" i="9"/>
  <c r="I42" i="9" s="1"/>
  <c r="J42" i="9" s="1"/>
  <c r="D5" i="9"/>
  <c r="H5" i="9" s="1"/>
  <c r="E5" i="9"/>
  <c r="D6" i="9"/>
  <c r="H6" i="9" s="1"/>
  <c r="E6" i="9"/>
  <c r="D7" i="9"/>
  <c r="H7" i="9" s="1"/>
  <c r="I7" i="9" s="1"/>
  <c r="J7" i="9" s="1"/>
  <c r="E7" i="9"/>
  <c r="D8" i="9"/>
  <c r="H8" i="9" s="1"/>
  <c r="I8" i="9" s="1"/>
  <c r="J8" i="9" s="1"/>
  <c r="E8" i="9"/>
  <c r="D9" i="9"/>
  <c r="H9" i="9" s="1"/>
  <c r="E9" i="9"/>
  <c r="D10" i="9"/>
  <c r="H10" i="9" s="1"/>
  <c r="I10" i="9" s="1"/>
  <c r="E10" i="9"/>
  <c r="D11" i="9"/>
  <c r="H11" i="9" s="1"/>
  <c r="I11" i="9" s="1"/>
  <c r="J11" i="9" s="1"/>
  <c r="E11" i="9"/>
  <c r="D12" i="9"/>
  <c r="H12" i="9" s="1"/>
  <c r="I12" i="9" s="1"/>
  <c r="J12" i="9" s="1"/>
  <c r="E12" i="9"/>
  <c r="D13" i="9"/>
  <c r="H13" i="9" s="1"/>
  <c r="I13" i="9" s="1"/>
  <c r="J13" i="9" s="1"/>
  <c r="E13" i="9"/>
  <c r="D14" i="9"/>
  <c r="H14" i="9" s="1"/>
  <c r="I14" i="9" s="1"/>
  <c r="J14" i="9" s="1"/>
  <c r="E14" i="9"/>
  <c r="D15" i="9"/>
  <c r="H15" i="9" s="1"/>
  <c r="E15" i="9"/>
  <c r="D16" i="9"/>
  <c r="H16" i="9" s="1"/>
  <c r="I16" i="9" s="1"/>
  <c r="J16" i="9" s="1"/>
  <c r="E16" i="9"/>
  <c r="D17" i="9"/>
  <c r="H17" i="9" s="1"/>
  <c r="E17" i="9"/>
  <c r="D18" i="9"/>
  <c r="H18" i="9" s="1"/>
  <c r="E18" i="9"/>
  <c r="D19" i="9"/>
  <c r="H19" i="9" s="1"/>
  <c r="E19" i="9"/>
  <c r="D20" i="9"/>
  <c r="H20" i="9" s="1"/>
  <c r="I20" i="9" s="1"/>
  <c r="E20" i="9"/>
  <c r="D21" i="9"/>
  <c r="E21" i="9"/>
  <c r="D22" i="9"/>
  <c r="E22" i="9"/>
  <c r="D23" i="9"/>
  <c r="H23" i="9" s="1"/>
  <c r="I23" i="9" s="1"/>
  <c r="J23" i="9" s="1"/>
  <c r="E23" i="9"/>
  <c r="D24" i="9"/>
  <c r="H24" i="9" s="1"/>
  <c r="I24" i="9" s="1"/>
  <c r="J24" i="9" s="1"/>
  <c r="E24" i="9"/>
  <c r="D25" i="9"/>
  <c r="H25" i="9" s="1"/>
  <c r="E25" i="9"/>
  <c r="D26" i="9"/>
  <c r="H26" i="9" s="1"/>
  <c r="E26" i="9"/>
  <c r="D27" i="9"/>
  <c r="H27" i="9" s="1"/>
  <c r="E27" i="9"/>
  <c r="D28" i="9"/>
  <c r="H28" i="9" s="1"/>
  <c r="E28" i="9"/>
  <c r="D29" i="9"/>
  <c r="H29" i="9" s="1"/>
  <c r="E29" i="9"/>
  <c r="D30" i="9"/>
  <c r="H30" i="9" s="1"/>
  <c r="I30" i="9" s="1"/>
  <c r="J30" i="9" s="1"/>
  <c r="E30" i="9"/>
  <c r="D31" i="9"/>
  <c r="H31" i="9" s="1"/>
  <c r="I31" i="9" s="1"/>
  <c r="J31" i="9" s="1"/>
  <c r="E31" i="9"/>
  <c r="D32" i="9"/>
  <c r="H32" i="9" s="1"/>
  <c r="I32" i="9" s="1"/>
  <c r="J32" i="9" s="1"/>
  <c r="E32" i="9"/>
  <c r="D33" i="9"/>
  <c r="H33" i="9" s="1"/>
  <c r="I33" i="9" s="1"/>
  <c r="J33" i="9" s="1"/>
  <c r="E33" i="9"/>
  <c r="D34" i="9"/>
  <c r="H34" i="9" s="1"/>
  <c r="I34" i="9" s="1"/>
  <c r="J34" i="9" s="1"/>
  <c r="E34" i="9"/>
  <c r="D35" i="9"/>
  <c r="H35" i="9" s="1"/>
  <c r="E35" i="9"/>
  <c r="D36" i="9"/>
  <c r="H36" i="9" s="1"/>
  <c r="E36" i="9"/>
  <c r="D37" i="9"/>
  <c r="H37" i="9" s="1"/>
  <c r="E37" i="9"/>
  <c r="D38" i="9"/>
  <c r="H38" i="9" s="1"/>
  <c r="E38" i="9"/>
  <c r="D39" i="9"/>
  <c r="H39" i="9" s="1"/>
  <c r="E39" i="9"/>
  <c r="D40" i="9"/>
  <c r="H40" i="9" s="1"/>
  <c r="I40" i="9" s="1"/>
  <c r="E40" i="9"/>
  <c r="D41" i="9"/>
  <c r="E41" i="9"/>
  <c r="D42" i="9"/>
  <c r="E42" i="9"/>
  <c r="D43" i="9"/>
  <c r="H43" i="9" s="1"/>
  <c r="I43" i="9" s="1"/>
  <c r="J43" i="9" s="1"/>
  <c r="E43" i="9"/>
  <c r="D44" i="9"/>
  <c r="H44" i="9" s="1"/>
  <c r="I44" i="9" s="1"/>
  <c r="J44" i="9" s="1"/>
  <c r="E44" i="9"/>
  <c r="D45" i="9"/>
  <c r="H45" i="9" s="1"/>
  <c r="E45" i="9"/>
  <c r="D46" i="9"/>
  <c r="E46" i="9"/>
  <c r="D47" i="9"/>
  <c r="H47" i="9" s="1"/>
  <c r="E47" i="9"/>
  <c r="D48" i="9"/>
  <c r="H48" i="9" s="1"/>
  <c r="E48" i="9"/>
  <c r="D49" i="9"/>
  <c r="H49" i="9" s="1"/>
  <c r="E49" i="9"/>
  <c r="D50" i="9"/>
  <c r="H50" i="9" s="1"/>
  <c r="I50" i="9" s="1"/>
  <c r="E50" i="9"/>
  <c r="D51" i="9"/>
  <c r="H51" i="9" s="1"/>
  <c r="I51" i="9" s="1"/>
  <c r="J51" i="9" s="1"/>
  <c r="E51" i="9"/>
  <c r="E4" i="9"/>
  <c r="D4" i="9"/>
  <c r="H4" i="9" s="1"/>
  <c r="J5" i="10" l="1"/>
  <c r="J39" i="7"/>
  <c r="I39" i="7"/>
  <c r="K37" i="7"/>
  <c r="G37" i="7"/>
  <c r="F38" i="7"/>
  <c r="H40" i="7"/>
  <c r="F45" i="7"/>
  <c r="H35" i="7"/>
  <c r="D15" i="7"/>
  <c r="F37" i="7"/>
  <c r="H39" i="7"/>
  <c r="H38" i="7"/>
  <c r="H37" i="7"/>
  <c r="I37" i="7"/>
  <c r="I40" i="7"/>
  <c r="I38" i="7"/>
  <c r="K38" i="7"/>
  <c r="G38" i="7"/>
  <c r="H46" i="9"/>
  <c r="F2" i="9"/>
  <c r="H41" i="9"/>
  <c r="I41" i="9" s="1"/>
  <c r="J41" i="9" s="1"/>
  <c r="H21" i="9"/>
  <c r="I21" i="9" s="1"/>
  <c r="J21" i="9" s="1"/>
  <c r="K21" i="9" s="1"/>
  <c r="I36" i="9"/>
  <c r="J36" i="9" s="1"/>
  <c r="I6" i="9"/>
  <c r="J6" i="9"/>
  <c r="I26" i="9"/>
  <c r="J26" i="9" s="1"/>
  <c r="L16" i="9"/>
  <c r="K16" i="9"/>
  <c r="I46" i="9"/>
  <c r="J46" i="9" s="1"/>
  <c r="I48" i="9"/>
  <c r="J48" i="9" s="1"/>
  <c r="K13" i="9"/>
  <c r="L13" i="9"/>
  <c r="K22" i="9"/>
  <c r="L22" i="9"/>
  <c r="I38" i="9"/>
  <c r="J38" i="9" s="1"/>
  <c r="L43" i="9"/>
  <c r="K43" i="9"/>
  <c r="L33" i="9"/>
  <c r="K33" i="9"/>
  <c r="I28" i="9"/>
  <c r="J28" i="9" s="1"/>
  <c r="K23" i="9"/>
  <c r="L23" i="9"/>
  <c r="I18" i="9"/>
  <c r="J18" i="9" s="1"/>
  <c r="K8" i="9"/>
  <c r="L8" i="9"/>
  <c r="K42" i="9"/>
  <c r="L42" i="9"/>
  <c r="I47" i="9"/>
  <c r="J47" i="9"/>
  <c r="I37" i="9"/>
  <c r="J37" i="9" s="1"/>
  <c r="I27" i="9"/>
  <c r="J27" i="9" s="1"/>
  <c r="I17" i="9"/>
  <c r="J17" i="9"/>
  <c r="L7" i="9"/>
  <c r="K7" i="9"/>
  <c r="K41" i="9"/>
  <c r="L41" i="9"/>
  <c r="K12" i="9"/>
  <c r="L12" i="9"/>
  <c r="K11" i="9"/>
  <c r="L11" i="9"/>
  <c r="K32" i="9"/>
  <c r="L32" i="9"/>
  <c r="I45" i="9"/>
  <c r="J45" i="9"/>
  <c r="I35" i="9"/>
  <c r="J35" i="9" s="1"/>
  <c r="I25" i="9"/>
  <c r="J25" i="9" s="1"/>
  <c r="I15" i="9"/>
  <c r="J15" i="9"/>
  <c r="I5" i="9"/>
  <c r="J5" i="9" s="1"/>
  <c r="K31" i="9"/>
  <c r="L31" i="9"/>
  <c r="K30" i="9"/>
  <c r="L30" i="9"/>
  <c r="I49" i="9"/>
  <c r="J49" i="9" s="1"/>
  <c r="L44" i="9"/>
  <c r="K44" i="9"/>
  <c r="I39" i="9"/>
  <c r="J39" i="9" s="1"/>
  <c r="K34" i="9"/>
  <c r="L34" i="9"/>
  <c r="I29" i="9"/>
  <c r="J29" i="9" s="1"/>
  <c r="L24" i="9"/>
  <c r="K24" i="9"/>
  <c r="I19" i="9"/>
  <c r="J19" i="9" s="1"/>
  <c r="L14" i="9"/>
  <c r="K14" i="9"/>
  <c r="I9" i="9"/>
  <c r="J9" i="9"/>
  <c r="K51" i="9"/>
  <c r="L51" i="9"/>
  <c r="J10" i="9"/>
  <c r="J40" i="9"/>
  <c r="J20" i="9"/>
  <c r="I4" i="9"/>
  <c r="J4" i="9" s="1"/>
  <c r="J50" i="9"/>
  <c r="D40" i="7" l="1"/>
  <c r="J6" i="10"/>
  <c r="D37" i="7"/>
  <c r="D35" i="7"/>
  <c r="E35" i="7" s="1"/>
  <c r="D4" i="7"/>
  <c r="D28" i="7" s="1"/>
  <c r="L21" i="9"/>
  <c r="L36" i="9"/>
  <c r="K36" i="9"/>
  <c r="L46" i="9"/>
  <c r="K46" i="9"/>
  <c r="L26" i="9"/>
  <c r="K26" i="9"/>
  <c r="L6" i="9"/>
  <c r="K6" i="9"/>
  <c r="K19" i="9"/>
  <c r="L19" i="9"/>
  <c r="K29" i="9"/>
  <c r="L29" i="9"/>
  <c r="K38" i="9"/>
  <c r="L38" i="9"/>
  <c r="L5" i="9"/>
  <c r="K5" i="9"/>
  <c r="K39" i="9"/>
  <c r="L39" i="9"/>
  <c r="L27" i="9"/>
  <c r="K27" i="9"/>
  <c r="K18" i="9"/>
  <c r="L18" i="9"/>
  <c r="L37" i="9"/>
  <c r="K37" i="9"/>
  <c r="L25" i="9"/>
  <c r="K25" i="9"/>
  <c r="K49" i="9"/>
  <c r="L49" i="9"/>
  <c r="L35" i="9"/>
  <c r="K35" i="9"/>
  <c r="K28" i="9"/>
  <c r="L28" i="9"/>
  <c r="K48" i="9"/>
  <c r="L48" i="9"/>
  <c r="K10" i="9"/>
  <c r="L10" i="9"/>
  <c r="K9" i="9"/>
  <c r="L9" i="9"/>
  <c r="K4" i="9"/>
  <c r="L4" i="9"/>
  <c r="L45" i="9"/>
  <c r="K45" i="9"/>
  <c r="L47" i="9"/>
  <c r="K47" i="9"/>
  <c r="L50" i="9"/>
  <c r="K50" i="9"/>
  <c r="L20" i="9"/>
  <c r="K20" i="9"/>
  <c r="K40" i="9"/>
  <c r="L40" i="9"/>
  <c r="K15" i="9"/>
  <c r="L15" i="9"/>
  <c r="L17" i="9"/>
  <c r="K17" i="9"/>
  <c r="J7" i="10" l="1"/>
  <c r="H30" i="7"/>
  <c r="D30" i="7"/>
  <c r="E30" i="7" s="1"/>
  <c r="M39" i="7"/>
  <c r="M38" i="7"/>
  <c r="G30" i="7"/>
  <c r="J8" i="10" l="1"/>
  <c r="N38" i="7"/>
  <c r="D38" i="7" s="1"/>
  <c r="N39" i="7"/>
  <c r="D39" i="7" s="1"/>
  <c r="J9" i="10" l="1"/>
  <c r="D46" i="7"/>
  <c r="D45" i="7"/>
  <c r="J10" i="10" l="1"/>
  <c r="D47" i="7"/>
  <c r="J11" i="10" l="1"/>
  <c r="J12" i="10" l="1"/>
  <c r="J13" i="10" l="1"/>
  <c r="J14" i="10" l="1"/>
  <c r="J15" i="10" l="1"/>
  <c r="J16" i="10" l="1"/>
  <c r="J17" i="10" l="1"/>
  <c r="J18" i="10" l="1"/>
  <c r="J19" i="10" l="1"/>
  <c r="J20" i="10" l="1"/>
  <c r="J21" i="10" l="1"/>
  <c r="J22" i="10" l="1"/>
  <c r="J23" i="10" l="1"/>
  <c r="J24" i="10" l="1"/>
  <c r="J25" i="10" l="1"/>
  <c r="J26" i="10" l="1"/>
  <c r="J27" i="10" l="1"/>
  <c r="J28" i="10" l="1"/>
  <c r="J29" i="10" l="1"/>
  <c r="J30" i="10" l="1"/>
  <c r="J31" i="10" l="1"/>
  <c r="J32" i="10" l="1"/>
  <c r="J33" i="10" l="1"/>
  <c r="J34" i="10" l="1"/>
  <c r="J35" i="10" l="1"/>
  <c r="J36" i="10" l="1"/>
  <c r="J38" i="10" l="1"/>
  <c r="J37" i="10"/>
</calcChain>
</file>

<file path=xl/sharedStrings.xml><?xml version="1.0" encoding="utf-8"?>
<sst xmlns="http://schemas.openxmlformats.org/spreadsheetml/2006/main" count="434" uniqueCount="212">
  <si>
    <t>Any Repairer</t>
  </si>
  <si>
    <t>Windscreen</t>
  </si>
  <si>
    <t>Hire Car</t>
  </si>
  <si>
    <t>Third Party Property Damage</t>
  </si>
  <si>
    <t>Third Party Fire &amp; Theft</t>
  </si>
  <si>
    <t>Comprehensive</t>
  </si>
  <si>
    <t>Term</t>
  </si>
  <si>
    <t>Private Passenger Coverage Type</t>
  </si>
  <si>
    <t>Liability</t>
  </si>
  <si>
    <t>Date</t>
  </si>
  <si>
    <t>Year</t>
  </si>
  <si>
    <t>Model</t>
  </si>
  <si>
    <t>Annual kilometers</t>
  </si>
  <si>
    <t>Parking Location</t>
  </si>
  <si>
    <t xml:space="preserve">Parking Address </t>
  </si>
  <si>
    <t>Business Use</t>
  </si>
  <si>
    <t>Financing</t>
  </si>
  <si>
    <t>Name</t>
  </si>
  <si>
    <t>Gender</t>
  </si>
  <si>
    <t>Date of Birth</t>
  </si>
  <si>
    <t>Driving License Age</t>
  </si>
  <si>
    <t>Number of Claims in last 3 years</t>
  </si>
  <si>
    <t>Volkswagen Tiguan</t>
  </si>
  <si>
    <t>Toyota Tundra</t>
  </si>
  <si>
    <t>Toyota Tacoma</t>
  </si>
  <si>
    <t>Toyota RAV4</t>
  </si>
  <si>
    <t>Toyota Highlander</t>
  </si>
  <si>
    <t>Toyota Corolla</t>
  </si>
  <si>
    <t>Toyota Camry</t>
  </si>
  <si>
    <t>Toyota 4Runner</t>
  </si>
  <si>
    <t>Tesla Model Y</t>
  </si>
  <si>
    <t>Tesla Model 3</t>
  </si>
  <si>
    <t>Subaru Outback</t>
  </si>
  <si>
    <t>Subaru Forester</t>
  </si>
  <si>
    <t>Subaru Crosstrek</t>
  </si>
  <si>
    <t>Nissan Rogue</t>
  </si>
  <si>
    <t>Nissan Altima</t>
  </si>
  <si>
    <t>Mazda CX-5</t>
  </si>
  <si>
    <t>Lexus RX</t>
  </si>
  <si>
    <t>Kia Telluride</t>
  </si>
  <si>
    <t>Kia Sportage</t>
  </si>
  <si>
    <t>Kia Sorento</t>
  </si>
  <si>
    <t>Jeep Wrangler</t>
  </si>
  <si>
    <t>Jeep Grand Cherokee</t>
  </si>
  <si>
    <t>Jeep Gladiator</t>
  </si>
  <si>
    <t>Jeep Compass</t>
  </si>
  <si>
    <t>Hyundai Tucson</t>
  </si>
  <si>
    <t>Hyundai Santa Fe</t>
  </si>
  <si>
    <t>Hyundai Palisade</t>
  </si>
  <si>
    <t>Hyundai Elantra</t>
  </si>
  <si>
    <t>Honda Pilot</t>
  </si>
  <si>
    <t>Honda CR-V</t>
  </si>
  <si>
    <t>Honda Civic</t>
  </si>
  <si>
    <t>Honda Accord</t>
  </si>
  <si>
    <t>GMC Yukon</t>
  </si>
  <si>
    <t>GMC Sierra 1500</t>
  </si>
  <si>
    <t>Ford F-150</t>
  </si>
  <si>
    <t>Ford Explorer</t>
  </si>
  <si>
    <t>Ford Escape</t>
  </si>
  <si>
    <t>Ford Bronco Sport</t>
  </si>
  <si>
    <t>Ford Bronco</t>
  </si>
  <si>
    <t>Dodge Ram</t>
  </si>
  <si>
    <t>Dodge Charger</t>
  </si>
  <si>
    <t>Chevrolet Traverse</t>
  </si>
  <si>
    <t>Chevrolet Tahoe</t>
  </si>
  <si>
    <t>Chevrolet Silverado</t>
  </si>
  <si>
    <t>Chevrolet Malibu</t>
  </si>
  <si>
    <t>Chevrolet Equinox</t>
  </si>
  <si>
    <t>Chevrolet Colorado</t>
  </si>
  <si>
    <t>BMW X5</t>
  </si>
  <si>
    <t>MSRP</t>
  </si>
  <si>
    <t>Monthly rate</t>
  </si>
  <si>
    <t>AUS-&gt;USD</t>
  </si>
  <si>
    <t>USD</t>
  </si>
  <si>
    <t>6 month Term</t>
  </si>
  <si>
    <t>TPL</t>
  </si>
  <si>
    <t>OD (comp)</t>
  </si>
  <si>
    <t>OD (comp+)</t>
  </si>
  <si>
    <t>OD Fire Theft</t>
  </si>
  <si>
    <t>Make - Model</t>
  </si>
  <si>
    <t>Insurance Type</t>
  </si>
  <si>
    <t>ratio</t>
  </si>
  <si>
    <t>year</t>
  </si>
  <si>
    <t>base rate</t>
  </si>
  <si>
    <t>Own Damage - Fire Theft</t>
  </si>
  <si>
    <t>Own Damage - Comp</t>
  </si>
  <si>
    <t>Own Damage - Crash w/ UI</t>
  </si>
  <si>
    <t>No Claim Bonus Protection</t>
  </si>
  <si>
    <t>Yes</t>
  </si>
  <si>
    <t>No</t>
  </si>
  <si>
    <t>Add on</t>
  </si>
  <si>
    <t>month mean</t>
  </si>
  <si>
    <t>msrp mean</t>
  </si>
  <si>
    <t>State</t>
  </si>
  <si>
    <t>Average car cost</t>
  </si>
  <si>
    <t>Tasmania</t>
  </si>
  <si>
    <t>South Australia</t>
  </si>
  <si>
    <t>Queensland</t>
  </si>
  <si>
    <t>Victoria</t>
  </si>
  <si>
    <t>New South Wales</t>
  </si>
  <si>
    <t>Western Australia</t>
  </si>
  <si>
    <t>Market Value</t>
  </si>
  <si>
    <t>Agreed Value</t>
  </si>
  <si>
    <t>Sum Insured</t>
  </si>
  <si>
    <t>TP FT</t>
  </si>
  <si>
    <t>Excess</t>
  </si>
  <si>
    <t>Basic Excess</t>
  </si>
  <si>
    <t>Age Excess (Driver under 25)</t>
  </si>
  <si>
    <t>Inexperienced Driver Exess</t>
  </si>
  <si>
    <t>Value</t>
  </si>
  <si>
    <t>Age group</t>
  </si>
  <si>
    <t>Average monthly car insurance cost</t>
  </si>
  <si>
    <t>Average annual car insurance cost</t>
  </si>
  <si>
    <t>18-24 years old</t>
  </si>
  <si>
    <t>25-34 years old</t>
  </si>
  <si>
    <t>35-44 years old</t>
  </si>
  <si>
    <t>45-54 years old</t>
  </si>
  <si>
    <t>55-64 years old</t>
  </si>
  <si>
    <t>65+ years old</t>
  </si>
  <si>
    <t>Ratio 
Month/100</t>
  </si>
  <si>
    <t>Ratio 
year/1000</t>
  </si>
  <si>
    <t>Female</t>
  </si>
  <si>
    <t>Male</t>
  </si>
  <si>
    <t>Age</t>
  </si>
  <si>
    <t>age factor</t>
  </si>
  <si>
    <t>Gender factor</t>
  </si>
  <si>
    <t>State/territory</t>
  </si>
  <si>
    <t>ACT, Tasmania and NT*</t>
  </si>
  <si>
    <t>Territory factor</t>
  </si>
  <si>
    <t>Average Cost</t>
  </si>
  <si>
    <t>Annual KM</t>
  </si>
  <si>
    <t>0-5000 kms</t>
  </si>
  <si>
    <t>5001-10000 kms</t>
  </si>
  <si>
    <t>10001-15000 kms</t>
  </si>
  <si>
    <t>15001-20000 kms</t>
  </si>
  <si>
    <t>&gt; 20000 kms</t>
  </si>
  <si>
    <t>factor</t>
  </si>
  <si>
    <t>Annaul KM</t>
  </si>
  <si>
    <t>Garage</t>
  </si>
  <si>
    <t>Carport</t>
  </si>
  <si>
    <t>Driveway</t>
  </si>
  <si>
    <t>Street</t>
  </si>
  <si>
    <t>Parking</t>
  </si>
  <si>
    <t>Private</t>
  </si>
  <si>
    <t>Rideshare</t>
  </si>
  <si>
    <t>Business</t>
  </si>
  <si>
    <t>No Claim Discount</t>
  </si>
  <si>
    <t>No Claims</t>
  </si>
  <si>
    <t>Total Premium</t>
  </si>
  <si>
    <t>Payment Frequency</t>
  </si>
  <si>
    <t>Payment Freq</t>
  </si>
  <si>
    <t>Annual</t>
  </si>
  <si>
    <t>Monthly</t>
  </si>
  <si>
    <t>Pay Freq</t>
  </si>
  <si>
    <t xml:space="preserve">Hire Car - add on </t>
  </si>
  <si>
    <t>Windscreen - add on</t>
  </si>
  <si>
    <t>Payment discount</t>
  </si>
  <si>
    <t>Named Driver Excess</t>
  </si>
  <si>
    <t>under 25</t>
  </si>
  <si>
    <t>Inexperienced</t>
  </si>
  <si>
    <t>amount</t>
  </si>
  <si>
    <t>Add Ons</t>
  </si>
  <si>
    <t>Premium breakdown</t>
  </si>
  <si>
    <t>John F</t>
  </si>
  <si>
    <t>No Claims Discount</t>
  </si>
  <si>
    <t>factors</t>
  </si>
  <si>
    <t>Rate Plan</t>
  </si>
  <si>
    <t>Rate tables</t>
  </si>
  <si>
    <t>Sum Insured Factor</t>
  </si>
  <si>
    <t>Comp</t>
  </si>
  <si>
    <t>Sum Insured Value Type</t>
  </si>
  <si>
    <t>Change your Excess -/+</t>
  </si>
  <si>
    <t>Own Damage - Comp &amp; Collision</t>
  </si>
  <si>
    <t>Rate Routine</t>
  </si>
  <si>
    <t>Own Damage</t>
  </si>
  <si>
    <t>Availability of TPL &amp; OD</t>
  </si>
  <si>
    <t xml:space="preserve">Rates and Factors </t>
  </si>
  <si>
    <t>SI and Excess factors calced with SwissRE curve</t>
  </si>
  <si>
    <t>Rate Book -&gt; Rate Tables</t>
  </si>
  <si>
    <t>Rate Book &amp; Rate Order</t>
  </si>
  <si>
    <r>
      <t>import</t>
    </r>
    <r>
      <rPr>
        <sz val="12"/>
        <color rgb="FF000000"/>
        <rFont val="Menlo"/>
        <family val="2"/>
      </rPr>
      <t xml:space="preserve"> </t>
    </r>
    <r>
      <rPr>
        <sz val="12"/>
        <color rgb="FF267F99"/>
        <rFont val="Menlo"/>
        <family val="2"/>
      </rPr>
      <t>math</t>
    </r>
  </si>
  <si>
    <r>
      <t>import</t>
    </r>
    <r>
      <rPr>
        <sz val="12"/>
        <color rgb="FF000000"/>
        <rFont val="Menlo"/>
        <family val="2"/>
      </rPr>
      <t xml:space="preserve"> </t>
    </r>
    <r>
      <rPr>
        <sz val="12"/>
        <color rgb="FF267F99"/>
        <rFont val="Menlo"/>
        <family val="2"/>
      </rPr>
      <t>matplotlib</t>
    </r>
    <r>
      <rPr>
        <sz val="12"/>
        <color rgb="FF000000"/>
        <rFont val="Menlo"/>
        <family val="2"/>
      </rPr>
      <t>.</t>
    </r>
    <r>
      <rPr>
        <sz val="12"/>
        <color rgb="FF267F99"/>
        <rFont val="Menlo"/>
        <family val="2"/>
      </rPr>
      <t>pyplot</t>
    </r>
    <r>
      <rPr>
        <sz val="12"/>
        <color rgb="FF000000"/>
        <rFont val="Menlo"/>
        <family val="2"/>
      </rPr>
      <t xml:space="preserve"> </t>
    </r>
    <r>
      <rPr>
        <sz val="12"/>
        <color rgb="FFAF00DB"/>
        <rFont val="Menlo"/>
        <family val="2"/>
      </rPr>
      <t>as</t>
    </r>
    <r>
      <rPr>
        <sz val="12"/>
        <color rgb="FF000000"/>
        <rFont val="Menlo"/>
        <family val="2"/>
      </rPr>
      <t xml:space="preserve"> </t>
    </r>
    <r>
      <rPr>
        <sz val="12"/>
        <color rgb="FF267F99"/>
        <rFont val="Menlo"/>
        <family val="2"/>
      </rPr>
      <t>plt</t>
    </r>
  </si>
  <si>
    <t># SwissRe 5 Curve</t>
  </si>
  <si>
    <r>
      <t>def</t>
    </r>
    <r>
      <rPr>
        <sz val="12"/>
        <color rgb="FF000000"/>
        <rFont val="Menlo"/>
        <family val="2"/>
      </rPr>
      <t xml:space="preserve"> </t>
    </r>
    <r>
      <rPr>
        <sz val="12"/>
        <color rgb="FF795E26"/>
        <rFont val="Menlo"/>
        <family val="2"/>
      </rPr>
      <t>swissREVal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insuredValue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XValue</t>
    </r>
    <r>
      <rPr>
        <sz val="12"/>
        <color rgb="FF000000"/>
        <rFont val="Menlo"/>
        <family val="2"/>
      </rPr>
      <t>):</t>
    </r>
  </si>
  <si>
    <r>
      <t>b</t>
    </r>
    <r>
      <rPr>
        <sz val="12"/>
        <color rgb="FF000000"/>
        <rFont val="Menlo"/>
        <family val="2"/>
      </rPr>
      <t xml:space="preserve"> = </t>
    </r>
    <r>
      <rPr>
        <sz val="12"/>
        <color rgb="FF267F99"/>
        <rFont val="Menlo"/>
        <family val="2"/>
      </rPr>
      <t>math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exp</t>
    </r>
    <r>
      <rPr>
        <sz val="12"/>
        <color rgb="FF000000"/>
        <rFont val="Menlo"/>
        <family val="2"/>
      </rPr>
      <t>(</t>
    </r>
    <r>
      <rPr>
        <sz val="12"/>
        <color rgb="FF098658"/>
        <rFont val="Menlo"/>
        <family val="2"/>
      </rPr>
      <t>3.1</t>
    </r>
    <r>
      <rPr>
        <sz val="12"/>
        <color rgb="FF000000"/>
        <rFont val="Menlo"/>
        <family val="2"/>
      </rPr>
      <t xml:space="preserve"> - </t>
    </r>
    <r>
      <rPr>
        <sz val="12"/>
        <color rgb="FF098658"/>
        <rFont val="Menlo"/>
        <family val="2"/>
      </rPr>
      <t>0.15</t>
    </r>
    <r>
      <rPr>
        <sz val="12"/>
        <color rgb="FF000000"/>
        <rFont val="Menlo"/>
        <family val="2"/>
      </rPr>
      <t xml:space="preserve"> * (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 + 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 xml:space="preserve"> ) * 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 xml:space="preserve"> )</t>
    </r>
  </si>
  <si>
    <r>
      <t>g</t>
    </r>
    <r>
      <rPr>
        <sz val="12"/>
        <color rgb="FF000000"/>
        <rFont val="Menlo"/>
        <family val="2"/>
      </rPr>
      <t xml:space="preserve"> = </t>
    </r>
    <r>
      <rPr>
        <sz val="12"/>
        <color rgb="FF267F99"/>
        <rFont val="Menlo"/>
        <family val="2"/>
      </rPr>
      <t>math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exp</t>
    </r>
    <r>
      <rPr>
        <sz val="12"/>
        <color rgb="FF000000"/>
        <rFont val="Menlo"/>
        <family val="2"/>
      </rPr>
      <t>((</t>
    </r>
    <r>
      <rPr>
        <sz val="12"/>
        <color rgb="FF098658"/>
        <rFont val="Menlo"/>
        <family val="2"/>
      </rPr>
      <t>0.78</t>
    </r>
    <r>
      <rPr>
        <sz val="12"/>
        <color rgb="FF000000"/>
        <rFont val="Menlo"/>
        <family val="2"/>
      </rPr>
      <t xml:space="preserve"> + </t>
    </r>
    <r>
      <rPr>
        <sz val="12"/>
        <color rgb="FF098658"/>
        <rFont val="Menlo"/>
        <family val="2"/>
      </rPr>
      <t>0.12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 xml:space="preserve"> ) * 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 xml:space="preserve"> )</t>
    </r>
  </si>
  <si>
    <r>
      <t>return</t>
    </r>
    <r>
      <rPr>
        <sz val="12"/>
        <color rgb="FF000000"/>
        <rFont val="Menlo"/>
        <family val="2"/>
      </rPr>
      <t xml:space="preserve"> (</t>
    </r>
    <r>
      <rPr>
        <sz val="12"/>
        <color rgb="FF267F99"/>
        <rFont val="Menlo"/>
        <family val="2"/>
      </rPr>
      <t>math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log</t>
    </r>
    <r>
      <rPr>
        <sz val="12"/>
        <color rgb="FF000000"/>
        <rFont val="Menlo"/>
        <family val="2"/>
      </rPr>
      <t>(((</t>
    </r>
    <r>
      <rPr>
        <sz val="12"/>
        <color rgb="FF001080"/>
        <rFont val="Menlo"/>
        <family val="2"/>
      </rPr>
      <t>g</t>
    </r>
    <r>
      <rPr>
        <sz val="12"/>
        <color rgb="FF000000"/>
        <rFont val="Menlo"/>
        <family val="2"/>
      </rPr>
      <t>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) * </t>
    </r>
    <r>
      <rPr>
        <sz val="12"/>
        <color rgb="FF001080"/>
        <rFont val="Menlo"/>
        <family val="2"/>
      </rPr>
      <t>b</t>
    </r>
    <r>
      <rPr>
        <sz val="12"/>
        <color rgb="FF000000"/>
        <rFont val="Menlo"/>
        <family val="2"/>
      </rPr>
      <t xml:space="preserve"> +(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-</t>
    </r>
    <r>
      <rPr>
        <sz val="12"/>
        <color rgb="FF001080"/>
        <rFont val="Menlo"/>
        <family val="2"/>
      </rPr>
      <t>b</t>
    </r>
    <r>
      <rPr>
        <sz val="12"/>
        <color rgb="FF000000"/>
        <rFont val="Menlo"/>
        <family val="2"/>
      </rPr>
      <t>*</t>
    </r>
    <r>
      <rPr>
        <sz val="12"/>
        <color rgb="FF001080"/>
        <rFont val="Menlo"/>
        <family val="2"/>
      </rPr>
      <t>g</t>
    </r>
    <r>
      <rPr>
        <sz val="12"/>
        <color rgb="FF000000"/>
        <rFont val="Menlo"/>
        <family val="2"/>
      </rPr>
      <t xml:space="preserve">) * </t>
    </r>
    <r>
      <rPr>
        <sz val="12"/>
        <color rgb="FF795E26"/>
        <rFont val="Menlo"/>
        <family val="2"/>
      </rPr>
      <t>pow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b</t>
    </r>
    <r>
      <rPr>
        <sz val="12"/>
        <color rgb="FF000000"/>
        <rFont val="Menlo"/>
        <family val="2"/>
      </rPr>
      <t xml:space="preserve"> ,</t>
    </r>
    <r>
      <rPr>
        <sz val="12"/>
        <color rgb="FF795E26"/>
        <rFont val="Menlo"/>
        <family val="2"/>
      </rPr>
      <t>min</t>
    </r>
    <r>
      <rPr>
        <sz val="12"/>
        <color rgb="FF000000"/>
        <rFont val="Menlo"/>
        <family val="2"/>
      </rPr>
      <t>(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XValue</t>
    </r>
    <r>
      <rPr>
        <sz val="12"/>
        <color rgb="FF000000"/>
        <rFont val="Menlo"/>
        <family val="2"/>
      </rPr>
      <t>/</t>
    </r>
    <r>
      <rPr>
        <sz val="12"/>
        <color rgb="FF001080"/>
        <rFont val="Menlo"/>
        <family val="2"/>
      </rPr>
      <t>insuredValue</t>
    </r>
    <r>
      <rPr>
        <sz val="12"/>
        <color rgb="FF000000"/>
        <rFont val="Menlo"/>
        <family val="2"/>
      </rPr>
      <t>))) /(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-</t>
    </r>
    <r>
      <rPr>
        <sz val="12"/>
        <color rgb="FF001080"/>
        <rFont val="Menlo"/>
        <family val="2"/>
      </rPr>
      <t>b</t>
    </r>
    <r>
      <rPr>
        <sz val="12"/>
        <color rgb="FF000000"/>
        <rFont val="Menlo"/>
        <family val="2"/>
      </rPr>
      <t xml:space="preserve">))/ </t>
    </r>
    <r>
      <rPr>
        <sz val="12"/>
        <color rgb="FF267F99"/>
        <rFont val="Menlo"/>
        <family val="2"/>
      </rPr>
      <t>math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log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g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b</t>
    </r>
    <r>
      <rPr>
        <sz val="12"/>
        <color rgb="FF000000"/>
        <rFont val="Menlo"/>
        <family val="2"/>
      </rPr>
      <t>))</t>
    </r>
  </si>
  <si>
    <r>
      <t>limits</t>
    </r>
    <r>
      <rPr>
        <sz val="12"/>
        <color rgb="FF000000"/>
        <rFont val="Menlo"/>
        <family val="2"/>
      </rPr>
      <t xml:space="preserve"> = []</t>
    </r>
  </si>
  <si>
    <r>
      <t>factors</t>
    </r>
    <r>
      <rPr>
        <sz val="12"/>
        <color rgb="FF000000"/>
        <rFont val="Menlo"/>
        <family val="2"/>
      </rPr>
      <t xml:space="preserve"> = []</t>
    </r>
  </si>
  <si>
    <t>#cValue = 4.238</t>
  </si>
  <si>
    <r>
      <t>cValue</t>
    </r>
    <r>
      <rPr>
        <sz val="12"/>
        <color rgb="FF000000"/>
        <rFont val="Menlo"/>
        <family val="2"/>
      </rPr>
      <t xml:space="preserve"> = </t>
    </r>
    <r>
      <rPr>
        <sz val="12"/>
        <color rgb="FF098658"/>
        <rFont val="Menlo"/>
        <family val="2"/>
      </rPr>
      <t>5</t>
    </r>
  </si>
  <si>
    <r>
      <t>insuredValue</t>
    </r>
    <r>
      <rPr>
        <sz val="12"/>
        <color rgb="FF000000"/>
        <rFont val="Menlo"/>
        <family val="2"/>
      </rPr>
      <t xml:space="preserve"> = </t>
    </r>
    <r>
      <rPr>
        <sz val="12"/>
        <color rgb="FF098658"/>
        <rFont val="Menlo"/>
        <family val="2"/>
      </rPr>
      <t>100000</t>
    </r>
  </si>
  <si>
    <r>
      <t>premiumStep</t>
    </r>
    <r>
      <rPr>
        <sz val="12"/>
        <color rgb="FF000000"/>
        <rFont val="Menlo"/>
        <family val="2"/>
      </rPr>
      <t xml:space="preserve"> = </t>
    </r>
    <r>
      <rPr>
        <sz val="12"/>
        <color rgb="FF098658"/>
        <rFont val="Menlo"/>
        <family val="2"/>
      </rPr>
      <t>100</t>
    </r>
  </si>
  <si>
    <r>
      <t>premiums</t>
    </r>
    <r>
      <rPr>
        <sz val="12"/>
        <color rgb="FF000000"/>
        <rFont val="Menlo"/>
        <family val="2"/>
      </rPr>
      <t xml:space="preserve"> = []</t>
    </r>
  </si>
  <si>
    <r>
      <t>for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x</t>
    </r>
    <r>
      <rPr>
        <sz val="12"/>
        <color rgb="FF000000"/>
        <rFont val="Menlo"/>
        <family val="2"/>
      </rPr>
      <t xml:space="preserve"> </t>
    </r>
    <r>
      <rPr>
        <sz val="12"/>
        <color rgb="FFAF00DB"/>
        <rFont val="Menlo"/>
        <family val="2"/>
      </rPr>
      <t>in</t>
    </r>
    <r>
      <rPr>
        <sz val="12"/>
        <color rgb="FF000000"/>
        <rFont val="Menlo"/>
        <family val="2"/>
      </rPr>
      <t xml:space="preserve"> </t>
    </r>
    <r>
      <rPr>
        <sz val="12"/>
        <color rgb="FF267F99"/>
        <rFont val="Menlo"/>
        <family val="2"/>
      </rPr>
      <t>range</t>
    </r>
    <r>
      <rPr>
        <sz val="12"/>
        <color rgb="FF000000"/>
        <rFont val="Menlo"/>
        <family val="2"/>
      </rPr>
      <t>(</t>
    </r>
    <r>
      <rPr>
        <sz val="12"/>
        <color rgb="FF098658"/>
        <rFont val="Menlo"/>
        <family val="2"/>
      </rPr>
      <t>100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insuredValue</t>
    </r>
    <r>
      <rPr>
        <sz val="12"/>
        <color rgb="FF000000"/>
        <rFont val="Menlo"/>
        <family val="2"/>
      </rPr>
      <t xml:space="preserve"> +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premiumStep</t>
    </r>
    <r>
      <rPr>
        <sz val="12"/>
        <color rgb="FF000000"/>
        <rFont val="Menlo"/>
        <family val="2"/>
      </rPr>
      <t>):</t>
    </r>
  </si>
  <si>
    <r>
      <t>limits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append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x</t>
    </r>
    <r>
      <rPr>
        <sz val="12"/>
        <color rgb="FF000000"/>
        <rFont val="Menlo"/>
        <family val="2"/>
      </rPr>
      <t>)</t>
    </r>
  </si>
  <si>
    <r>
      <t>y</t>
    </r>
    <r>
      <rPr>
        <sz val="12"/>
        <color rgb="FF000000"/>
        <rFont val="Menlo"/>
        <family val="2"/>
      </rPr>
      <t xml:space="preserve"> = </t>
    </r>
    <r>
      <rPr>
        <sz val="12"/>
        <color rgb="FF795E26"/>
        <rFont val="Menlo"/>
        <family val="2"/>
      </rPr>
      <t>swissREVal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insuredValue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x</t>
    </r>
    <r>
      <rPr>
        <sz val="12"/>
        <color rgb="FF000000"/>
        <rFont val="Menlo"/>
        <family val="2"/>
      </rPr>
      <t xml:space="preserve">) </t>
    </r>
  </si>
  <si>
    <r>
      <t>z</t>
    </r>
    <r>
      <rPr>
        <sz val="12"/>
        <color rgb="FF000000"/>
        <rFont val="Menlo"/>
        <family val="2"/>
      </rPr>
      <t xml:space="preserve"> = </t>
    </r>
    <r>
      <rPr>
        <sz val="12"/>
        <color rgb="FF098658"/>
        <rFont val="Menlo"/>
        <family val="2"/>
      </rPr>
      <t>1000</t>
    </r>
    <r>
      <rPr>
        <sz val="12"/>
        <color rgb="FF000000"/>
        <rFont val="Menlo"/>
        <family val="2"/>
      </rPr>
      <t xml:space="preserve"> * (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-</t>
    </r>
    <r>
      <rPr>
        <sz val="12"/>
        <color rgb="FF001080"/>
        <rFont val="Menlo"/>
        <family val="2"/>
      </rPr>
      <t>y</t>
    </r>
    <r>
      <rPr>
        <sz val="12"/>
        <color rgb="FF000000"/>
        <rFont val="Menlo"/>
        <family val="2"/>
      </rPr>
      <t>)</t>
    </r>
  </si>
  <si>
    <r>
      <t>print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x</t>
    </r>
    <r>
      <rPr>
        <sz val="12"/>
        <color rgb="FF000000"/>
        <rFont val="Menlo"/>
        <family val="2"/>
      </rPr>
      <t>,</t>
    </r>
    <r>
      <rPr>
        <sz val="12"/>
        <color rgb="FFA31515"/>
        <rFont val="Menlo"/>
        <family val="2"/>
      </rPr>
      <t>","</t>
    </r>
    <r>
      <rPr>
        <sz val="12"/>
        <color rgb="FF000000"/>
        <rFont val="Menlo"/>
        <family val="2"/>
      </rPr>
      <t>,</t>
    </r>
    <r>
      <rPr>
        <sz val="12"/>
        <color rgb="FF001080"/>
        <rFont val="Menlo"/>
        <family val="2"/>
      </rPr>
      <t>y</t>
    </r>
    <r>
      <rPr>
        <sz val="12"/>
        <color rgb="FF000000"/>
        <rFont val="Menlo"/>
        <family val="2"/>
      </rPr>
      <t>)</t>
    </r>
  </si>
  <si>
    <r>
      <t>factors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append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y</t>
    </r>
    <r>
      <rPr>
        <sz val="12"/>
        <color rgb="FF000000"/>
        <rFont val="Menlo"/>
        <family val="2"/>
      </rPr>
      <t>)</t>
    </r>
  </si>
  <si>
    <r>
      <t>premiums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append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z</t>
    </r>
    <r>
      <rPr>
        <sz val="12"/>
        <color rgb="FF000000"/>
        <rFont val="Menlo"/>
        <family val="2"/>
      </rPr>
      <t>)</t>
    </r>
  </si>
  <si>
    <r>
      <t>plt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plot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limits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factors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label</t>
    </r>
    <r>
      <rPr>
        <sz val="12"/>
        <color rgb="FF000000"/>
        <rFont val="Menlo"/>
        <family val="2"/>
      </rPr>
      <t xml:space="preserve"> = </t>
    </r>
    <r>
      <rPr>
        <sz val="12"/>
        <color rgb="FFA31515"/>
        <rFont val="Menlo"/>
        <family val="2"/>
      </rPr>
      <t>"Curve = "</t>
    </r>
    <r>
      <rPr>
        <sz val="12"/>
        <color rgb="FF000000"/>
        <rFont val="Menlo"/>
        <family val="2"/>
      </rPr>
      <t xml:space="preserve"> + </t>
    </r>
    <r>
      <rPr>
        <sz val="12"/>
        <color rgb="FF267F99"/>
        <rFont val="Menlo"/>
        <family val="2"/>
      </rPr>
      <t>str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cValue</t>
    </r>
    <r>
      <rPr>
        <sz val="12"/>
        <color rgb="FF000000"/>
        <rFont val="Menlo"/>
        <family val="2"/>
      </rPr>
      <t>))</t>
    </r>
  </si>
  <si>
    <r>
      <t>plt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title</t>
    </r>
    <r>
      <rPr>
        <sz val="12"/>
        <color rgb="FF000000"/>
        <rFont val="Menlo"/>
        <family val="2"/>
      </rPr>
      <t>(</t>
    </r>
    <r>
      <rPr>
        <sz val="12"/>
        <color rgb="FFA31515"/>
        <rFont val="Menlo"/>
        <family val="2"/>
      </rPr>
      <t>'Swiss RE Curve to '</t>
    </r>
    <r>
      <rPr>
        <sz val="12"/>
        <color rgb="FF000000"/>
        <rFont val="Menlo"/>
        <family val="2"/>
      </rPr>
      <t xml:space="preserve"> + </t>
    </r>
    <r>
      <rPr>
        <sz val="12"/>
        <color rgb="FF267F99"/>
        <rFont val="Menlo"/>
        <family val="2"/>
      </rPr>
      <t>str</t>
    </r>
    <r>
      <rPr>
        <sz val="12"/>
        <color rgb="FF000000"/>
        <rFont val="Menlo"/>
        <family val="2"/>
      </rPr>
      <t>(</t>
    </r>
    <r>
      <rPr>
        <sz val="12"/>
        <color rgb="FF001080"/>
        <rFont val="Menlo"/>
        <family val="2"/>
      </rPr>
      <t>insuredValue</t>
    </r>
    <r>
      <rPr>
        <sz val="12"/>
        <color rgb="FF000000"/>
        <rFont val="Menlo"/>
        <family val="2"/>
      </rPr>
      <t>))</t>
    </r>
  </si>
  <si>
    <r>
      <t>plt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legend</t>
    </r>
    <r>
      <rPr>
        <sz val="12"/>
        <color rgb="FF000000"/>
        <rFont val="Menlo"/>
        <family val="2"/>
      </rPr>
      <t>()</t>
    </r>
  </si>
  <si>
    <r>
      <t>plt</t>
    </r>
    <r>
      <rPr>
        <sz val="12"/>
        <color rgb="FF000000"/>
        <rFont val="Menlo"/>
        <family val="2"/>
      </rPr>
      <t>.</t>
    </r>
    <r>
      <rPr>
        <sz val="12"/>
        <color rgb="FF795E26"/>
        <rFont val="Menlo"/>
        <family val="2"/>
      </rPr>
      <t>show</t>
    </r>
    <r>
      <rPr>
        <sz val="12"/>
        <color rgb="FF000000"/>
        <rFont val="Menlo"/>
        <family val="2"/>
      </rPr>
      <t>()</t>
    </r>
  </si>
  <si>
    <t>Python Code used to generate the curve left</t>
  </si>
  <si>
    <t>Calculation &amp; Table</t>
  </si>
  <si>
    <t>autocurve!A1</t>
  </si>
  <si>
    <t>Rating Class / Function</t>
  </si>
  <si>
    <t>Quote Scheme</t>
  </si>
  <si>
    <t>Age Group</t>
  </si>
  <si>
    <t>Rate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</si>
</sst>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yyyy\-mm\-dd;@"/>
    <numFmt numFmtId="168" formatCode="0.0000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Inherit"/>
    </font>
    <font>
      <sz val="14"/>
      <color theme="1"/>
      <name val="Inherit"/>
    </font>
    <font>
      <sz val="12"/>
      <color theme="1"/>
      <name val="Inherit"/>
    </font>
    <font>
      <b/>
      <sz val="12"/>
      <color theme="1"/>
      <name val="Inherit"/>
    </font>
    <font>
      <sz val="12"/>
      <color rgb="FF333333"/>
      <name val="Inherit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4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sz val="12"/>
      <color rgb="FF0000FF"/>
      <name val="Menlo"/>
      <family val="2"/>
    </font>
    <font>
      <sz val="12"/>
      <color rgb="FF795E26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A31515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u/>
      <sz val="12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49" fontId="16" fillId="0" borderId="10" xfId="0" applyNumberFormat="1" applyFont="1" applyBorder="1" applyAlignment="1">
      <alignment wrapText="1"/>
    </xf>
    <xf numFmtId="0" fontId="16" fillId="0" borderId="10" xfId="0" applyFont="1" applyBorder="1" applyAlignment="1">
      <alignment wrapText="1"/>
    </xf>
    <xf numFmtId="166" fontId="0" fillId="0" borderId="0" xfId="1" applyFon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wrapText="1"/>
    </xf>
    <xf numFmtId="0" fontId="16" fillId="0" borderId="0" xfId="0" applyFont="1" applyAlignment="1">
      <alignment wrapText="1"/>
    </xf>
    <xf numFmtId="0" fontId="0" fillId="0" borderId="10" xfId="0" applyBorder="1"/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14" fontId="0" fillId="0" borderId="0" xfId="0" applyNumberFormat="1"/>
    <xf numFmtId="167" fontId="0" fillId="0" borderId="0" xfId="0" applyNumberFormat="1"/>
    <xf numFmtId="0" fontId="0" fillId="0" borderId="10" xfId="0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166" fontId="0" fillId="34" borderId="10" xfId="1" applyFont="1" applyFill="1" applyBorder="1"/>
    <xf numFmtId="0" fontId="0" fillId="34" borderId="10" xfId="0" applyFill="1" applyBorder="1" applyAlignment="1">
      <alignment wrapText="1"/>
    </xf>
    <xf numFmtId="0" fontId="0" fillId="34" borderId="12" xfId="0" applyFill="1" applyBorder="1" applyAlignment="1">
      <alignment horizontal="right"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167" fontId="0" fillId="33" borderId="10" xfId="0" applyNumberFormat="1" applyFill="1" applyBorder="1"/>
    <xf numFmtId="2" fontId="0" fillId="34" borderId="10" xfId="0" applyNumberFormat="1" applyFill="1" applyBorder="1"/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right"/>
    </xf>
    <xf numFmtId="0" fontId="16" fillId="33" borderId="10" xfId="0" applyFont="1" applyFill="1" applyBorder="1" applyAlignment="1">
      <alignment horizontal="right" wrapText="1"/>
    </xf>
    <xf numFmtId="0" fontId="14" fillId="0" borderId="0" xfId="0" applyFont="1"/>
    <xf numFmtId="0" fontId="0" fillId="33" borderId="10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26" fillId="34" borderId="10" xfId="0" applyFont="1" applyFill="1" applyBorder="1"/>
    <xf numFmtId="166" fontId="0" fillId="33" borderId="10" xfId="1" applyFont="1" applyFill="1" applyBorder="1"/>
    <xf numFmtId="0" fontId="0" fillId="34" borderId="13" xfId="0" applyFill="1" applyBorder="1"/>
    <xf numFmtId="0" fontId="16" fillId="34" borderId="11" xfId="0" applyFont="1" applyFill="1" applyBorder="1" applyAlignment="1">
      <alignment wrapText="1"/>
    </xf>
    <xf numFmtId="166" fontId="16" fillId="34" borderId="11" xfId="1" applyFont="1" applyFill="1" applyBorder="1"/>
    <xf numFmtId="166" fontId="25" fillId="34" borderId="16" xfId="1" applyFont="1" applyFill="1" applyBorder="1"/>
    <xf numFmtId="0" fontId="26" fillId="34" borderId="15" xfId="0" applyFont="1" applyFill="1" applyBorder="1"/>
    <xf numFmtId="0" fontId="26" fillId="34" borderId="0" xfId="0" applyFont="1" applyFill="1"/>
    <xf numFmtId="2" fontId="26" fillId="34" borderId="10" xfId="0" applyNumberFormat="1" applyFont="1" applyFill="1" applyBorder="1"/>
    <xf numFmtId="0" fontId="26" fillId="34" borderId="10" xfId="0" applyFont="1" applyFill="1" applyBorder="1" applyAlignment="1">
      <alignment horizontal="right"/>
    </xf>
    <xf numFmtId="0" fontId="27" fillId="0" borderId="0" xfId="0" applyFont="1"/>
    <xf numFmtId="0" fontId="0" fillId="34" borderId="15" xfId="0" applyFill="1" applyBorder="1"/>
    <xf numFmtId="0" fontId="0" fillId="34" borderId="18" xfId="0" applyFill="1" applyBorder="1" applyAlignment="1">
      <alignment wrapText="1"/>
    </xf>
    <xf numFmtId="0" fontId="25" fillId="34" borderId="19" xfId="0" applyFont="1" applyFill="1" applyBorder="1"/>
    <xf numFmtId="0" fontId="25" fillId="34" borderId="19" xfId="0" applyFont="1" applyFill="1" applyBorder="1" applyAlignment="1">
      <alignment wrapText="1"/>
    </xf>
    <xf numFmtId="0" fontId="30" fillId="34" borderId="20" xfId="0" applyFont="1" applyFill="1" applyBorder="1" applyAlignment="1">
      <alignment horizontal="right" wrapText="1"/>
    </xf>
    <xf numFmtId="0" fontId="30" fillId="34" borderId="17" xfId="0" applyFont="1" applyFill="1" applyBorder="1" applyAlignment="1">
      <alignment horizontal="right"/>
    </xf>
    <xf numFmtId="0" fontId="32" fillId="0" borderId="0" xfId="0" applyFont="1"/>
    <xf numFmtId="0" fontId="34" fillId="0" borderId="0" xfId="0" applyFont="1"/>
    <xf numFmtId="0" fontId="35" fillId="0" borderId="0" xfId="0" applyFont="1"/>
    <xf numFmtId="0" fontId="37" fillId="0" borderId="0" xfId="0" applyFont="1"/>
    <xf numFmtId="0" fontId="36" fillId="0" borderId="0" xfId="0" applyFont="1"/>
    <xf numFmtId="0" fontId="33" fillId="0" borderId="0" xfId="0" applyFont="1"/>
    <xf numFmtId="0" fontId="26" fillId="34" borderId="10" xfId="0" applyFont="1" applyFill="1" applyBorder="1" applyAlignment="1">
      <alignment wrapText="1"/>
    </xf>
    <xf numFmtId="0" fontId="29" fillId="34" borderId="12" xfId="0" applyFont="1" applyFill="1" applyBorder="1"/>
    <xf numFmtId="0" fontId="25" fillId="34" borderId="17" xfId="0" applyFont="1" applyFill="1" applyBorder="1" applyAlignment="1">
      <alignment horizontal="right"/>
    </xf>
    <xf numFmtId="0" fontId="23" fillId="0" borderId="10" xfId="0" applyFont="1" applyBorder="1"/>
    <xf numFmtId="0" fontId="24" fillId="0" borderId="10" xfId="0" applyFont="1" applyBorder="1"/>
    <xf numFmtId="164" fontId="24" fillId="0" borderId="10" xfId="0" applyNumberFormat="1" applyFont="1" applyBorder="1"/>
    <xf numFmtId="2" fontId="0" fillId="0" borderId="10" xfId="0" applyNumberFormat="1" applyBorder="1"/>
    <xf numFmtId="0" fontId="19" fillId="0" borderId="10" xfId="0" applyFont="1" applyBorder="1"/>
    <xf numFmtId="0" fontId="18" fillId="0" borderId="10" xfId="0" applyFont="1" applyBorder="1"/>
    <xf numFmtId="0" fontId="22" fillId="0" borderId="10" xfId="0" applyFont="1" applyBorder="1"/>
    <xf numFmtId="168" fontId="0" fillId="0" borderId="0" xfId="0" applyNumberFormat="1"/>
    <xf numFmtId="0" fontId="28" fillId="34" borderId="10" xfId="0" applyFont="1" applyFill="1" applyBorder="1"/>
    <xf numFmtId="0" fontId="26" fillId="34" borderId="0" xfId="0" applyFont="1" applyFill="1" applyAlignment="1">
      <alignment horizontal="right" wrapText="1"/>
    </xf>
    <xf numFmtId="0" fontId="43" fillId="34" borderId="14" xfId="0" applyFont="1" applyFill="1" applyBorder="1" applyAlignment="1">
      <alignment horizontal="center"/>
    </xf>
    <xf numFmtId="0" fontId="28" fillId="34" borderId="12" xfId="0" applyFont="1" applyFill="1" applyBorder="1" applyAlignment="1">
      <alignment horizontal="center" vertical="center"/>
    </xf>
    <xf numFmtId="0" fontId="29" fillId="34" borderId="15" xfId="0" applyFont="1" applyFill="1" applyBorder="1" applyAlignment="1">
      <alignment horizontal="center"/>
    </xf>
    <xf numFmtId="0" fontId="29" fillId="34" borderId="10" xfId="0" applyFont="1" applyFill="1" applyBorder="1" applyAlignment="1">
      <alignment horizontal="center"/>
    </xf>
    <xf numFmtId="0" fontId="29" fillId="34" borderId="12" xfId="0" applyFont="1" applyFill="1" applyBorder="1" applyAlignment="1">
      <alignment horizontal="center"/>
    </xf>
    <xf numFmtId="0" fontId="29" fillId="34" borderId="21" xfId="0" applyFont="1" applyFill="1" applyBorder="1" applyAlignment="1">
      <alignment horizontal="center"/>
    </xf>
    <xf numFmtId="0" fontId="42" fillId="34" borderId="10" xfId="0" applyFont="1" applyFill="1" applyBorder="1" applyAlignment="1">
      <alignment horizontal="center"/>
    </xf>
    <xf numFmtId="0" fontId="41" fillId="34" borderId="10" xfId="43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2</xdr:row>
      <xdr:rowOff>50800</xdr:rowOff>
    </xdr:from>
    <xdr:to>
      <xdr:col>12</xdr:col>
      <xdr:colOff>152400</xdr:colOff>
      <xdr:row>23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27889-44EE-39AA-4352-3D5E6D69F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457200"/>
          <a:ext cx="584200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49"/>
  <sheetViews>
    <sheetView tabSelected="1" topLeftCell="A14" zoomScale="110" zoomScaleNormal="110" workbookViewId="0">
      <selection activeCell="D37" sqref="D37"/>
    </sheetView>
  </sheetViews>
  <sheetFormatPr baseColWidth="10" defaultRowHeight="16"/>
  <cols>
    <col min="2" max="2" width="28.33203125" bestFit="1" customWidth="1"/>
    <col min="3" max="3" width="40.6640625" bestFit="1" customWidth="1"/>
    <col min="4" max="4" width="11.5" bestFit="1" customWidth="1"/>
    <col min="5" max="5" width="20.6640625" customWidth="1"/>
    <col min="6" max="6" width="16.1640625" customWidth="1"/>
    <col min="7" max="7" width="22.5" customWidth="1"/>
    <col min="8" max="8" width="21.33203125" customWidth="1"/>
    <col min="11" max="11" width="21.5" customWidth="1"/>
    <col min="14" max="14" width="31.83203125" customWidth="1"/>
  </cols>
  <sheetData>
    <row r="1" spans="2:6">
      <c r="B1" s="72" t="s">
        <v>209</v>
      </c>
      <c r="C1" s="72"/>
      <c r="D1" s="72"/>
    </row>
    <row r="2" spans="2:6">
      <c r="B2" s="29" t="s">
        <v>9</v>
      </c>
      <c r="C2" s="26">
        <f ca="1">TODAY()</f>
        <v>45488</v>
      </c>
      <c r="D2" s="45" t="s">
        <v>165</v>
      </c>
    </row>
    <row r="3" spans="2:6">
      <c r="B3" s="33" t="s">
        <v>10</v>
      </c>
      <c r="C3" s="25">
        <v>2016</v>
      </c>
      <c r="D3" s="36">
        <f>VLOOKUP(C3,'Year Age'!B3:C38, 2, FALSE)</f>
        <v>0.70999999999999974</v>
      </c>
    </row>
    <row r="4" spans="2:6">
      <c r="B4" s="29" t="s">
        <v>79</v>
      </c>
      <c r="C4" s="25" t="s">
        <v>61</v>
      </c>
      <c r="D4" s="36">
        <f>VLOOKUP(C4,'YMM MSRP'!A4:F51,6, FALSE)</f>
        <v>0.92259999999999998</v>
      </c>
    </row>
    <row r="5" spans="2:6">
      <c r="B5" s="29" t="s">
        <v>12</v>
      </c>
      <c r="C5" s="25" t="s">
        <v>135</v>
      </c>
      <c r="D5" s="36">
        <f>VLOOKUP(C5,'AU Car Cost'!B37:C41,2,FALSE)</f>
        <v>1.6</v>
      </c>
    </row>
    <row r="6" spans="2:6">
      <c r="B6" s="32" t="s">
        <v>14</v>
      </c>
      <c r="C6" s="25"/>
      <c r="D6" s="36" t="s">
        <v>129</v>
      </c>
      <c r="E6" s="36" t="s">
        <v>128</v>
      </c>
    </row>
    <row r="7" spans="2:6">
      <c r="B7" s="29" t="s">
        <v>93</v>
      </c>
      <c r="C7" s="25" t="s">
        <v>97</v>
      </c>
      <c r="D7" s="36">
        <f>VLOOKUP(C7,'AU Car Cost'!B4:C9,2,TRUE)</f>
        <v>39943</v>
      </c>
      <c r="E7" s="36">
        <f>VLOOKUP(C7,'AU Car Cost'!B28:E32,4,FALSE)</f>
        <v>0.85699999999999998</v>
      </c>
    </row>
    <row r="8" spans="2:6">
      <c r="B8" s="29" t="s">
        <v>13</v>
      </c>
      <c r="C8" s="25" t="s">
        <v>139</v>
      </c>
      <c r="D8" s="36">
        <f>VLOOKUP(C8,'AU Car Cost'!B44:C47,2,FALSE)</f>
        <v>1</v>
      </c>
    </row>
    <row r="9" spans="2:6">
      <c r="B9" s="29" t="s">
        <v>15</v>
      </c>
      <c r="C9" s="25" t="s">
        <v>143</v>
      </c>
      <c r="D9" s="36">
        <f>VLOOKUP(C9,'AU Car Cost'!B50:C52,2,FALSE)</f>
        <v>1</v>
      </c>
    </row>
    <row r="10" spans="2:6">
      <c r="B10" s="29" t="s">
        <v>16</v>
      </c>
      <c r="C10" s="25" t="s">
        <v>89</v>
      </c>
      <c r="D10" s="36">
        <f>VLOOKUP(C10,'AU Car Cost'!B55:C56,2,FALSE)</f>
        <v>1</v>
      </c>
    </row>
    <row r="11" spans="2:6">
      <c r="B11" s="32" t="s">
        <v>17</v>
      </c>
      <c r="C11" s="25" t="s">
        <v>163</v>
      </c>
      <c r="D11" s="45" t="s">
        <v>136</v>
      </c>
    </row>
    <row r="12" spans="2:6">
      <c r="B12" s="29" t="s">
        <v>18</v>
      </c>
      <c r="C12" s="25" t="s">
        <v>122</v>
      </c>
      <c r="D12" s="36">
        <f>VLOOKUP(C12,'AU Car Cost'!B23:E24,4,FALSE)</f>
        <v>1.038</v>
      </c>
    </row>
    <row r="13" spans="2:6">
      <c r="B13" s="29" t="s">
        <v>19</v>
      </c>
      <c r="C13" s="26">
        <v>25781</v>
      </c>
      <c r="D13" s="45" t="s">
        <v>165</v>
      </c>
      <c r="F13" s="16"/>
    </row>
    <row r="14" spans="2:6">
      <c r="B14" s="33" t="s">
        <v>123</v>
      </c>
      <c r="C14" s="27">
        <f ca="1">YEAR(TODAY())-YEAR(C13)</f>
        <v>54</v>
      </c>
      <c r="D14" s="36">
        <f ca="1">VLOOKUP(VLOOKUP(C14,'Year Age'!F3:G85,2,FALSE),'AU Car Cost'!B14:E19,4,FALSE)</f>
        <v>1.0620000000000001</v>
      </c>
      <c r="F14" s="6"/>
    </row>
    <row r="15" spans="2:6">
      <c r="B15" s="29" t="s">
        <v>20</v>
      </c>
      <c r="C15" s="25">
        <v>18</v>
      </c>
      <c r="D15" s="44">
        <f ca="1">C14-C15</f>
        <v>36</v>
      </c>
      <c r="F15" s="17"/>
    </row>
    <row r="16" spans="2:6">
      <c r="B16" s="29" t="s">
        <v>21</v>
      </c>
      <c r="C16" s="25">
        <v>0</v>
      </c>
      <c r="D16" s="36">
        <f>IF(C16=0,'AU Car Cost'!C58,0)</f>
        <v>-0.35</v>
      </c>
    </row>
    <row r="17" spans="1:11">
      <c r="B17" s="29" t="s">
        <v>149</v>
      </c>
      <c r="C17" s="25" t="s">
        <v>151</v>
      </c>
      <c r="D17" s="36">
        <f>VLOOKUP('AU Auto Rater'!C17,'AU Car Cost'!B61:C62,2,FALSE)</f>
        <v>-0.1</v>
      </c>
    </row>
    <row r="19" spans="1:11" ht="17">
      <c r="B19" s="29" t="s">
        <v>80</v>
      </c>
      <c r="C19" s="28" t="s">
        <v>5</v>
      </c>
      <c r="D19" s="25"/>
      <c r="G19" s="31"/>
    </row>
    <row r="20" spans="1:11" ht="17">
      <c r="B20" s="29"/>
      <c r="C20" s="19" t="s">
        <v>8</v>
      </c>
      <c r="D20" s="20" t="str">
        <f>VLOOKUP('AU Auto Rater'!$C$19,'Base Rates'!C34:D36, 2, FALSE)</f>
        <v>Yes</v>
      </c>
      <c r="G20" s="31"/>
    </row>
    <row r="21" spans="1:11" ht="17">
      <c r="B21" s="29"/>
      <c r="C21" s="19" t="s">
        <v>174</v>
      </c>
      <c r="D21" s="20" t="str">
        <f>VLOOKUP('AU Auto Rater'!$C$19,'Base Rates'!C38:D40, 2, FALSE)</f>
        <v>Yes</v>
      </c>
      <c r="G21" s="31"/>
    </row>
    <row r="22" spans="1:11" ht="17">
      <c r="B22" s="29" t="s">
        <v>161</v>
      </c>
      <c r="C22" s="34" t="s">
        <v>2</v>
      </c>
      <c r="D22" s="24" t="s">
        <v>89</v>
      </c>
    </row>
    <row r="23" spans="1:11" ht="17">
      <c r="B23" s="25"/>
      <c r="C23" s="35" t="s">
        <v>1</v>
      </c>
      <c r="D23" s="24" t="s">
        <v>88</v>
      </c>
    </row>
    <row r="24" spans="1:11" ht="17">
      <c r="B24" s="25"/>
      <c r="C24" s="35" t="s">
        <v>0</v>
      </c>
      <c r="D24" s="24" t="s">
        <v>88</v>
      </c>
    </row>
    <row r="25" spans="1:11" ht="17">
      <c r="B25" s="25"/>
      <c r="C25" s="35" t="s">
        <v>87</v>
      </c>
      <c r="D25" s="24" t="s">
        <v>88</v>
      </c>
    </row>
    <row r="26" spans="1:11">
      <c r="B26" s="7"/>
      <c r="C26" s="1"/>
      <c r="D26" t="s">
        <v>6</v>
      </c>
    </row>
    <row r="27" spans="1:11" ht="17">
      <c r="B27" s="30" t="s">
        <v>170</v>
      </c>
      <c r="C27" s="28" t="s">
        <v>101</v>
      </c>
      <c r="D27" s="9"/>
    </row>
    <row r="28" spans="1:11" ht="17">
      <c r="A28" s="70" t="s">
        <v>166</v>
      </c>
      <c r="B28" s="7"/>
      <c r="C28" s="22" t="s">
        <v>101</v>
      </c>
      <c r="D28" s="21">
        <f>ROUND(PRODUCT(D7,D4,D3),0)</f>
        <v>26165</v>
      </c>
      <c r="F28" s="76" t="s">
        <v>206</v>
      </c>
      <c r="G28" s="77"/>
      <c r="H28" s="74"/>
      <c r="J28" s="78" t="s">
        <v>208</v>
      </c>
      <c r="K28" s="78"/>
    </row>
    <row r="29" spans="1:11" ht="17">
      <c r="C29" s="35" t="s">
        <v>102</v>
      </c>
      <c r="D29" s="37">
        <v>50000</v>
      </c>
      <c r="E29" s="45" t="s">
        <v>136</v>
      </c>
      <c r="F29" s="59" t="s">
        <v>75</v>
      </c>
      <c r="G29" s="59" t="s">
        <v>104</v>
      </c>
      <c r="H29" s="36" t="s">
        <v>169</v>
      </c>
      <c r="J29" s="46" t="s">
        <v>177</v>
      </c>
    </row>
    <row r="30" spans="1:11" ht="17">
      <c r="B30" s="71" t="s">
        <v>211</v>
      </c>
      <c r="C30" s="22" t="s">
        <v>103</v>
      </c>
      <c r="D30" s="21">
        <f>IF(C27="Market Value",D28,D29)</f>
        <v>26165</v>
      </c>
      <c r="E30" s="36">
        <f>VLOOKUP(D30,autocurve!A2:B1002,2,TRUE)</f>
        <v>0.837309855314185</v>
      </c>
      <c r="F30" s="36">
        <v>0</v>
      </c>
      <c r="G30" s="36">
        <f>MIN(D28,10000)</f>
        <v>10000</v>
      </c>
      <c r="H30" s="36">
        <f>IF(C27="Agreed Value", D29,D28)</f>
        <v>26165</v>
      </c>
      <c r="J30" s="79" t="s">
        <v>207</v>
      </c>
      <c r="K30" s="79"/>
    </row>
    <row r="31" spans="1:11" ht="17">
      <c r="B31" s="23" t="s">
        <v>105</v>
      </c>
      <c r="C31" s="22" t="s">
        <v>106</v>
      </c>
      <c r="D31" s="21">
        <f>'Base Rates'!D14</f>
        <v>695</v>
      </c>
    </row>
    <row r="32" spans="1:11" ht="17">
      <c r="B32" s="7"/>
      <c r="C32" s="24" t="s">
        <v>171</v>
      </c>
      <c r="D32" s="37">
        <v>0</v>
      </c>
    </row>
    <row r="33" spans="1:14" ht="17">
      <c r="B33" s="7"/>
      <c r="C33" s="22" t="s">
        <v>107</v>
      </c>
      <c r="D33" s="21">
        <f>'Base Rates'!D15</f>
        <v>1600</v>
      </c>
    </row>
    <row r="34" spans="1:14" ht="17">
      <c r="B34" s="7"/>
      <c r="C34" s="22" t="s">
        <v>108</v>
      </c>
      <c r="D34" s="21">
        <f>'Base Rates'!D16</f>
        <v>400</v>
      </c>
      <c r="E34" s="45" t="s">
        <v>136</v>
      </c>
      <c r="F34" s="20" t="s">
        <v>105</v>
      </c>
      <c r="G34" s="20" t="s">
        <v>158</v>
      </c>
      <c r="H34" s="20" t="s">
        <v>159</v>
      </c>
    </row>
    <row r="35" spans="1:14" ht="18" thickBot="1">
      <c r="B35" s="7"/>
      <c r="C35" s="22" t="s">
        <v>157</v>
      </c>
      <c r="D35" s="21">
        <f ca="1">IF(C14&lt;26,G35,IF(D15&gt;2,F35,H35))</f>
        <v>695</v>
      </c>
      <c r="E35" s="43">
        <f ca="1">1-VLOOKUP(D35,autocurve!A3:B1002,2,TRUE)</f>
        <v>0.76184427473188499</v>
      </c>
      <c r="F35" s="20">
        <f>D31+D32</f>
        <v>695</v>
      </c>
      <c r="G35" s="20">
        <f>D33</f>
        <v>1600</v>
      </c>
      <c r="H35" s="20">
        <f>F35+D34</f>
        <v>1095</v>
      </c>
      <c r="L35" s="60" t="s">
        <v>176</v>
      </c>
      <c r="M35" s="47"/>
    </row>
    <row r="36" spans="1:14" ht="18" thickBot="1">
      <c r="B36" s="51" t="s">
        <v>179</v>
      </c>
      <c r="C36" s="48" t="s">
        <v>162</v>
      </c>
      <c r="D36" s="38"/>
      <c r="E36" s="36" t="s">
        <v>83</v>
      </c>
      <c r="F36" s="36" t="s">
        <v>125</v>
      </c>
      <c r="G36" s="36" t="s">
        <v>124</v>
      </c>
      <c r="H36" s="36" t="s">
        <v>128</v>
      </c>
      <c r="I36" s="36" t="s">
        <v>137</v>
      </c>
      <c r="J36" s="36" t="s">
        <v>142</v>
      </c>
      <c r="K36" s="36" t="s">
        <v>145</v>
      </c>
      <c r="L36" s="36" t="s">
        <v>16</v>
      </c>
      <c r="M36" s="36" t="s">
        <v>105</v>
      </c>
      <c r="N36" s="36" t="s">
        <v>168</v>
      </c>
    </row>
    <row r="37" spans="1:14" ht="17" thickBot="1">
      <c r="A37" s="73" t="s">
        <v>166</v>
      </c>
      <c r="B37" s="52" t="s">
        <v>173</v>
      </c>
      <c r="C37" s="49" t="s">
        <v>8</v>
      </c>
      <c r="D37" s="41">
        <f ca="1">ROUND(PRODUCT(E37,F37,G37,H37,I37,J37,K37,L37),0)</f>
        <v>1093</v>
      </c>
      <c r="E37" s="42">
        <f>'Base Rates'!D3</f>
        <v>723</v>
      </c>
      <c r="F37" s="36">
        <f>$D$12</f>
        <v>1.038</v>
      </c>
      <c r="G37" s="36">
        <f ca="1">$D$14</f>
        <v>1.0620000000000001</v>
      </c>
      <c r="H37" s="36">
        <f>$E$7</f>
        <v>0.85699999999999998</v>
      </c>
      <c r="I37" s="36">
        <f>$D$5</f>
        <v>1.6</v>
      </c>
      <c r="J37" s="36"/>
      <c r="K37" s="36">
        <f>$D$9</f>
        <v>1</v>
      </c>
      <c r="L37" s="36"/>
      <c r="M37" s="36"/>
      <c r="N37" s="36"/>
    </row>
    <row r="38" spans="1:14" ht="17" thickBot="1">
      <c r="A38" s="73"/>
      <c r="B38" s="61" t="s">
        <v>173</v>
      </c>
      <c r="C38" s="49" t="s">
        <v>172</v>
      </c>
      <c r="D38" s="41">
        <f ca="1">ROUND(PRODUCT(E38,F38,G38,H38,I38,J38,K38,L38,M38,N38),0)</f>
        <v>1478</v>
      </c>
      <c r="E38" s="42">
        <f>VLOOKUP(C19,'Base Rates'!C10:D12,2,FALSE)</f>
        <v>1533</v>
      </c>
      <c r="F38" s="36">
        <f t="shared" ref="F38" si="0">$D$12</f>
        <v>1.038</v>
      </c>
      <c r="G38" s="36">
        <f t="shared" ref="G38" ca="1" si="1">$D$14</f>
        <v>1.0620000000000001</v>
      </c>
      <c r="H38" s="36">
        <f t="shared" ref="H38:H40" si="2">$E$7</f>
        <v>0.85699999999999998</v>
      </c>
      <c r="I38" s="36">
        <f t="shared" ref="I38:I40" si="3">$D$5</f>
        <v>1.6</v>
      </c>
      <c r="J38" s="36"/>
      <c r="K38" s="36">
        <f t="shared" ref="K38" si="4">$D$9</f>
        <v>1</v>
      </c>
      <c r="L38" s="36">
        <f>$D$10</f>
        <v>1</v>
      </c>
      <c r="M38" s="36">
        <f t="shared" ref="M38:M39" ca="1" si="5">$E$35</f>
        <v>0.76184427473188499</v>
      </c>
      <c r="N38" s="36">
        <f t="shared" ref="N38:N39" si="6">$E$30</f>
        <v>0.837309855314185</v>
      </c>
    </row>
    <row r="39" spans="1:14" ht="17" thickBot="1">
      <c r="A39" s="73"/>
      <c r="B39" s="61" t="s">
        <v>173</v>
      </c>
      <c r="C39" s="49" t="s">
        <v>84</v>
      </c>
      <c r="D39" s="41">
        <f ca="1">ROUND(PRODUCT(E39,F39,G39,H39,I39,J39,K39,L39,M39,N39),0)</f>
        <v>142</v>
      </c>
      <c r="E39" s="42">
        <f>VLOOKUP(C19,'Base Rates'!C7:D9,2,FALSE)</f>
        <v>162</v>
      </c>
      <c r="F39" s="36"/>
      <c r="G39" s="36"/>
      <c r="H39" s="36">
        <f t="shared" si="2"/>
        <v>0.85699999999999998</v>
      </c>
      <c r="I39" s="36">
        <f t="shared" si="3"/>
        <v>1.6</v>
      </c>
      <c r="J39" s="36">
        <f t="shared" ref="J39" si="7">$D$8</f>
        <v>1</v>
      </c>
      <c r="K39" s="36"/>
      <c r="L39" s="36"/>
      <c r="M39" s="36">
        <f t="shared" ca="1" si="5"/>
        <v>0.76184427473188499</v>
      </c>
      <c r="N39" s="36">
        <f t="shared" si="6"/>
        <v>0.837309855314185</v>
      </c>
    </row>
    <row r="40" spans="1:14" ht="17" thickBot="1">
      <c r="A40" s="73"/>
      <c r="B40" s="61" t="s">
        <v>173</v>
      </c>
      <c r="C40" s="49" t="s">
        <v>86</v>
      </c>
      <c r="D40" s="41">
        <f>ROUND(PRODUCT(E40,F40,G40,H40,I40,J40,K40,L40),0)</f>
        <v>0</v>
      </c>
      <c r="E40" s="42">
        <f>VLOOKUP(C19,'Base Rates'!C4:D6,2, FALSE)</f>
        <v>0</v>
      </c>
      <c r="F40" s="36"/>
      <c r="G40" s="36"/>
      <c r="H40" s="36">
        <f t="shared" si="2"/>
        <v>0.85699999999999998</v>
      </c>
      <c r="I40" s="36">
        <f t="shared" si="3"/>
        <v>1.6</v>
      </c>
      <c r="J40" s="36"/>
      <c r="K40" s="36"/>
      <c r="L40" s="36"/>
      <c r="M40" s="36"/>
      <c r="N40" s="36"/>
    </row>
    <row r="41" spans="1:14" ht="17" thickBot="1">
      <c r="A41" s="73"/>
      <c r="B41" s="61" t="s">
        <v>173</v>
      </c>
      <c r="C41" s="49" t="s">
        <v>154</v>
      </c>
      <c r="D41" s="41">
        <f>VLOOKUP(D22,'Base Rates'!C28:D29, 2, FALSE)</f>
        <v>0</v>
      </c>
      <c r="E41" s="74" t="s">
        <v>167</v>
      </c>
      <c r="F41" s="75"/>
      <c r="G41" s="75"/>
      <c r="H41" s="75"/>
      <c r="I41" s="75"/>
      <c r="J41" s="75"/>
      <c r="K41" s="75"/>
      <c r="L41" s="75"/>
      <c r="M41" s="75"/>
      <c r="N41" s="75"/>
    </row>
    <row r="42" spans="1:14" ht="18" thickBot="1">
      <c r="A42" s="73"/>
      <c r="B42" s="61" t="s">
        <v>173</v>
      </c>
      <c r="C42" s="50" t="s">
        <v>155</v>
      </c>
      <c r="D42" s="41">
        <f>VLOOKUP(D23,'Base Rates'!C30:D31, 2, FALSE)</f>
        <v>20</v>
      </c>
    </row>
    <row r="43" spans="1:14" ht="18" thickBot="1">
      <c r="A43" s="73"/>
      <c r="B43" s="61" t="s">
        <v>173</v>
      </c>
      <c r="C43" s="50" t="s">
        <v>0</v>
      </c>
      <c r="D43" s="41">
        <f>VLOOKUP(D24,'Base Rates'!C24:D25, 2, FALSE)</f>
        <v>20</v>
      </c>
      <c r="F43" s="75" t="s">
        <v>178</v>
      </c>
      <c r="G43" s="75"/>
    </row>
    <row r="44" spans="1:14" ht="18" thickBot="1">
      <c r="A44" s="73"/>
      <c r="B44" s="61" t="s">
        <v>173</v>
      </c>
      <c r="C44" s="50" t="s">
        <v>87</v>
      </c>
      <c r="D44" s="41">
        <f>VLOOKUP(D25,'Base Rates'!C26:D27,2,FALSE)</f>
        <v>30</v>
      </c>
      <c r="F44" s="36" t="s">
        <v>147</v>
      </c>
      <c r="G44" s="36" t="s">
        <v>153</v>
      </c>
    </row>
    <row r="45" spans="1:14" ht="18" thickBot="1">
      <c r="A45" s="73"/>
      <c r="B45" s="61" t="s">
        <v>173</v>
      </c>
      <c r="C45" s="50" t="s">
        <v>164</v>
      </c>
      <c r="D45" s="41">
        <f ca="1">SUM(D37:D44)*F45</f>
        <v>-974.05</v>
      </c>
      <c r="F45" s="20">
        <f>$D$16</f>
        <v>-0.35</v>
      </c>
      <c r="G45" s="20">
        <f t="shared" ref="G45" si="8">$D$17</f>
        <v>-0.1</v>
      </c>
    </row>
    <row r="46" spans="1:14" ht="18" thickBot="1">
      <c r="A46" s="73"/>
      <c r="B46" s="61" t="s">
        <v>173</v>
      </c>
      <c r="C46" s="50" t="s">
        <v>156</v>
      </c>
      <c r="D46" s="41">
        <f ca="1">IF(C17="Annual",ROUND(SUM(D37:D44) *G45,0),0)</f>
        <v>-278</v>
      </c>
    </row>
    <row r="47" spans="1:14" ht="17">
      <c r="C47" s="39" t="s">
        <v>148</v>
      </c>
      <c r="D47" s="40">
        <f ca="1">SUM(D37:D46)</f>
        <v>1530.95</v>
      </c>
    </row>
    <row r="49" spans="3:3">
      <c r="C49" s="1"/>
    </row>
  </sheetData>
  <mergeCells count="7">
    <mergeCell ref="B1:D1"/>
    <mergeCell ref="A37:A46"/>
    <mergeCell ref="E41:N41"/>
    <mergeCell ref="F43:G43"/>
    <mergeCell ref="F28:H28"/>
    <mergeCell ref="J28:K28"/>
    <mergeCell ref="J30:K30"/>
  </mergeCells>
  <hyperlinks>
    <hyperlink ref="J30" location="autocurve!A1" display="autocurve!A1" xr:uid="{1EB037E6-B67E-E848-8725-E62826D7C018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0000000}">
          <x14:formula1>
            <xm:f>'YMM MSRP'!$A$4:$A$51</xm:f>
          </x14:formula1>
          <xm:sqref>C4</xm:sqref>
        </x14:dataValidation>
        <x14:dataValidation type="list" allowBlank="1" showInputMessage="1" showErrorMessage="1" xr:uid="{00000000-0002-0000-0000-000001000000}">
          <x14:formula1>
            <xm:f>'Dropdown Lookup'!$C$2:$C$4</xm:f>
          </x14:formula1>
          <xm:sqref>C19</xm:sqref>
        </x14:dataValidation>
        <x14:dataValidation type="list" allowBlank="1" showInputMessage="1" showErrorMessage="1" xr:uid="{00000000-0002-0000-0000-000002000000}">
          <x14:formula1>
            <xm:f>'Year Age'!$B$3:$B$38</xm:f>
          </x14:formula1>
          <xm:sqref>C3</xm:sqref>
        </x14:dataValidation>
        <x14:dataValidation type="list" allowBlank="1" showInputMessage="1" showErrorMessage="1" xr:uid="{00000000-0002-0000-0000-000003000000}">
          <x14:formula1>
            <xm:f>'AU Car Cost'!$B$4:$B$9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'Dropdown Lookup'!$C$12:$C$13</xm:f>
          </x14:formula1>
          <xm:sqref>C27</xm:sqref>
        </x14:dataValidation>
        <x14:dataValidation type="list" allowBlank="1" showInputMessage="1" showErrorMessage="1" xr:uid="{00000000-0002-0000-0000-000005000000}">
          <x14:formula1>
            <xm:f>'Dropdown Lookup'!$C$7:$C$8</xm:f>
          </x14:formula1>
          <xm:sqref>C26 C10 D22:D25</xm:sqref>
        </x14:dataValidation>
        <x14:dataValidation type="list" allowBlank="1" showInputMessage="1" showErrorMessage="1" xr:uid="{00000000-0002-0000-0000-000006000000}">
          <x14:formula1>
            <xm:f>'Dropdown Lookup'!$C$16:$C$17</xm:f>
          </x14:formula1>
          <xm:sqref>C12</xm:sqref>
        </x14:dataValidation>
        <x14:dataValidation type="list" allowBlank="1" showInputMessage="1" showErrorMessage="1" xr:uid="{00000000-0002-0000-0000-000007000000}">
          <x14:formula1>
            <xm:f>'Dropdown Lookup'!$C$20:$C$24</xm:f>
          </x14:formula1>
          <xm:sqref>C5</xm:sqref>
        </x14:dataValidation>
        <x14:dataValidation type="list" allowBlank="1" showInputMessage="1" showErrorMessage="1" xr:uid="{00000000-0002-0000-0000-000008000000}">
          <x14:formula1>
            <xm:f>'Dropdown Lookup'!$C$27:$C$30</xm:f>
          </x14:formula1>
          <xm:sqref>C8</xm:sqref>
        </x14:dataValidation>
        <x14:dataValidation type="list" allowBlank="1" showInputMessage="1" showErrorMessage="1" xr:uid="{00000000-0002-0000-0000-000009000000}">
          <x14:formula1>
            <xm:f>'Dropdown Lookup'!$C$33:$C$35</xm:f>
          </x14:formula1>
          <xm:sqref>C9</xm:sqref>
        </x14:dataValidation>
        <x14:dataValidation type="list" allowBlank="1" showInputMessage="1" showErrorMessage="1" xr:uid="{00000000-0002-0000-0000-00000A000000}">
          <x14:formula1>
            <xm:f>'Dropdown Lookup'!$C$38:$C$39</xm:f>
          </x14:formula1>
          <xm:sqref>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C1:C39"/>
  <sheetViews>
    <sheetView workbookViewId="0">
      <selection activeCell="C19" sqref="C19:C24"/>
    </sheetView>
  </sheetViews>
  <sheetFormatPr baseColWidth="10" defaultRowHeight="16"/>
  <cols>
    <col min="3" max="3" width="30.33203125" customWidth="1"/>
  </cols>
  <sheetData>
    <row r="1" spans="3:3">
      <c r="C1" t="s">
        <v>7</v>
      </c>
    </row>
    <row r="2" spans="3:3" ht="17">
      <c r="C2" s="2" t="s">
        <v>3</v>
      </c>
    </row>
    <row r="3" spans="3:3" ht="17">
      <c r="C3" s="3" t="s">
        <v>4</v>
      </c>
    </row>
    <row r="4" spans="3:3" ht="17">
      <c r="C4" s="3" t="s">
        <v>5</v>
      </c>
    </row>
    <row r="6" spans="3:3" ht="17">
      <c r="C6" s="8" t="s">
        <v>90</v>
      </c>
    </row>
    <row r="7" spans="3:3" ht="17">
      <c r="C7" s="18" t="s">
        <v>88</v>
      </c>
    </row>
    <row r="8" spans="3:3" ht="17">
      <c r="C8" s="18" t="s">
        <v>89</v>
      </c>
    </row>
    <row r="11" spans="3:3" ht="17">
      <c r="C11" s="3" t="s">
        <v>109</v>
      </c>
    </row>
    <row r="12" spans="3:3">
      <c r="C12" s="9" t="s">
        <v>101</v>
      </c>
    </row>
    <row r="13" spans="3:3">
      <c r="C13" s="9" t="s">
        <v>102</v>
      </c>
    </row>
    <row r="15" spans="3:3">
      <c r="C15" s="9" t="s">
        <v>18</v>
      </c>
    </row>
    <row r="16" spans="3:3">
      <c r="C16" s="9" t="s">
        <v>121</v>
      </c>
    </row>
    <row r="17" spans="3:3">
      <c r="C17" s="9" t="s">
        <v>122</v>
      </c>
    </row>
    <row r="19" spans="3:3">
      <c r="C19" s="9" t="s">
        <v>130</v>
      </c>
    </row>
    <row r="20" spans="3:3">
      <c r="C20" s="9" t="s">
        <v>131</v>
      </c>
    </row>
    <row r="21" spans="3:3">
      <c r="C21" s="9" t="s">
        <v>132</v>
      </c>
    </row>
    <row r="22" spans="3:3">
      <c r="C22" s="9" t="s">
        <v>133</v>
      </c>
    </row>
    <row r="23" spans="3:3">
      <c r="C23" s="9" t="s">
        <v>134</v>
      </c>
    </row>
    <row r="24" spans="3:3">
      <c r="C24" s="9" t="s">
        <v>135</v>
      </c>
    </row>
    <row r="26" spans="3:3">
      <c r="C26" s="9" t="s">
        <v>13</v>
      </c>
    </row>
    <row r="27" spans="3:3">
      <c r="C27" s="9" t="s">
        <v>138</v>
      </c>
    </row>
    <row r="28" spans="3:3">
      <c r="C28" s="9" t="s">
        <v>139</v>
      </c>
    </row>
    <row r="29" spans="3:3">
      <c r="C29" s="9" t="s">
        <v>140</v>
      </c>
    </row>
    <row r="30" spans="3:3">
      <c r="C30" s="9" t="s">
        <v>141</v>
      </c>
    </row>
    <row r="32" spans="3:3">
      <c r="C32" s="9" t="s">
        <v>15</v>
      </c>
    </row>
    <row r="33" spans="3:3">
      <c r="C33" s="9" t="s">
        <v>143</v>
      </c>
    </row>
    <row r="34" spans="3:3">
      <c r="C34" s="9" t="s">
        <v>144</v>
      </c>
    </row>
    <row r="35" spans="3:3">
      <c r="C35" s="9" t="s">
        <v>145</v>
      </c>
    </row>
    <row r="37" spans="3:3">
      <c r="C37" s="9" t="s">
        <v>150</v>
      </c>
    </row>
    <row r="38" spans="3:3">
      <c r="C38" s="9" t="s">
        <v>151</v>
      </c>
    </row>
    <row r="39" spans="3:3">
      <c r="C39" s="9" t="s">
        <v>152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3:D40"/>
  <sheetViews>
    <sheetView workbookViewId="0">
      <selection activeCell="D5" sqref="D5"/>
    </sheetView>
  </sheetViews>
  <sheetFormatPr baseColWidth="10" defaultRowHeight="16"/>
  <cols>
    <col min="2" max="2" width="22.33203125" bestFit="1" customWidth="1"/>
    <col min="3" max="3" width="25.83203125" customWidth="1"/>
    <col min="4" max="4" width="23.6640625" customWidth="1"/>
  </cols>
  <sheetData>
    <row r="3" spans="2:4">
      <c r="B3" t="s">
        <v>8</v>
      </c>
      <c r="D3">
        <v>723</v>
      </c>
    </row>
    <row r="4" spans="2:4" ht="17">
      <c r="B4" t="s">
        <v>86</v>
      </c>
      <c r="C4" s="1" t="s">
        <v>3</v>
      </c>
      <c r="D4">
        <v>50</v>
      </c>
    </row>
    <row r="5" spans="2:4" ht="17">
      <c r="C5" s="1" t="s">
        <v>4</v>
      </c>
      <c r="D5">
        <v>50</v>
      </c>
    </row>
    <row r="6" spans="2:4" ht="17">
      <c r="C6" s="1" t="s">
        <v>5</v>
      </c>
      <c r="D6">
        <v>0</v>
      </c>
    </row>
    <row r="7" spans="2:4" ht="17">
      <c r="B7" t="s">
        <v>84</v>
      </c>
      <c r="C7" s="1" t="s">
        <v>3</v>
      </c>
      <c r="D7">
        <v>0</v>
      </c>
    </row>
    <row r="8" spans="2:4" ht="17">
      <c r="C8" s="1" t="s">
        <v>4</v>
      </c>
      <c r="D8">
        <v>162</v>
      </c>
    </row>
    <row r="9" spans="2:4" ht="17">
      <c r="C9" s="1" t="s">
        <v>5</v>
      </c>
      <c r="D9">
        <v>162</v>
      </c>
    </row>
    <row r="10" spans="2:4" ht="17">
      <c r="B10" t="s">
        <v>85</v>
      </c>
      <c r="C10" s="1" t="s">
        <v>3</v>
      </c>
      <c r="D10">
        <v>0</v>
      </c>
    </row>
    <row r="11" spans="2:4" ht="17">
      <c r="C11" s="1" t="s">
        <v>4</v>
      </c>
      <c r="D11">
        <v>0</v>
      </c>
    </row>
    <row r="12" spans="2:4" ht="17">
      <c r="C12" s="1" t="s">
        <v>5</v>
      </c>
      <c r="D12">
        <v>1533</v>
      </c>
    </row>
    <row r="14" spans="2:4" ht="17">
      <c r="B14" t="s">
        <v>105</v>
      </c>
      <c r="C14" s="1" t="s">
        <v>106</v>
      </c>
      <c r="D14">
        <v>695</v>
      </c>
    </row>
    <row r="15" spans="2:4" ht="17">
      <c r="C15" s="1" t="s">
        <v>107</v>
      </c>
      <c r="D15">
        <v>1600</v>
      </c>
    </row>
    <row r="16" spans="2:4" ht="17">
      <c r="C16" s="1" t="s">
        <v>108</v>
      </c>
      <c r="D16">
        <v>400</v>
      </c>
    </row>
    <row r="18" spans="2:4" ht="17">
      <c r="B18" t="s">
        <v>2</v>
      </c>
      <c r="C18" s="1" t="s">
        <v>3</v>
      </c>
      <c r="D18">
        <v>0</v>
      </c>
    </row>
    <row r="19" spans="2:4" ht="17">
      <c r="C19" s="1" t="s">
        <v>4</v>
      </c>
      <c r="D19">
        <v>0</v>
      </c>
    </row>
    <row r="20" spans="2:4" ht="17">
      <c r="C20" s="1" t="s">
        <v>5</v>
      </c>
      <c r="D20">
        <v>10</v>
      </c>
    </row>
    <row r="21" spans="2:4" ht="17">
      <c r="B21" s="1" t="s">
        <v>1</v>
      </c>
      <c r="C21" s="1" t="s">
        <v>3</v>
      </c>
      <c r="D21">
        <v>0</v>
      </c>
    </row>
    <row r="22" spans="2:4" ht="17">
      <c r="C22" s="1" t="s">
        <v>4</v>
      </c>
      <c r="D22">
        <v>0</v>
      </c>
    </row>
    <row r="23" spans="2:4" ht="17">
      <c r="C23" s="1" t="s">
        <v>5</v>
      </c>
      <c r="D23">
        <v>20</v>
      </c>
    </row>
    <row r="24" spans="2:4" ht="17">
      <c r="B24" s="1" t="s">
        <v>0</v>
      </c>
      <c r="C24" s="1" t="s">
        <v>89</v>
      </c>
      <c r="D24">
        <v>0</v>
      </c>
    </row>
    <row r="25" spans="2:4" ht="17">
      <c r="C25" s="1" t="s">
        <v>88</v>
      </c>
      <c r="D25">
        <v>20</v>
      </c>
    </row>
    <row r="26" spans="2:4" ht="34">
      <c r="B26" s="1" t="s">
        <v>87</v>
      </c>
      <c r="C26" s="1" t="s">
        <v>89</v>
      </c>
      <c r="D26">
        <v>0</v>
      </c>
    </row>
    <row r="27" spans="2:4" ht="17">
      <c r="C27" s="1" t="s">
        <v>88</v>
      </c>
      <c r="D27">
        <v>30</v>
      </c>
    </row>
    <row r="28" spans="2:4" ht="17">
      <c r="B28" t="s">
        <v>154</v>
      </c>
      <c r="C28" s="1" t="s">
        <v>89</v>
      </c>
      <c r="D28">
        <v>0</v>
      </c>
    </row>
    <row r="29" spans="2:4" ht="17">
      <c r="C29" s="1" t="s">
        <v>88</v>
      </c>
      <c r="D29">
        <v>20</v>
      </c>
    </row>
    <row r="30" spans="2:4" ht="17">
      <c r="B30" s="1" t="s">
        <v>155</v>
      </c>
      <c r="C30" s="1" t="s">
        <v>89</v>
      </c>
      <c r="D30">
        <v>0</v>
      </c>
    </row>
    <row r="31" spans="2:4" ht="17">
      <c r="C31" s="1" t="s">
        <v>88</v>
      </c>
      <c r="D31">
        <v>20</v>
      </c>
    </row>
    <row r="33" spans="2:4">
      <c r="B33" t="s">
        <v>175</v>
      </c>
    </row>
    <row r="34" spans="2:4" ht="17">
      <c r="B34" s="1" t="s">
        <v>8</v>
      </c>
      <c r="C34" s="1" t="s">
        <v>3</v>
      </c>
      <c r="D34" t="s">
        <v>88</v>
      </c>
    </row>
    <row r="35" spans="2:4" ht="17">
      <c r="C35" s="1" t="s">
        <v>4</v>
      </c>
      <c r="D35" t="s">
        <v>88</v>
      </c>
    </row>
    <row r="36" spans="2:4" ht="17">
      <c r="C36" s="1" t="s">
        <v>5</v>
      </c>
      <c r="D36" t="s">
        <v>88</v>
      </c>
    </row>
    <row r="38" spans="2:4" ht="17">
      <c r="B38" s="1" t="s">
        <v>174</v>
      </c>
      <c r="C38" s="1" t="s">
        <v>3</v>
      </c>
      <c r="D38" t="s">
        <v>89</v>
      </c>
    </row>
    <row r="39" spans="2:4" ht="17">
      <c r="C39" s="1" t="s">
        <v>4</v>
      </c>
      <c r="D39" t="s">
        <v>89</v>
      </c>
    </row>
    <row r="40" spans="2:4" ht="17">
      <c r="C40" s="1" t="s">
        <v>5</v>
      </c>
      <c r="D40" t="s">
        <v>88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'Dropdown Lookup'!$C$2:$C$4</xm:f>
          </x14:formula1>
          <xm:sqref>C4:C12 C38:C40 C34:C36 C18:C23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3:F62"/>
  <sheetViews>
    <sheetView workbookViewId="0">
      <selection activeCell="C37" sqref="C37"/>
    </sheetView>
  </sheetViews>
  <sheetFormatPr baseColWidth="10" defaultRowHeight="16"/>
  <cols>
    <col min="2" max="2" width="23.1640625" bestFit="1" customWidth="1"/>
    <col min="3" max="3" width="27.6640625" customWidth="1"/>
    <col min="4" max="4" width="23.5" customWidth="1"/>
  </cols>
  <sheetData>
    <row r="3" spans="2:6" ht="18">
      <c r="B3" s="62" t="s">
        <v>93</v>
      </c>
      <c r="C3" s="62" t="s">
        <v>94</v>
      </c>
    </row>
    <row r="4" spans="2:6" ht="18">
      <c r="B4" s="63" t="s">
        <v>99</v>
      </c>
      <c r="C4" s="64">
        <v>42645</v>
      </c>
    </row>
    <row r="5" spans="2:6" ht="18">
      <c r="B5" s="63" t="s">
        <v>97</v>
      </c>
      <c r="C5" s="64">
        <v>39943</v>
      </c>
    </row>
    <row r="6" spans="2:6" ht="18">
      <c r="B6" s="63" t="s">
        <v>96</v>
      </c>
      <c r="C6" s="64">
        <v>36734</v>
      </c>
    </row>
    <row r="7" spans="2:6" ht="18">
      <c r="B7" s="63" t="s">
        <v>95</v>
      </c>
      <c r="C7" s="64">
        <v>34201</v>
      </c>
    </row>
    <row r="8" spans="2:6" ht="18">
      <c r="B8" s="63" t="s">
        <v>98</v>
      </c>
      <c r="C8" s="64">
        <v>40185</v>
      </c>
    </row>
    <row r="9" spans="2:6" ht="18">
      <c r="B9" s="63" t="s">
        <v>100</v>
      </c>
      <c r="C9" s="64">
        <v>45068</v>
      </c>
    </row>
    <row r="13" spans="2:6" ht="34">
      <c r="B13" s="66" t="s">
        <v>110</v>
      </c>
      <c r="C13" s="14" t="s">
        <v>111</v>
      </c>
      <c r="D13" s="15" t="s">
        <v>112</v>
      </c>
      <c r="E13" s="18" t="s">
        <v>119</v>
      </c>
      <c r="F13" s="1" t="s">
        <v>120</v>
      </c>
    </row>
    <row r="14" spans="2:6" ht="18">
      <c r="B14" s="67" t="s">
        <v>113</v>
      </c>
      <c r="C14" s="11">
        <v>142.69999999999999</v>
      </c>
      <c r="D14" s="11">
        <v>1712.4</v>
      </c>
      <c r="E14" s="65">
        <f>C14/100</f>
        <v>1.4269999999999998</v>
      </c>
      <c r="F14" s="6">
        <f>D14/1000</f>
        <v>1.7124000000000001</v>
      </c>
    </row>
    <row r="15" spans="2:6" ht="18">
      <c r="B15" s="67" t="s">
        <v>114</v>
      </c>
      <c r="C15" s="11">
        <v>114.2</v>
      </c>
      <c r="D15" s="11">
        <v>1370.4</v>
      </c>
      <c r="E15" s="65">
        <f t="shared" ref="E15:E24" si="0">C15/100</f>
        <v>1.1420000000000001</v>
      </c>
      <c r="F15" s="6">
        <f t="shared" ref="F15:F24" si="1">D15/1000</f>
        <v>1.3704000000000001</v>
      </c>
    </row>
    <row r="16" spans="2:6" ht="18">
      <c r="B16" s="67" t="s">
        <v>115</v>
      </c>
      <c r="C16" s="11">
        <v>105.2</v>
      </c>
      <c r="D16" s="11">
        <v>1262.4000000000001</v>
      </c>
      <c r="E16" s="65">
        <f t="shared" si="0"/>
        <v>1.052</v>
      </c>
      <c r="F16" s="6">
        <f t="shared" si="1"/>
        <v>1.2624000000000002</v>
      </c>
    </row>
    <row r="17" spans="2:6" ht="18">
      <c r="B17" s="67" t="s">
        <v>116</v>
      </c>
      <c r="C17" s="11">
        <v>106.2</v>
      </c>
      <c r="D17" s="11">
        <v>1274.4000000000001</v>
      </c>
      <c r="E17" s="65">
        <f t="shared" si="0"/>
        <v>1.0620000000000001</v>
      </c>
      <c r="F17" s="6">
        <f t="shared" si="1"/>
        <v>1.2744000000000002</v>
      </c>
    </row>
    <row r="18" spans="2:6" ht="18">
      <c r="B18" s="67" t="s">
        <v>117</v>
      </c>
      <c r="C18" s="11">
        <v>91.2</v>
      </c>
      <c r="D18" s="11">
        <v>1094.4000000000001</v>
      </c>
      <c r="E18" s="65">
        <f t="shared" si="0"/>
        <v>0.91200000000000003</v>
      </c>
      <c r="F18" s="6">
        <f t="shared" si="1"/>
        <v>1.0944</v>
      </c>
    </row>
    <row r="19" spans="2:6" ht="18">
      <c r="B19" s="67" t="s">
        <v>118</v>
      </c>
      <c r="C19" s="11">
        <v>72.7</v>
      </c>
      <c r="D19" s="11">
        <v>872.4</v>
      </c>
      <c r="E19" s="65">
        <f t="shared" si="0"/>
        <v>0.72699999999999998</v>
      </c>
      <c r="F19" s="6">
        <f t="shared" si="1"/>
        <v>0.87239999999999995</v>
      </c>
    </row>
    <row r="20" spans="2:6">
      <c r="E20" s="6"/>
      <c r="F20" s="6"/>
    </row>
    <row r="21" spans="2:6">
      <c r="E21" s="6"/>
      <c r="F21" s="6"/>
    </row>
    <row r="22" spans="2:6" ht="38">
      <c r="B22" s="66" t="s">
        <v>18</v>
      </c>
      <c r="C22" s="13" t="s">
        <v>111</v>
      </c>
      <c r="D22" s="13" t="s">
        <v>112</v>
      </c>
      <c r="E22" s="18" t="s">
        <v>119</v>
      </c>
      <c r="F22" s="1" t="s">
        <v>120</v>
      </c>
    </row>
    <row r="23" spans="2:6" ht="18">
      <c r="B23" s="67" t="s">
        <v>122</v>
      </c>
      <c r="C23" s="11">
        <v>103.8</v>
      </c>
      <c r="D23" s="11">
        <v>1245.5999999999999</v>
      </c>
      <c r="E23" s="65">
        <f t="shared" si="0"/>
        <v>1.038</v>
      </c>
      <c r="F23" s="6">
        <f t="shared" si="1"/>
        <v>1.2455999999999998</v>
      </c>
    </row>
    <row r="24" spans="2:6" ht="18">
      <c r="B24" s="67" t="s">
        <v>121</v>
      </c>
      <c r="C24" s="11">
        <v>99.8</v>
      </c>
      <c r="D24" s="11">
        <v>1197.5999999999999</v>
      </c>
      <c r="E24" s="65">
        <f t="shared" si="0"/>
        <v>0.998</v>
      </c>
      <c r="F24" s="6">
        <f t="shared" si="1"/>
        <v>1.1976</v>
      </c>
    </row>
    <row r="27" spans="2:6" ht="34">
      <c r="B27" s="66" t="s">
        <v>126</v>
      </c>
      <c r="C27" s="12" t="s">
        <v>111</v>
      </c>
      <c r="D27" s="12" t="s">
        <v>112</v>
      </c>
      <c r="E27" s="18" t="s">
        <v>119</v>
      </c>
      <c r="F27" s="1" t="s">
        <v>120</v>
      </c>
    </row>
    <row r="28" spans="2:6" ht="18">
      <c r="B28" s="63" t="s">
        <v>99</v>
      </c>
      <c r="C28" s="11">
        <v>120</v>
      </c>
      <c r="D28" s="11">
        <v>1440</v>
      </c>
      <c r="E28" s="65">
        <f t="shared" ref="E28:E33" si="2">C28/100</f>
        <v>1.2</v>
      </c>
      <c r="F28" s="6">
        <f t="shared" ref="F28:F33" si="3">D28/1000</f>
        <v>1.44</v>
      </c>
    </row>
    <row r="29" spans="2:6" ht="18">
      <c r="B29" s="63" t="s">
        <v>97</v>
      </c>
      <c r="C29" s="11">
        <v>85.7</v>
      </c>
      <c r="D29" s="11">
        <v>1028.4000000000001</v>
      </c>
      <c r="E29" s="65">
        <f t="shared" si="2"/>
        <v>0.85699999999999998</v>
      </c>
      <c r="F29" s="6">
        <f t="shared" si="3"/>
        <v>1.0284</v>
      </c>
    </row>
    <row r="30" spans="2:6" ht="18">
      <c r="B30" s="63" t="s">
        <v>98</v>
      </c>
      <c r="C30" s="11">
        <v>98.6</v>
      </c>
      <c r="D30" s="11">
        <v>1183.2</v>
      </c>
      <c r="E30" s="65">
        <f t="shared" si="2"/>
        <v>0.98599999999999999</v>
      </c>
      <c r="F30" s="6">
        <f t="shared" si="3"/>
        <v>1.1832</v>
      </c>
    </row>
    <row r="31" spans="2:6" ht="18">
      <c r="B31" s="63" t="s">
        <v>96</v>
      </c>
      <c r="C31" s="11">
        <v>103.2</v>
      </c>
      <c r="D31" s="11">
        <v>1238.4000000000001</v>
      </c>
      <c r="E31" s="65">
        <f t="shared" si="2"/>
        <v>1.032</v>
      </c>
      <c r="F31" s="6">
        <f t="shared" si="3"/>
        <v>1.2384000000000002</v>
      </c>
    </row>
    <row r="32" spans="2:6" ht="18">
      <c r="B32" s="63" t="s">
        <v>100</v>
      </c>
      <c r="C32" s="11">
        <v>88.6</v>
      </c>
      <c r="D32" s="11">
        <v>1036.2</v>
      </c>
      <c r="E32" s="65">
        <f t="shared" si="2"/>
        <v>0.8859999999999999</v>
      </c>
      <c r="F32" s="6">
        <f t="shared" si="3"/>
        <v>1.0362</v>
      </c>
    </row>
    <row r="33" spans="2:6" ht="18">
      <c r="B33" s="10" t="s">
        <v>127</v>
      </c>
      <c r="C33" s="11">
        <v>93.63</v>
      </c>
      <c r="D33" s="11">
        <v>1123.5999999999999</v>
      </c>
      <c r="E33" s="6">
        <f t="shared" si="2"/>
        <v>0.93629999999999991</v>
      </c>
      <c r="F33" s="6">
        <f t="shared" si="3"/>
        <v>1.1235999999999999</v>
      </c>
    </row>
    <row r="36" spans="2:6">
      <c r="B36" s="9" t="s">
        <v>130</v>
      </c>
      <c r="C36" s="9" t="s">
        <v>136</v>
      </c>
    </row>
    <row r="37" spans="2:6">
      <c r="B37" s="9" t="s">
        <v>131</v>
      </c>
      <c r="C37" s="9">
        <v>0.8</v>
      </c>
    </row>
    <row r="38" spans="2:6">
      <c r="B38" s="9" t="s">
        <v>132</v>
      </c>
      <c r="C38" s="9">
        <v>1</v>
      </c>
    </row>
    <row r="39" spans="2:6">
      <c r="B39" s="9" t="s">
        <v>133</v>
      </c>
      <c r="C39" s="9">
        <v>1.2</v>
      </c>
    </row>
    <row r="40" spans="2:6">
      <c r="B40" s="9" t="s">
        <v>134</v>
      </c>
      <c r="C40" s="9">
        <v>1.4</v>
      </c>
    </row>
    <row r="41" spans="2:6">
      <c r="B41" s="9" t="s">
        <v>135</v>
      </c>
      <c r="C41" s="9">
        <v>1.6</v>
      </c>
    </row>
    <row r="43" spans="2:6">
      <c r="B43" s="9" t="s">
        <v>13</v>
      </c>
      <c r="C43" s="9" t="s">
        <v>136</v>
      </c>
    </row>
    <row r="44" spans="2:6">
      <c r="B44" s="9" t="s">
        <v>138</v>
      </c>
      <c r="C44" s="9">
        <v>0.8</v>
      </c>
    </row>
    <row r="45" spans="2:6">
      <c r="B45" s="9" t="s">
        <v>139</v>
      </c>
      <c r="C45" s="9">
        <v>1</v>
      </c>
    </row>
    <row r="46" spans="2:6">
      <c r="B46" s="9" t="s">
        <v>140</v>
      </c>
      <c r="C46" s="9">
        <v>1.2</v>
      </c>
    </row>
    <row r="47" spans="2:6">
      <c r="B47" s="9" t="s">
        <v>141</v>
      </c>
      <c r="C47" s="9">
        <v>1.4</v>
      </c>
    </row>
    <row r="49" spans="2:3">
      <c r="B49" s="9" t="s">
        <v>15</v>
      </c>
      <c r="C49" s="9" t="s">
        <v>136</v>
      </c>
    </row>
    <row r="50" spans="2:3">
      <c r="B50" s="9" t="s">
        <v>143</v>
      </c>
      <c r="C50" s="9">
        <v>1</v>
      </c>
    </row>
    <row r="51" spans="2:3">
      <c r="B51" s="9" t="s">
        <v>144</v>
      </c>
      <c r="C51" s="9">
        <v>1.2</v>
      </c>
    </row>
    <row r="52" spans="2:3">
      <c r="B52" s="9" t="s">
        <v>145</v>
      </c>
      <c r="C52" s="9">
        <v>1.4</v>
      </c>
    </row>
    <row r="54" spans="2:3">
      <c r="B54" s="9" t="s">
        <v>16</v>
      </c>
      <c r="C54" s="9" t="s">
        <v>136</v>
      </c>
    </row>
    <row r="55" spans="2:3" ht="17">
      <c r="B55" s="18" t="s">
        <v>88</v>
      </c>
      <c r="C55" s="9">
        <v>1.2</v>
      </c>
    </row>
    <row r="56" spans="2:3" ht="17">
      <c r="B56" s="18" t="s">
        <v>89</v>
      </c>
      <c r="C56" s="9">
        <v>1</v>
      </c>
    </row>
    <row r="58" spans="2:3">
      <c r="B58" s="9" t="s">
        <v>146</v>
      </c>
      <c r="C58" s="9">
        <v>-0.35</v>
      </c>
    </row>
    <row r="60" spans="2:3">
      <c r="B60" s="9" t="s">
        <v>150</v>
      </c>
      <c r="C60" s="9"/>
    </row>
    <row r="61" spans="2:3">
      <c r="B61" s="9" t="s">
        <v>151</v>
      </c>
      <c r="C61" s="9">
        <v>-0.1</v>
      </c>
    </row>
    <row r="62" spans="2:3">
      <c r="B62" s="9" t="s">
        <v>152</v>
      </c>
      <c r="C62" s="9">
        <v>0</v>
      </c>
    </row>
  </sheetData>
  <sortState xmlns:xlrd2="http://schemas.microsoft.com/office/spreadsheetml/2017/richdata2" ref="B4:C9">
    <sortCondition ref="B4:B9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2:J85"/>
  <sheetViews>
    <sheetView topLeftCell="A32" workbookViewId="0">
      <selection activeCell="J2" sqref="J2:J38"/>
    </sheetView>
  </sheetViews>
  <sheetFormatPr baseColWidth="10" defaultRowHeight="16"/>
  <cols>
    <col min="7" max="7" width="15.33203125" bestFit="1" customWidth="1"/>
  </cols>
  <sheetData>
    <row r="2" spans="2:10">
      <c r="B2" t="s">
        <v>82</v>
      </c>
      <c r="C2" t="s">
        <v>136</v>
      </c>
      <c r="F2" s="9" t="s">
        <v>123</v>
      </c>
      <c r="G2" s="9" t="s">
        <v>210</v>
      </c>
      <c r="J2" t="str">
        <f>_xlfn.CONCAT(B2,",",C2)</f>
        <v>year,factor</v>
      </c>
    </row>
    <row r="3" spans="2:10">
      <c r="B3">
        <v>2023</v>
      </c>
      <c r="C3">
        <v>1</v>
      </c>
      <c r="D3">
        <v>0.05</v>
      </c>
      <c r="F3" s="9">
        <v>18</v>
      </c>
      <c r="G3" s="68" t="s">
        <v>113</v>
      </c>
      <c r="I3" t="str">
        <f>_xlfn.CONCAT(B3,"= ",B3)</f>
        <v>2023= 2023</v>
      </c>
      <c r="J3" t="str">
        <f t="shared" ref="J3:J38" si="0">_xlfn.CONCAT(B3,",",C3)</f>
        <v>2023,1</v>
      </c>
    </row>
    <row r="4" spans="2:10">
      <c r="B4">
        <v>2022</v>
      </c>
      <c r="C4">
        <f>ROUND(C3-$D$3,4)</f>
        <v>0.95</v>
      </c>
      <c r="F4" s="9">
        <v>19</v>
      </c>
      <c r="G4" s="68" t="s">
        <v>113</v>
      </c>
      <c r="I4" t="str">
        <f t="shared" ref="I4:I38" si="1">_xlfn.CONCAT(B4,"= ",B4)</f>
        <v>2022= 2022</v>
      </c>
      <c r="J4" t="str">
        <f t="shared" si="0"/>
        <v>2022,0.95</v>
      </c>
    </row>
    <row r="5" spans="2:10">
      <c r="B5">
        <v>2021</v>
      </c>
      <c r="C5">
        <f>C4-$D$3</f>
        <v>0.89999999999999991</v>
      </c>
      <c r="F5" s="9">
        <v>20</v>
      </c>
      <c r="G5" s="68" t="s">
        <v>113</v>
      </c>
      <c r="I5" t="str">
        <f t="shared" si="1"/>
        <v>2021= 2021</v>
      </c>
      <c r="J5" t="str">
        <f t="shared" si="0"/>
        <v>2021,0.9</v>
      </c>
    </row>
    <row r="6" spans="2:10">
      <c r="B6">
        <v>2020</v>
      </c>
      <c r="C6">
        <f>C5-$D$3</f>
        <v>0.84999999999999987</v>
      </c>
      <c r="F6" s="9">
        <v>21</v>
      </c>
      <c r="G6" s="68" t="s">
        <v>113</v>
      </c>
      <c r="I6" t="str">
        <f t="shared" si="1"/>
        <v>2020= 2020</v>
      </c>
      <c r="J6" t="str">
        <f t="shared" si="0"/>
        <v>2020,0.85</v>
      </c>
    </row>
    <row r="7" spans="2:10">
      <c r="B7">
        <v>2019</v>
      </c>
      <c r="C7">
        <f>C6-$D$3</f>
        <v>0.79999999999999982</v>
      </c>
      <c r="F7" s="9">
        <v>22</v>
      </c>
      <c r="G7" s="68" t="s">
        <v>113</v>
      </c>
      <c r="I7" t="str">
        <f t="shared" si="1"/>
        <v>2019= 2019</v>
      </c>
      <c r="J7" t="str">
        <f t="shared" si="0"/>
        <v>2019,0.8</v>
      </c>
    </row>
    <row r="8" spans="2:10">
      <c r="B8">
        <v>2018</v>
      </c>
      <c r="C8">
        <f>C7-$D$3</f>
        <v>0.74999999999999978</v>
      </c>
      <c r="D8">
        <v>0.02</v>
      </c>
      <c r="F8" s="9">
        <v>23</v>
      </c>
      <c r="G8" s="68" t="s">
        <v>113</v>
      </c>
      <c r="I8" t="str">
        <f t="shared" si="1"/>
        <v>2018= 2018</v>
      </c>
      <c r="J8" t="str">
        <f t="shared" si="0"/>
        <v>2018,0.75</v>
      </c>
    </row>
    <row r="9" spans="2:10">
      <c r="B9">
        <v>2017</v>
      </c>
      <c r="C9">
        <f>C8-$D$8</f>
        <v>0.72999999999999976</v>
      </c>
      <c r="F9" s="9">
        <v>24</v>
      </c>
      <c r="G9" s="68" t="s">
        <v>113</v>
      </c>
      <c r="I9" t="str">
        <f t="shared" si="1"/>
        <v>2017= 2017</v>
      </c>
      <c r="J9" t="str">
        <f t="shared" si="0"/>
        <v>2017,0.73</v>
      </c>
    </row>
    <row r="10" spans="2:10">
      <c r="B10">
        <v>2016</v>
      </c>
      <c r="C10">
        <f t="shared" ref="C10:C12" si="2">C9-$D$8</f>
        <v>0.70999999999999974</v>
      </c>
      <c r="F10" s="9">
        <v>25</v>
      </c>
      <c r="G10" s="68" t="s">
        <v>114</v>
      </c>
      <c r="I10" t="str">
        <f t="shared" si="1"/>
        <v>2016= 2016</v>
      </c>
      <c r="J10" t="str">
        <f t="shared" si="0"/>
        <v>2016,0.71</v>
      </c>
    </row>
    <row r="11" spans="2:10">
      <c r="B11">
        <v>2015</v>
      </c>
      <c r="C11">
        <f t="shared" si="2"/>
        <v>0.68999999999999972</v>
      </c>
      <c r="F11" s="9">
        <v>26</v>
      </c>
      <c r="G11" s="68" t="s">
        <v>114</v>
      </c>
      <c r="I11" t="str">
        <f t="shared" si="1"/>
        <v>2015= 2015</v>
      </c>
      <c r="J11" t="str">
        <f t="shared" si="0"/>
        <v>2015,0.69</v>
      </c>
    </row>
    <row r="12" spans="2:10">
      <c r="B12">
        <v>2014</v>
      </c>
      <c r="C12">
        <f t="shared" si="2"/>
        <v>0.66999999999999971</v>
      </c>
      <c r="F12" s="9">
        <v>27</v>
      </c>
      <c r="G12" s="68" t="s">
        <v>114</v>
      </c>
      <c r="I12" t="str">
        <f t="shared" si="1"/>
        <v>2014= 2014</v>
      </c>
      <c r="J12" t="str">
        <f t="shared" si="0"/>
        <v>2014,0.67</v>
      </c>
    </row>
    <row r="13" spans="2:10">
      <c r="B13">
        <v>2013</v>
      </c>
      <c r="C13">
        <f>C12-$D$3</f>
        <v>0.61999999999999966</v>
      </c>
      <c r="D13">
        <v>0.01</v>
      </c>
      <c r="F13" s="9">
        <v>28</v>
      </c>
      <c r="G13" s="68" t="s">
        <v>114</v>
      </c>
      <c r="I13" t="str">
        <f t="shared" si="1"/>
        <v>2013= 2013</v>
      </c>
      <c r="J13" t="str">
        <f t="shared" si="0"/>
        <v>2013,0.62</v>
      </c>
    </row>
    <row r="14" spans="2:10">
      <c r="B14">
        <v>2012</v>
      </c>
      <c r="C14">
        <f>C13-$D$13</f>
        <v>0.60999999999999965</v>
      </c>
      <c r="F14" s="9">
        <v>29</v>
      </c>
      <c r="G14" s="68" t="s">
        <v>114</v>
      </c>
      <c r="I14" t="str">
        <f t="shared" si="1"/>
        <v>2012= 2012</v>
      </c>
      <c r="J14" t="str">
        <f t="shared" si="0"/>
        <v>2012,0.61</v>
      </c>
    </row>
    <row r="15" spans="2:10">
      <c r="B15">
        <v>2011</v>
      </c>
      <c r="C15">
        <f t="shared" ref="C15:C38" si="3">C14-$D$13</f>
        <v>0.59999999999999964</v>
      </c>
      <c r="F15" s="9">
        <v>30</v>
      </c>
      <c r="G15" s="68" t="s">
        <v>114</v>
      </c>
      <c r="I15" t="str">
        <f t="shared" si="1"/>
        <v>2011= 2011</v>
      </c>
      <c r="J15" t="str">
        <f t="shared" si="0"/>
        <v>2011,0.6</v>
      </c>
    </row>
    <row r="16" spans="2:10">
      <c r="B16">
        <v>2010</v>
      </c>
      <c r="C16">
        <f t="shared" si="3"/>
        <v>0.58999999999999964</v>
      </c>
      <c r="F16" s="9">
        <v>31</v>
      </c>
      <c r="G16" s="68" t="s">
        <v>114</v>
      </c>
      <c r="I16" t="str">
        <f t="shared" si="1"/>
        <v>2010= 2010</v>
      </c>
      <c r="J16" t="str">
        <f t="shared" si="0"/>
        <v>2010,0.59</v>
      </c>
    </row>
    <row r="17" spans="2:10">
      <c r="B17">
        <v>2009</v>
      </c>
      <c r="C17">
        <f t="shared" si="3"/>
        <v>0.57999999999999963</v>
      </c>
      <c r="F17" s="9">
        <v>32</v>
      </c>
      <c r="G17" s="68" t="s">
        <v>114</v>
      </c>
      <c r="I17" t="str">
        <f t="shared" si="1"/>
        <v>2009= 2009</v>
      </c>
      <c r="J17" t="str">
        <f t="shared" si="0"/>
        <v>2009,0.58</v>
      </c>
    </row>
    <row r="18" spans="2:10">
      <c r="B18">
        <v>2008</v>
      </c>
      <c r="C18">
        <f t="shared" si="3"/>
        <v>0.56999999999999962</v>
      </c>
      <c r="F18" s="9">
        <v>33</v>
      </c>
      <c r="G18" s="68" t="s">
        <v>114</v>
      </c>
      <c r="I18" t="str">
        <f t="shared" si="1"/>
        <v>2008= 2008</v>
      </c>
      <c r="J18" t="str">
        <f t="shared" si="0"/>
        <v>2008,0.57</v>
      </c>
    </row>
    <row r="19" spans="2:10">
      <c r="B19">
        <v>2007</v>
      </c>
      <c r="C19">
        <f t="shared" si="3"/>
        <v>0.55999999999999961</v>
      </c>
      <c r="F19" s="9">
        <v>34</v>
      </c>
      <c r="G19" s="68" t="s">
        <v>114</v>
      </c>
      <c r="I19" t="str">
        <f t="shared" si="1"/>
        <v>2007= 2007</v>
      </c>
      <c r="J19" t="str">
        <f t="shared" si="0"/>
        <v>2007,0.56</v>
      </c>
    </row>
    <row r="20" spans="2:10">
      <c r="B20">
        <v>2006</v>
      </c>
      <c r="C20">
        <f t="shared" si="3"/>
        <v>0.5499999999999996</v>
      </c>
      <c r="F20" s="9">
        <v>35</v>
      </c>
      <c r="G20" s="68" t="s">
        <v>115</v>
      </c>
      <c r="I20" t="str">
        <f t="shared" si="1"/>
        <v>2006= 2006</v>
      </c>
      <c r="J20" t="str">
        <f t="shared" si="0"/>
        <v>2006,0.55</v>
      </c>
    </row>
    <row r="21" spans="2:10">
      <c r="B21">
        <v>2005</v>
      </c>
      <c r="C21">
        <f t="shared" si="3"/>
        <v>0.53999999999999959</v>
      </c>
      <c r="F21" s="9">
        <v>36</v>
      </c>
      <c r="G21" s="68" t="s">
        <v>115</v>
      </c>
      <c r="I21" t="str">
        <f t="shared" si="1"/>
        <v>2005= 2005</v>
      </c>
      <c r="J21" t="str">
        <f t="shared" si="0"/>
        <v>2005,0.54</v>
      </c>
    </row>
    <row r="22" spans="2:10">
      <c r="B22">
        <v>2004</v>
      </c>
      <c r="C22">
        <f t="shared" si="3"/>
        <v>0.52999999999999958</v>
      </c>
      <c r="F22" s="9">
        <v>37</v>
      </c>
      <c r="G22" s="68" t="s">
        <v>115</v>
      </c>
      <c r="I22" t="str">
        <f t="shared" si="1"/>
        <v>2004= 2004</v>
      </c>
      <c r="J22" t="str">
        <f t="shared" si="0"/>
        <v>2004,0.53</v>
      </c>
    </row>
    <row r="23" spans="2:10">
      <c r="B23">
        <v>2003</v>
      </c>
      <c r="C23">
        <f t="shared" si="3"/>
        <v>0.51999999999999957</v>
      </c>
      <c r="F23" s="9">
        <v>38</v>
      </c>
      <c r="G23" s="68" t="s">
        <v>115</v>
      </c>
      <c r="I23" t="str">
        <f t="shared" si="1"/>
        <v>2003= 2003</v>
      </c>
      <c r="J23" t="str">
        <f t="shared" si="0"/>
        <v>2003,0.52</v>
      </c>
    </row>
    <row r="24" spans="2:10">
      <c r="B24">
        <v>2002</v>
      </c>
      <c r="C24">
        <f t="shared" si="3"/>
        <v>0.50999999999999956</v>
      </c>
      <c r="F24" s="9">
        <v>39</v>
      </c>
      <c r="G24" s="68" t="s">
        <v>115</v>
      </c>
      <c r="I24" t="str">
        <f t="shared" si="1"/>
        <v>2002= 2002</v>
      </c>
      <c r="J24" t="str">
        <f t="shared" si="0"/>
        <v>2002,0.51</v>
      </c>
    </row>
    <row r="25" spans="2:10">
      <c r="B25">
        <v>2001</v>
      </c>
      <c r="C25">
        <f t="shared" si="3"/>
        <v>0.49999999999999956</v>
      </c>
      <c r="F25" s="9">
        <v>40</v>
      </c>
      <c r="G25" s="68" t="s">
        <v>115</v>
      </c>
      <c r="I25" t="str">
        <f t="shared" si="1"/>
        <v>2001= 2001</v>
      </c>
      <c r="J25" t="str">
        <f t="shared" si="0"/>
        <v>2001,0.5</v>
      </c>
    </row>
    <row r="26" spans="2:10">
      <c r="B26">
        <v>2000</v>
      </c>
      <c r="C26">
        <f t="shared" si="3"/>
        <v>0.48999999999999955</v>
      </c>
      <c r="F26" s="9">
        <v>41</v>
      </c>
      <c r="G26" s="68" t="s">
        <v>115</v>
      </c>
      <c r="I26" t="str">
        <f t="shared" si="1"/>
        <v>2000= 2000</v>
      </c>
      <c r="J26" t="str">
        <f t="shared" si="0"/>
        <v>2000,0.49</v>
      </c>
    </row>
    <row r="27" spans="2:10">
      <c r="B27">
        <v>1999</v>
      </c>
      <c r="C27">
        <f t="shared" si="3"/>
        <v>0.47999999999999954</v>
      </c>
      <c r="F27" s="9">
        <v>42</v>
      </c>
      <c r="G27" s="68" t="s">
        <v>115</v>
      </c>
      <c r="I27" t="str">
        <f t="shared" si="1"/>
        <v>1999= 1999</v>
      </c>
      <c r="J27" t="str">
        <f t="shared" si="0"/>
        <v>1999,0.48</v>
      </c>
    </row>
    <row r="28" spans="2:10">
      <c r="B28">
        <v>1998</v>
      </c>
      <c r="C28">
        <f t="shared" si="3"/>
        <v>0.46999999999999953</v>
      </c>
      <c r="F28" s="9">
        <v>43</v>
      </c>
      <c r="G28" s="68" t="s">
        <v>115</v>
      </c>
      <c r="I28" t="str">
        <f t="shared" si="1"/>
        <v>1998= 1998</v>
      </c>
      <c r="J28" t="str">
        <f t="shared" si="0"/>
        <v>1998,0.47</v>
      </c>
    </row>
    <row r="29" spans="2:10">
      <c r="B29">
        <v>1997</v>
      </c>
      <c r="C29">
        <f t="shared" si="3"/>
        <v>0.45999999999999952</v>
      </c>
      <c r="F29" s="9">
        <v>44</v>
      </c>
      <c r="G29" s="68" t="s">
        <v>115</v>
      </c>
      <c r="I29" t="str">
        <f t="shared" si="1"/>
        <v>1997= 1997</v>
      </c>
      <c r="J29" t="str">
        <f t="shared" si="0"/>
        <v>1997,0.46</v>
      </c>
    </row>
    <row r="30" spans="2:10">
      <c r="B30">
        <v>1996</v>
      </c>
      <c r="C30">
        <f t="shared" si="3"/>
        <v>0.44999999999999951</v>
      </c>
      <c r="F30" s="9">
        <v>45</v>
      </c>
      <c r="G30" s="68" t="s">
        <v>116</v>
      </c>
      <c r="I30" t="str">
        <f t="shared" si="1"/>
        <v>1996= 1996</v>
      </c>
      <c r="J30" t="str">
        <f t="shared" si="0"/>
        <v>1996,0.45</v>
      </c>
    </row>
    <row r="31" spans="2:10">
      <c r="B31">
        <v>1995</v>
      </c>
      <c r="C31">
        <f t="shared" si="3"/>
        <v>0.4399999999999995</v>
      </c>
      <c r="F31" s="9">
        <v>46</v>
      </c>
      <c r="G31" s="68" t="s">
        <v>116</v>
      </c>
      <c r="I31" t="str">
        <f t="shared" si="1"/>
        <v>1995= 1995</v>
      </c>
      <c r="J31" t="str">
        <f t="shared" si="0"/>
        <v>1995,0.44</v>
      </c>
    </row>
    <row r="32" spans="2:10">
      <c r="B32">
        <v>1994</v>
      </c>
      <c r="C32">
        <f>ROUND(C31-$D$13,4)</f>
        <v>0.43</v>
      </c>
      <c r="F32" s="9">
        <v>47</v>
      </c>
      <c r="G32" s="68" t="s">
        <v>116</v>
      </c>
      <c r="I32" t="str">
        <f t="shared" si="1"/>
        <v>1994= 1994</v>
      </c>
      <c r="J32" t="str">
        <f t="shared" si="0"/>
        <v>1994,0.43</v>
      </c>
    </row>
    <row r="33" spans="2:10">
      <c r="B33">
        <v>1993</v>
      </c>
      <c r="C33">
        <f t="shared" si="3"/>
        <v>0.42</v>
      </c>
      <c r="F33" s="9">
        <v>48</v>
      </c>
      <c r="G33" s="68" t="s">
        <v>116</v>
      </c>
      <c r="I33" t="str">
        <f t="shared" si="1"/>
        <v>1993= 1993</v>
      </c>
      <c r="J33" t="str">
        <f t="shared" si="0"/>
        <v>1993,0.42</v>
      </c>
    </row>
    <row r="34" spans="2:10">
      <c r="B34">
        <v>1992</v>
      </c>
      <c r="C34">
        <f t="shared" si="3"/>
        <v>0.41</v>
      </c>
      <c r="F34" s="9">
        <v>49</v>
      </c>
      <c r="G34" s="68" t="s">
        <v>116</v>
      </c>
      <c r="I34" t="str">
        <f t="shared" si="1"/>
        <v>1992= 1992</v>
      </c>
      <c r="J34" t="str">
        <f t="shared" si="0"/>
        <v>1992,0.41</v>
      </c>
    </row>
    <row r="35" spans="2:10">
      <c r="B35">
        <v>1991</v>
      </c>
      <c r="C35">
        <f t="shared" si="3"/>
        <v>0.39999999999999997</v>
      </c>
      <c r="F35" s="9">
        <v>50</v>
      </c>
      <c r="G35" s="68" t="s">
        <v>116</v>
      </c>
      <c r="I35" t="str">
        <f t="shared" si="1"/>
        <v>1991= 1991</v>
      </c>
      <c r="J35" t="str">
        <f t="shared" si="0"/>
        <v>1991,0.4</v>
      </c>
    </row>
    <row r="36" spans="2:10">
      <c r="B36">
        <v>1990</v>
      </c>
      <c r="C36">
        <f t="shared" si="3"/>
        <v>0.38999999999999996</v>
      </c>
      <c r="F36" s="9">
        <v>51</v>
      </c>
      <c r="G36" s="68" t="s">
        <v>116</v>
      </c>
      <c r="I36" t="str">
        <f t="shared" si="1"/>
        <v>1990= 1990</v>
      </c>
      <c r="J36" t="str">
        <f t="shared" si="0"/>
        <v>1990,0.39</v>
      </c>
    </row>
    <row r="37" spans="2:10">
      <c r="B37">
        <v>1989</v>
      </c>
      <c r="C37">
        <f t="shared" si="3"/>
        <v>0.37999999999999995</v>
      </c>
      <c r="F37" s="9">
        <v>52</v>
      </c>
      <c r="G37" s="68" t="s">
        <v>116</v>
      </c>
      <c r="I37" t="str">
        <f t="shared" si="1"/>
        <v>1989= 1989</v>
      </c>
      <c r="J37" t="str">
        <f t="shared" si="0"/>
        <v>1989,0.38</v>
      </c>
    </row>
    <row r="38" spans="2:10">
      <c r="B38">
        <v>1988</v>
      </c>
      <c r="C38">
        <f t="shared" si="3"/>
        <v>0.36999999999999994</v>
      </c>
      <c r="F38" s="9">
        <v>53</v>
      </c>
      <c r="G38" s="68" t="s">
        <v>116</v>
      </c>
      <c r="I38" t="str">
        <f t="shared" si="1"/>
        <v>1988= 1988</v>
      </c>
      <c r="J38" t="str">
        <f t="shared" si="0"/>
        <v>1988,0.37</v>
      </c>
    </row>
    <row r="39" spans="2:10">
      <c r="F39" s="9">
        <v>54</v>
      </c>
      <c r="G39" s="68" t="s">
        <v>116</v>
      </c>
    </row>
    <row r="40" spans="2:10">
      <c r="F40" s="9">
        <v>55</v>
      </c>
      <c r="G40" s="68" t="s">
        <v>117</v>
      </c>
    </row>
    <row r="41" spans="2:10">
      <c r="F41" s="9">
        <v>56</v>
      </c>
      <c r="G41" s="68" t="s">
        <v>117</v>
      </c>
    </row>
    <row r="42" spans="2:10">
      <c r="F42" s="9">
        <v>57</v>
      </c>
      <c r="G42" s="68" t="s">
        <v>117</v>
      </c>
    </row>
    <row r="43" spans="2:10">
      <c r="F43" s="9">
        <v>58</v>
      </c>
      <c r="G43" s="68" t="s">
        <v>117</v>
      </c>
    </row>
    <row r="44" spans="2:10">
      <c r="F44" s="9">
        <v>59</v>
      </c>
      <c r="G44" s="68" t="s">
        <v>117</v>
      </c>
    </row>
    <row r="45" spans="2:10">
      <c r="F45" s="9">
        <v>60</v>
      </c>
      <c r="G45" s="68" t="s">
        <v>117</v>
      </c>
    </row>
    <row r="46" spans="2:10">
      <c r="F46" s="9">
        <v>61</v>
      </c>
      <c r="G46" s="68" t="s">
        <v>117</v>
      </c>
    </row>
    <row r="47" spans="2:10">
      <c r="F47" s="9">
        <v>62</v>
      </c>
      <c r="G47" s="68" t="s">
        <v>117</v>
      </c>
    </row>
    <row r="48" spans="2:10">
      <c r="F48" s="9">
        <v>63</v>
      </c>
      <c r="G48" s="68" t="s">
        <v>117</v>
      </c>
    </row>
    <row r="49" spans="6:7">
      <c r="F49" s="9">
        <v>64</v>
      </c>
      <c r="G49" s="68" t="s">
        <v>117</v>
      </c>
    </row>
    <row r="50" spans="6:7">
      <c r="F50" s="9">
        <v>65</v>
      </c>
      <c r="G50" s="68" t="s">
        <v>118</v>
      </c>
    </row>
    <row r="51" spans="6:7">
      <c r="F51" s="9">
        <v>66</v>
      </c>
      <c r="G51" s="68" t="s">
        <v>118</v>
      </c>
    </row>
    <row r="52" spans="6:7">
      <c r="F52" s="9">
        <v>67</v>
      </c>
      <c r="G52" s="68" t="s">
        <v>118</v>
      </c>
    </row>
    <row r="53" spans="6:7">
      <c r="F53" s="9">
        <v>68</v>
      </c>
      <c r="G53" s="68" t="s">
        <v>118</v>
      </c>
    </row>
    <row r="54" spans="6:7">
      <c r="F54" s="9">
        <v>69</v>
      </c>
      <c r="G54" s="68" t="s">
        <v>118</v>
      </c>
    </row>
    <row r="55" spans="6:7">
      <c r="F55" s="9">
        <v>70</v>
      </c>
      <c r="G55" s="68" t="s">
        <v>118</v>
      </c>
    </row>
    <row r="56" spans="6:7">
      <c r="F56" s="9">
        <v>71</v>
      </c>
      <c r="G56" s="68" t="s">
        <v>118</v>
      </c>
    </row>
    <row r="57" spans="6:7">
      <c r="F57" s="9">
        <v>72</v>
      </c>
      <c r="G57" s="68" t="s">
        <v>118</v>
      </c>
    </row>
    <row r="58" spans="6:7">
      <c r="F58" s="9">
        <v>73</v>
      </c>
      <c r="G58" s="68" t="s">
        <v>118</v>
      </c>
    </row>
    <row r="59" spans="6:7">
      <c r="F59" s="9">
        <v>74</v>
      </c>
      <c r="G59" s="68" t="s">
        <v>118</v>
      </c>
    </row>
    <row r="60" spans="6:7">
      <c r="F60" s="9">
        <v>75</v>
      </c>
      <c r="G60" s="68" t="s">
        <v>118</v>
      </c>
    </row>
    <row r="61" spans="6:7">
      <c r="F61" s="9">
        <v>76</v>
      </c>
      <c r="G61" s="68" t="s">
        <v>118</v>
      </c>
    </row>
    <row r="62" spans="6:7">
      <c r="F62" s="9">
        <v>77</v>
      </c>
      <c r="G62" s="68" t="s">
        <v>118</v>
      </c>
    </row>
    <row r="63" spans="6:7">
      <c r="F63" s="9">
        <v>78</v>
      </c>
      <c r="G63" s="68" t="s">
        <v>118</v>
      </c>
    </row>
    <row r="64" spans="6:7">
      <c r="F64" s="9">
        <v>79</v>
      </c>
      <c r="G64" s="68" t="s">
        <v>118</v>
      </c>
    </row>
    <row r="65" spans="6:7">
      <c r="F65" s="9">
        <v>80</v>
      </c>
      <c r="G65" s="68" t="s">
        <v>118</v>
      </c>
    </row>
    <row r="66" spans="6:7">
      <c r="F66" s="9">
        <v>81</v>
      </c>
      <c r="G66" s="68" t="s">
        <v>118</v>
      </c>
    </row>
    <row r="67" spans="6:7">
      <c r="F67" s="9">
        <v>82</v>
      </c>
      <c r="G67" s="68" t="s">
        <v>118</v>
      </c>
    </row>
    <row r="68" spans="6:7">
      <c r="F68" s="9">
        <v>83</v>
      </c>
      <c r="G68" s="68" t="s">
        <v>118</v>
      </c>
    </row>
    <row r="69" spans="6:7">
      <c r="F69" s="9">
        <v>84</v>
      </c>
      <c r="G69" s="68" t="s">
        <v>118</v>
      </c>
    </row>
    <row r="70" spans="6:7">
      <c r="F70" s="9">
        <v>85</v>
      </c>
      <c r="G70" s="68" t="s">
        <v>118</v>
      </c>
    </row>
    <row r="71" spans="6:7">
      <c r="F71" s="9">
        <v>86</v>
      </c>
      <c r="G71" s="68" t="s">
        <v>118</v>
      </c>
    </row>
    <row r="72" spans="6:7">
      <c r="F72" s="9">
        <v>87</v>
      </c>
      <c r="G72" s="68" t="s">
        <v>118</v>
      </c>
    </row>
    <row r="73" spans="6:7">
      <c r="F73" s="9">
        <v>88</v>
      </c>
      <c r="G73" s="68" t="s">
        <v>118</v>
      </c>
    </row>
    <row r="74" spans="6:7">
      <c r="F74" s="9">
        <v>89</v>
      </c>
      <c r="G74" s="68" t="s">
        <v>118</v>
      </c>
    </row>
    <row r="75" spans="6:7">
      <c r="F75" s="9">
        <v>90</v>
      </c>
      <c r="G75" s="68" t="s">
        <v>118</v>
      </c>
    </row>
    <row r="76" spans="6:7">
      <c r="F76" s="9">
        <v>91</v>
      </c>
      <c r="G76" s="68" t="s">
        <v>118</v>
      </c>
    </row>
    <row r="77" spans="6:7">
      <c r="F77" s="9">
        <v>92</v>
      </c>
      <c r="G77" s="68" t="s">
        <v>118</v>
      </c>
    </row>
    <row r="78" spans="6:7">
      <c r="F78" s="9">
        <v>93</v>
      </c>
      <c r="G78" s="68" t="s">
        <v>118</v>
      </c>
    </row>
    <row r="79" spans="6:7">
      <c r="F79" s="9">
        <v>94</v>
      </c>
      <c r="G79" s="68" t="s">
        <v>118</v>
      </c>
    </row>
    <row r="80" spans="6:7">
      <c r="F80" s="9">
        <v>95</v>
      </c>
      <c r="G80" s="68" t="s">
        <v>118</v>
      </c>
    </row>
    <row r="81" spans="6:7">
      <c r="F81" s="9">
        <v>96</v>
      </c>
      <c r="G81" s="68" t="s">
        <v>118</v>
      </c>
    </row>
    <row r="82" spans="6:7">
      <c r="F82" s="9">
        <v>97</v>
      </c>
      <c r="G82" s="68" t="s">
        <v>118</v>
      </c>
    </row>
    <row r="83" spans="6:7">
      <c r="F83" s="9">
        <v>98</v>
      </c>
      <c r="G83" s="68" t="s">
        <v>118</v>
      </c>
    </row>
    <row r="84" spans="6:7">
      <c r="F84" s="9">
        <v>99</v>
      </c>
      <c r="G84" s="68" t="s">
        <v>118</v>
      </c>
    </row>
    <row r="85" spans="6:7">
      <c r="F85" s="9">
        <v>100</v>
      </c>
      <c r="G85" s="68" t="s">
        <v>118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R51"/>
  <sheetViews>
    <sheetView topLeftCell="A11" workbookViewId="0">
      <selection activeCell="B18" sqref="B18"/>
    </sheetView>
  </sheetViews>
  <sheetFormatPr baseColWidth="10" defaultRowHeight="16"/>
  <cols>
    <col min="1" max="1" width="18.5" bestFit="1" customWidth="1"/>
    <col min="2" max="2" width="11" bestFit="1" customWidth="1"/>
    <col min="3" max="3" width="11.5" bestFit="1" customWidth="1"/>
    <col min="5" max="5" width="11.5" bestFit="1" customWidth="1"/>
    <col min="6" max="7" width="11.5" customWidth="1"/>
    <col min="8" max="8" width="12.83203125" bestFit="1" customWidth="1"/>
    <col min="11" max="11" width="10.83203125" customWidth="1"/>
  </cols>
  <sheetData>
    <row r="1" spans="1:18">
      <c r="F1" t="s">
        <v>91</v>
      </c>
      <c r="G1" t="s">
        <v>92</v>
      </c>
    </row>
    <row r="2" spans="1:18">
      <c r="B2" t="s">
        <v>73</v>
      </c>
      <c r="D2" t="s">
        <v>72</v>
      </c>
      <c r="E2">
        <v>0.67</v>
      </c>
      <c r="F2" s="5">
        <f>AVERAGE(D4:D51)</f>
        <v>286.34950248756212</v>
      </c>
      <c r="G2" s="5">
        <f>AVERAGE(E4:E51)</f>
        <v>49252.332089552227</v>
      </c>
      <c r="I2">
        <v>0.4</v>
      </c>
      <c r="K2">
        <v>1.3</v>
      </c>
      <c r="L2">
        <v>0.3</v>
      </c>
    </row>
    <row r="3" spans="1:18">
      <c r="A3" t="s">
        <v>11</v>
      </c>
      <c r="B3" t="s">
        <v>71</v>
      </c>
      <c r="C3" t="s">
        <v>70</v>
      </c>
      <c r="D3" t="s">
        <v>71</v>
      </c>
      <c r="E3" t="s">
        <v>70</v>
      </c>
      <c r="F3" t="s">
        <v>81</v>
      </c>
      <c r="G3" t="s">
        <v>81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R3" t="str">
        <f>_xlfn.CONCAT(A3,",",F3)</f>
        <v>Model,ratio</v>
      </c>
    </row>
    <row r="4" spans="1:18">
      <c r="A4" t="s">
        <v>69</v>
      </c>
      <c r="B4" s="4">
        <v>382</v>
      </c>
      <c r="C4" s="4">
        <v>61600</v>
      </c>
      <c r="D4" s="5">
        <f>B4/$E$2</f>
        <v>570.14925373134326</v>
      </c>
      <c r="E4" s="5">
        <f>C4/$E$2</f>
        <v>91940.298507462678</v>
      </c>
      <c r="F4" s="69">
        <f>ROUND(D4/$F$2,4)</f>
        <v>1.9911000000000001</v>
      </c>
      <c r="G4" s="6">
        <f>E4/$G$2</f>
        <v>1.8667196984762828</v>
      </c>
      <c r="H4" s="5">
        <f>D4*6</f>
        <v>3420.8955223880594</v>
      </c>
      <c r="I4" s="5">
        <f>ROUND(H4*$I$2,0)</f>
        <v>1368</v>
      </c>
      <c r="J4" s="5">
        <f>H4-I4</f>
        <v>2052.8955223880594</v>
      </c>
      <c r="K4" s="5">
        <f>J4*$K$2</f>
        <v>2668.7641791044771</v>
      </c>
      <c r="L4" s="5">
        <f>J4*$L$2</f>
        <v>615.86865671641783</v>
      </c>
      <c r="N4" t="str">
        <f>_xlfn.CONCAT(SUBSTITUTE(A4," ", "_"), " = '",A4,"'")</f>
        <v>BMW_X5 = 'BMW X5'</v>
      </c>
      <c r="R4" t="str">
        <f t="shared" ref="R4:R51" si="0">_xlfn.CONCAT(A4,",",F4)</f>
        <v>BMW X5,1.9911</v>
      </c>
    </row>
    <row r="5" spans="1:18">
      <c r="A5" t="s">
        <v>68</v>
      </c>
      <c r="B5" s="4">
        <v>177</v>
      </c>
      <c r="C5" s="4">
        <v>26135</v>
      </c>
      <c r="D5" s="5">
        <f t="shared" ref="D5:D51" si="1">B5/$E$2</f>
        <v>264.17910447761193</v>
      </c>
      <c r="E5" s="5">
        <f t="shared" ref="E5:E51" si="2">C5/$E$2</f>
        <v>39007.46268656716</v>
      </c>
      <c r="F5" s="69">
        <f t="shared" ref="F5:F51" si="3">ROUND(D5/$F$2,4)</f>
        <v>0.92259999999999998</v>
      </c>
      <c r="G5" s="6">
        <f t="shared" ref="G5:G51" si="4">E5/$G$2</f>
        <v>0.7919921967480138</v>
      </c>
      <c r="H5" s="5">
        <f t="shared" ref="H5:H51" si="5">D5*6</f>
        <v>1585.0746268656717</v>
      </c>
      <c r="I5" s="5">
        <f t="shared" ref="I5:I51" si="6">ROUND(H5*$I$2,0)</f>
        <v>634</v>
      </c>
      <c r="J5" s="5">
        <f t="shared" ref="J5:J51" si="7">H5-I5</f>
        <v>951.07462686567169</v>
      </c>
      <c r="K5" s="5">
        <f t="shared" ref="K5:K51" si="8">J5*$K$2</f>
        <v>1236.3970149253732</v>
      </c>
      <c r="L5" s="5">
        <f t="shared" ref="L5:L51" si="9">J5*$L$2</f>
        <v>285.3223880597015</v>
      </c>
      <c r="N5" t="str">
        <f t="shared" ref="N5:N51" si="10">_xlfn.CONCAT(SUBSTITUTE(A5," ", "_"), " = '",A5,"'")</f>
        <v>Chevrolet_Colorado = 'Chevrolet Colorado'</v>
      </c>
      <c r="R5" t="str">
        <f t="shared" si="0"/>
        <v>Chevrolet Colorado,0.9226</v>
      </c>
    </row>
    <row r="6" spans="1:18">
      <c r="A6" t="s">
        <v>67</v>
      </c>
      <c r="B6" s="4">
        <v>173</v>
      </c>
      <c r="C6" s="4">
        <v>25800</v>
      </c>
      <c r="D6" s="5">
        <f t="shared" si="1"/>
        <v>258.20895522388059</v>
      </c>
      <c r="E6" s="5">
        <f t="shared" si="2"/>
        <v>38507.46268656716</v>
      </c>
      <c r="F6" s="69">
        <f t="shared" si="3"/>
        <v>0.90169999999999995</v>
      </c>
      <c r="G6" s="6">
        <f t="shared" si="4"/>
        <v>0.78184039319298859</v>
      </c>
      <c r="H6" s="5">
        <f t="shared" si="5"/>
        <v>1549.2537313432836</v>
      </c>
      <c r="I6" s="5">
        <f t="shared" si="6"/>
        <v>620</v>
      </c>
      <c r="J6" s="5">
        <f t="shared" si="7"/>
        <v>929.25373134328356</v>
      </c>
      <c r="K6" s="5">
        <f t="shared" si="8"/>
        <v>1208.0298507462687</v>
      </c>
      <c r="L6" s="5">
        <f t="shared" si="9"/>
        <v>278.77611940298505</v>
      </c>
      <c r="N6" t="str">
        <f t="shared" si="10"/>
        <v>Chevrolet_Equinox = 'Chevrolet Equinox'</v>
      </c>
      <c r="R6" t="str">
        <f t="shared" si="0"/>
        <v>Chevrolet Equinox,0.9017</v>
      </c>
    </row>
    <row r="7" spans="1:18">
      <c r="A7" t="s">
        <v>66</v>
      </c>
      <c r="B7" s="4">
        <v>210</v>
      </c>
      <c r="C7" s="4">
        <v>24700</v>
      </c>
      <c r="D7" s="5">
        <f t="shared" si="1"/>
        <v>313.43283582089549</v>
      </c>
      <c r="E7" s="5">
        <f t="shared" si="2"/>
        <v>36865.671641791043</v>
      </c>
      <c r="F7" s="69">
        <f t="shared" si="3"/>
        <v>1.0946</v>
      </c>
      <c r="G7" s="6">
        <f t="shared" si="4"/>
        <v>0.74850611286305502</v>
      </c>
      <c r="H7" s="5">
        <f t="shared" si="5"/>
        <v>1880.5970149253731</v>
      </c>
      <c r="I7" s="5">
        <f t="shared" si="6"/>
        <v>752</v>
      </c>
      <c r="J7" s="5">
        <f t="shared" si="7"/>
        <v>1128.5970149253731</v>
      </c>
      <c r="K7" s="5">
        <f t="shared" si="8"/>
        <v>1467.176119402985</v>
      </c>
      <c r="L7" s="5">
        <f t="shared" si="9"/>
        <v>338.57910447761191</v>
      </c>
      <c r="N7" t="str">
        <f t="shared" si="10"/>
        <v>Chevrolet_Malibu = 'Chevrolet Malibu'</v>
      </c>
      <c r="R7" t="str">
        <f t="shared" si="0"/>
        <v>Chevrolet Malibu,1.0946</v>
      </c>
    </row>
    <row r="8" spans="1:18">
      <c r="A8" t="s">
        <v>65</v>
      </c>
      <c r="B8" s="4">
        <v>209</v>
      </c>
      <c r="C8" s="4">
        <v>35600</v>
      </c>
      <c r="D8" s="5">
        <f t="shared" si="1"/>
        <v>311.94029850746267</v>
      </c>
      <c r="E8" s="5">
        <f t="shared" si="2"/>
        <v>53134.32835820895</v>
      </c>
      <c r="F8" s="69">
        <f t="shared" si="3"/>
        <v>1.0893999999999999</v>
      </c>
      <c r="G8" s="6">
        <f t="shared" si="4"/>
        <v>1.0788185270414881</v>
      </c>
      <c r="H8" s="5">
        <f t="shared" si="5"/>
        <v>1871.641791044776</v>
      </c>
      <c r="I8" s="5">
        <f t="shared" si="6"/>
        <v>749</v>
      </c>
      <c r="J8" s="5">
        <f t="shared" si="7"/>
        <v>1122.641791044776</v>
      </c>
      <c r="K8" s="5">
        <f t="shared" si="8"/>
        <v>1459.4343283582089</v>
      </c>
      <c r="L8" s="5">
        <f t="shared" si="9"/>
        <v>336.79253731343277</v>
      </c>
      <c r="N8" t="str">
        <f t="shared" si="10"/>
        <v>Chevrolet_Silverado = 'Chevrolet Silverado'</v>
      </c>
      <c r="R8" t="str">
        <f t="shared" si="0"/>
        <v>Chevrolet Silverado,1.0894</v>
      </c>
    </row>
    <row r="9" spans="1:18">
      <c r="A9" t="s">
        <v>64</v>
      </c>
      <c r="B9" s="4">
        <v>195</v>
      </c>
      <c r="C9" s="4">
        <v>54200</v>
      </c>
      <c r="D9" s="5">
        <f t="shared" si="1"/>
        <v>291.04477611940297</v>
      </c>
      <c r="E9" s="5">
        <f t="shared" si="2"/>
        <v>80895.52238805969</v>
      </c>
      <c r="F9" s="69">
        <f t="shared" si="3"/>
        <v>1.0164</v>
      </c>
      <c r="G9" s="6">
        <f t="shared" si="4"/>
        <v>1.6424709035294565</v>
      </c>
      <c r="H9" s="5">
        <f t="shared" si="5"/>
        <v>1746.2686567164178</v>
      </c>
      <c r="I9" s="5">
        <f t="shared" si="6"/>
        <v>699</v>
      </c>
      <c r="J9" s="5">
        <f t="shared" si="7"/>
        <v>1047.2686567164178</v>
      </c>
      <c r="K9" s="5">
        <f t="shared" si="8"/>
        <v>1361.4492537313431</v>
      </c>
      <c r="L9" s="5">
        <f t="shared" si="9"/>
        <v>314.18059701492535</v>
      </c>
      <c r="N9" t="str">
        <f t="shared" si="10"/>
        <v>Chevrolet_Tahoe = 'Chevrolet Tahoe'</v>
      </c>
      <c r="R9" t="str">
        <f t="shared" si="0"/>
        <v>Chevrolet Tahoe,1.0164</v>
      </c>
    </row>
    <row r="10" spans="1:18">
      <c r="A10" t="s">
        <v>63</v>
      </c>
      <c r="B10" s="4">
        <v>173</v>
      </c>
      <c r="C10" s="4">
        <v>34520</v>
      </c>
      <c r="D10" s="5">
        <f t="shared" si="1"/>
        <v>258.20895522388059</v>
      </c>
      <c r="E10" s="5">
        <f t="shared" si="2"/>
        <v>51522.388059701487</v>
      </c>
      <c r="F10" s="69">
        <f t="shared" si="3"/>
        <v>0.90169999999999995</v>
      </c>
      <c r="G10" s="6">
        <f t="shared" si="4"/>
        <v>1.0460903245357351</v>
      </c>
      <c r="H10" s="5">
        <f t="shared" si="5"/>
        <v>1549.2537313432836</v>
      </c>
      <c r="I10" s="5">
        <f t="shared" si="6"/>
        <v>620</v>
      </c>
      <c r="J10" s="5">
        <f t="shared" si="7"/>
        <v>929.25373134328356</v>
      </c>
      <c r="K10" s="5">
        <f t="shared" si="8"/>
        <v>1208.0298507462687</v>
      </c>
      <c r="L10" s="5">
        <f t="shared" si="9"/>
        <v>278.77611940298505</v>
      </c>
      <c r="N10" t="str">
        <f t="shared" si="10"/>
        <v>Chevrolet_Traverse = 'Chevrolet Traverse'</v>
      </c>
      <c r="R10" t="str">
        <f t="shared" si="0"/>
        <v>Chevrolet Traverse,0.9017</v>
      </c>
    </row>
    <row r="11" spans="1:18">
      <c r="A11" t="s">
        <v>62</v>
      </c>
      <c r="B11" s="4">
        <v>232</v>
      </c>
      <c r="C11" s="4">
        <v>32645</v>
      </c>
      <c r="D11" s="5">
        <f t="shared" si="1"/>
        <v>346.26865671641787</v>
      </c>
      <c r="E11" s="5">
        <f t="shared" si="2"/>
        <v>48723.880597014926</v>
      </c>
      <c r="F11" s="69">
        <f t="shared" si="3"/>
        <v>1.2093</v>
      </c>
      <c r="G11" s="6">
        <f t="shared" si="4"/>
        <v>0.98927052851880293</v>
      </c>
      <c r="H11" s="5">
        <f t="shared" si="5"/>
        <v>2077.6119402985073</v>
      </c>
      <c r="I11" s="5">
        <f t="shared" si="6"/>
        <v>831</v>
      </c>
      <c r="J11" s="5">
        <f t="shared" si="7"/>
        <v>1246.6119402985073</v>
      </c>
      <c r="K11" s="5">
        <f t="shared" si="8"/>
        <v>1620.5955223880596</v>
      </c>
      <c r="L11" s="5">
        <f t="shared" si="9"/>
        <v>373.98358208955216</v>
      </c>
      <c r="N11" t="str">
        <f t="shared" si="10"/>
        <v>Dodge_Charger = 'Dodge Charger'</v>
      </c>
      <c r="R11" t="str">
        <f t="shared" si="0"/>
        <v>Dodge Charger,1.2093</v>
      </c>
    </row>
    <row r="12" spans="1:18">
      <c r="A12" t="s">
        <v>61</v>
      </c>
      <c r="B12" s="4">
        <v>177</v>
      </c>
      <c r="C12" s="4">
        <v>30235</v>
      </c>
      <c r="D12" s="5">
        <f t="shared" si="1"/>
        <v>264.17910447761193</v>
      </c>
      <c r="E12" s="5">
        <f t="shared" si="2"/>
        <v>45126.86567164179</v>
      </c>
      <c r="F12" s="69">
        <f t="shared" si="3"/>
        <v>0.92259999999999998</v>
      </c>
      <c r="G12" s="6">
        <f t="shared" si="4"/>
        <v>0.91623815070503922</v>
      </c>
      <c r="H12" s="5">
        <f t="shared" si="5"/>
        <v>1585.0746268656717</v>
      </c>
      <c r="I12" s="5">
        <f t="shared" si="6"/>
        <v>634</v>
      </c>
      <c r="J12" s="5">
        <f t="shared" si="7"/>
        <v>951.07462686567169</v>
      </c>
      <c r="K12" s="5">
        <f t="shared" si="8"/>
        <v>1236.3970149253732</v>
      </c>
      <c r="L12" s="5">
        <f t="shared" si="9"/>
        <v>285.3223880597015</v>
      </c>
      <c r="N12" t="str">
        <f t="shared" si="10"/>
        <v>Dodge_Ram = 'Dodge Ram'</v>
      </c>
      <c r="R12" t="str">
        <f t="shared" si="0"/>
        <v>Dodge Ram,0.9226</v>
      </c>
    </row>
    <row r="13" spans="1:18">
      <c r="A13" t="s">
        <v>60</v>
      </c>
      <c r="B13" s="4">
        <v>167</v>
      </c>
      <c r="C13" s="4">
        <v>28815</v>
      </c>
      <c r="D13" s="5">
        <f t="shared" si="1"/>
        <v>249.25373134328356</v>
      </c>
      <c r="E13" s="5">
        <f t="shared" si="2"/>
        <v>43007.46268656716</v>
      </c>
      <c r="F13" s="69">
        <f t="shared" si="3"/>
        <v>0.87050000000000005</v>
      </c>
      <c r="G13" s="6">
        <f t="shared" si="4"/>
        <v>0.87320662518821568</v>
      </c>
      <c r="H13" s="5">
        <f t="shared" si="5"/>
        <v>1495.5223880597014</v>
      </c>
      <c r="I13" s="5">
        <f t="shared" si="6"/>
        <v>598</v>
      </c>
      <c r="J13" s="5">
        <f t="shared" si="7"/>
        <v>897.52238805970137</v>
      </c>
      <c r="K13" s="5">
        <f t="shared" si="8"/>
        <v>1166.7791044776118</v>
      </c>
      <c r="L13" s="5">
        <f t="shared" si="9"/>
        <v>269.25671641791041</v>
      </c>
      <c r="N13" t="str">
        <f t="shared" si="10"/>
        <v>Ford_Bronco = 'Ford Bronco'</v>
      </c>
      <c r="R13" t="str">
        <f t="shared" si="0"/>
        <v>Ford Bronco,0.8705</v>
      </c>
    </row>
    <row r="14" spans="1:18">
      <c r="A14" t="s">
        <v>59</v>
      </c>
      <c r="B14" s="4">
        <v>177</v>
      </c>
      <c r="C14" s="4">
        <v>29215</v>
      </c>
      <c r="D14" s="5">
        <f t="shared" si="1"/>
        <v>264.17910447761193</v>
      </c>
      <c r="E14" s="5">
        <f t="shared" si="2"/>
        <v>43604.477611940296</v>
      </c>
      <c r="F14" s="69">
        <f t="shared" si="3"/>
        <v>0.92259999999999998</v>
      </c>
      <c r="G14" s="6">
        <f t="shared" si="4"/>
        <v>0.88532818167182792</v>
      </c>
      <c r="H14" s="5">
        <f t="shared" si="5"/>
        <v>1585.0746268656717</v>
      </c>
      <c r="I14" s="5">
        <f t="shared" si="6"/>
        <v>634</v>
      </c>
      <c r="J14" s="5">
        <f t="shared" si="7"/>
        <v>951.07462686567169</v>
      </c>
      <c r="K14" s="5">
        <f t="shared" si="8"/>
        <v>1236.3970149253732</v>
      </c>
      <c r="L14" s="5">
        <f t="shared" si="9"/>
        <v>285.3223880597015</v>
      </c>
      <c r="N14" t="str">
        <f t="shared" si="10"/>
        <v>Ford_Bronco_Sport = 'Ford Bronco Sport'</v>
      </c>
      <c r="R14" t="str">
        <f t="shared" si="0"/>
        <v>Ford Bronco Sport,0.9226</v>
      </c>
    </row>
    <row r="15" spans="1:18">
      <c r="A15" t="s">
        <v>58</v>
      </c>
      <c r="B15" s="4">
        <v>167</v>
      </c>
      <c r="C15" s="4">
        <v>27185</v>
      </c>
      <c r="D15" s="5">
        <f t="shared" si="1"/>
        <v>249.25373134328356</v>
      </c>
      <c r="E15" s="5">
        <f t="shared" si="2"/>
        <v>40574.626865671642</v>
      </c>
      <c r="F15" s="69">
        <f t="shared" si="3"/>
        <v>0.87050000000000005</v>
      </c>
      <c r="G15" s="6">
        <f t="shared" si="4"/>
        <v>0.82381128251749602</v>
      </c>
      <c r="H15" s="5">
        <f t="shared" si="5"/>
        <v>1495.5223880597014</v>
      </c>
      <c r="I15" s="5">
        <f t="shared" si="6"/>
        <v>598</v>
      </c>
      <c r="J15" s="5">
        <f t="shared" si="7"/>
        <v>897.52238805970137</v>
      </c>
      <c r="K15" s="5">
        <f t="shared" si="8"/>
        <v>1166.7791044776118</v>
      </c>
      <c r="L15" s="5">
        <f t="shared" si="9"/>
        <v>269.25671641791041</v>
      </c>
      <c r="N15" t="str">
        <f t="shared" si="10"/>
        <v>Ford_Escape = 'Ford Escape'</v>
      </c>
      <c r="R15" t="str">
        <f t="shared" si="0"/>
        <v>Ford Escape,0.8705</v>
      </c>
    </row>
    <row r="16" spans="1:18">
      <c r="A16" t="s">
        <v>57</v>
      </c>
      <c r="B16" s="4">
        <v>174</v>
      </c>
      <c r="C16" s="4">
        <v>35510</v>
      </c>
      <c r="D16" s="5">
        <f t="shared" si="1"/>
        <v>259.70149253731341</v>
      </c>
      <c r="E16" s="5">
        <f t="shared" si="2"/>
        <v>53000</v>
      </c>
      <c r="F16" s="69">
        <f t="shared" si="3"/>
        <v>0.90690000000000004</v>
      </c>
      <c r="G16" s="6">
        <f t="shared" si="4"/>
        <v>1.0760911768326755</v>
      </c>
      <c r="H16" s="5">
        <f t="shared" si="5"/>
        <v>1558.2089552238804</v>
      </c>
      <c r="I16" s="5">
        <f t="shared" si="6"/>
        <v>623</v>
      </c>
      <c r="J16" s="5">
        <f t="shared" si="7"/>
        <v>935.20895522388037</v>
      </c>
      <c r="K16" s="5">
        <f t="shared" si="8"/>
        <v>1215.7716417910444</v>
      </c>
      <c r="L16" s="5">
        <f t="shared" si="9"/>
        <v>280.56268656716412</v>
      </c>
      <c r="N16" t="str">
        <f t="shared" si="10"/>
        <v>Ford_Explorer = 'Ford Explorer'</v>
      </c>
      <c r="R16" t="str">
        <f t="shared" si="0"/>
        <v>Ford Explorer,0.9069</v>
      </c>
    </row>
    <row r="17" spans="1:18">
      <c r="A17" t="s">
        <v>56</v>
      </c>
      <c r="B17" s="4">
        <v>164</v>
      </c>
      <c r="C17" s="4">
        <v>31520</v>
      </c>
      <c r="D17" s="5">
        <f t="shared" si="1"/>
        <v>244.77611940298507</v>
      </c>
      <c r="E17" s="5">
        <f t="shared" si="2"/>
        <v>47044.776119402981</v>
      </c>
      <c r="F17" s="69">
        <f t="shared" si="3"/>
        <v>0.8548</v>
      </c>
      <c r="G17" s="6">
        <f t="shared" si="4"/>
        <v>0.9551786509086434</v>
      </c>
      <c r="H17" s="5">
        <f t="shared" si="5"/>
        <v>1468.6567164179105</v>
      </c>
      <c r="I17" s="5">
        <f t="shared" si="6"/>
        <v>587</v>
      </c>
      <c r="J17" s="5">
        <f t="shared" si="7"/>
        <v>881.6567164179105</v>
      </c>
      <c r="K17" s="5">
        <f t="shared" si="8"/>
        <v>1146.1537313432837</v>
      </c>
      <c r="L17" s="5">
        <f t="shared" si="9"/>
        <v>264.49701492537315</v>
      </c>
      <c r="N17" t="str">
        <f t="shared" si="10"/>
        <v>Ford_F-150 = 'Ford F-150'</v>
      </c>
      <c r="R17" t="str">
        <f t="shared" si="0"/>
        <v>Ford F-150,0.8548</v>
      </c>
    </row>
    <row r="18" spans="1:18">
      <c r="A18" t="s">
        <v>55</v>
      </c>
      <c r="B18" s="4">
        <v>200</v>
      </c>
      <c r="C18" s="4">
        <v>46660</v>
      </c>
      <c r="D18" s="5">
        <f t="shared" si="1"/>
        <v>298.50746268656712</v>
      </c>
      <c r="E18" s="5">
        <f t="shared" si="2"/>
        <v>69641.79104477611</v>
      </c>
      <c r="F18" s="69">
        <f t="shared" si="3"/>
        <v>1.0425</v>
      </c>
      <c r="G18" s="6">
        <f t="shared" si="4"/>
        <v>1.4139795638133661</v>
      </c>
      <c r="H18" s="5">
        <f t="shared" si="5"/>
        <v>1791.0447761194027</v>
      </c>
      <c r="I18" s="5">
        <f t="shared" si="6"/>
        <v>716</v>
      </c>
      <c r="J18" s="5">
        <f t="shared" si="7"/>
        <v>1075.0447761194027</v>
      </c>
      <c r="K18" s="5">
        <f t="shared" si="8"/>
        <v>1397.5582089552236</v>
      </c>
      <c r="L18" s="5">
        <f t="shared" si="9"/>
        <v>322.51343283582082</v>
      </c>
      <c r="N18" t="str">
        <f t="shared" si="10"/>
        <v>GMC_Sierra_1500 = 'GMC Sierra 1500'</v>
      </c>
      <c r="R18" t="str">
        <f t="shared" si="0"/>
        <v>GMC Sierra 1500,1.0425</v>
      </c>
    </row>
    <row r="19" spans="1:18">
      <c r="A19" t="s">
        <v>54</v>
      </c>
      <c r="B19" s="4">
        <v>205</v>
      </c>
      <c r="C19" s="4">
        <v>52500</v>
      </c>
      <c r="D19" s="5">
        <f t="shared" si="1"/>
        <v>305.97014925373134</v>
      </c>
      <c r="E19" s="5">
        <f t="shared" si="2"/>
        <v>78358.208955223876</v>
      </c>
      <c r="F19" s="69">
        <f t="shared" si="3"/>
        <v>1.0685</v>
      </c>
      <c r="G19" s="6">
        <f t="shared" si="4"/>
        <v>1.5909542884741046</v>
      </c>
      <c r="H19" s="5">
        <f t="shared" si="5"/>
        <v>1835.8208955223881</v>
      </c>
      <c r="I19" s="5">
        <f t="shared" si="6"/>
        <v>734</v>
      </c>
      <c r="J19" s="5">
        <f t="shared" si="7"/>
        <v>1101.8208955223881</v>
      </c>
      <c r="K19" s="5">
        <f t="shared" si="8"/>
        <v>1432.3671641791045</v>
      </c>
      <c r="L19" s="5">
        <f t="shared" si="9"/>
        <v>330.54626865671645</v>
      </c>
      <c r="N19" t="str">
        <f t="shared" si="10"/>
        <v>GMC_Yukon = 'GMC Yukon'</v>
      </c>
      <c r="R19" t="str">
        <f t="shared" si="0"/>
        <v>GMC Yukon,1.0685</v>
      </c>
    </row>
    <row r="20" spans="1:18">
      <c r="A20" t="s">
        <v>53</v>
      </c>
      <c r="B20" s="4">
        <v>176</v>
      </c>
      <c r="C20" s="4">
        <v>26520</v>
      </c>
      <c r="D20" s="5">
        <f t="shared" si="1"/>
        <v>262.68656716417911</v>
      </c>
      <c r="E20" s="5">
        <f t="shared" si="2"/>
        <v>39582.089552238802</v>
      </c>
      <c r="F20" s="69">
        <f t="shared" si="3"/>
        <v>0.91739999999999999</v>
      </c>
      <c r="G20" s="6">
        <f t="shared" si="4"/>
        <v>0.80365919486349058</v>
      </c>
      <c r="H20" s="5">
        <f t="shared" si="5"/>
        <v>1576.1194029850747</v>
      </c>
      <c r="I20" s="5">
        <f t="shared" si="6"/>
        <v>630</v>
      </c>
      <c r="J20" s="5">
        <f t="shared" si="7"/>
        <v>946.11940298507466</v>
      </c>
      <c r="K20" s="5">
        <f t="shared" si="8"/>
        <v>1229.955223880597</v>
      </c>
      <c r="L20" s="5">
        <f t="shared" si="9"/>
        <v>283.83582089552237</v>
      </c>
      <c r="N20" t="str">
        <f t="shared" si="10"/>
        <v>Honda_Accord = 'Honda Accord'</v>
      </c>
      <c r="R20" t="str">
        <f t="shared" si="0"/>
        <v>Honda Accord,0.9174</v>
      </c>
    </row>
    <row r="21" spans="1:18">
      <c r="A21" t="s">
        <v>52</v>
      </c>
      <c r="B21" s="4">
        <v>180</v>
      </c>
      <c r="C21" s="4">
        <v>22550</v>
      </c>
      <c r="D21" s="5">
        <f t="shared" si="1"/>
        <v>268.65671641791045</v>
      </c>
      <c r="E21" s="5">
        <f t="shared" si="2"/>
        <v>33656.716417910444</v>
      </c>
      <c r="F21" s="69">
        <f t="shared" si="3"/>
        <v>0.93820000000000003</v>
      </c>
      <c r="G21" s="6">
        <f t="shared" si="4"/>
        <v>0.68335274676363922</v>
      </c>
      <c r="H21" s="5">
        <f t="shared" si="5"/>
        <v>1611.9402985074626</v>
      </c>
      <c r="I21" s="5">
        <f t="shared" si="6"/>
        <v>645</v>
      </c>
      <c r="J21" s="5">
        <f t="shared" si="7"/>
        <v>966.94029850746256</v>
      </c>
      <c r="K21" s="5">
        <f t="shared" si="8"/>
        <v>1257.0223880597014</v>
      </c>
      <c r="L21" s="5">
        <f t="shared" si="9"/>
        <v>290.08208955223876</v>
      </c>
      <c r="N21" t="str">
        <f t="shared" si="10"/>
        <v>Honda_Civic = 'Honda Civic'</v>
      </c>
      <c r="R21" t="str">
        <f t="shared" si="0"/>
        <v>Honda Civic,0.9382</v>
      </c>
    </row>
    <row r="22" spans="1:18">
      <c r="A22" t="s">
        <v>51</v>
      </c>
      <c r="B22" s="4">
        <v>156</v>
      </c>
      <c r="C22" s="4">
        <v>26800</v>
      </c>
      <c r="D22" s="5">
        <f t="shared" si="1"/>
        <v>232.83582089552237</v>
      </c>
      <c r="E22" s="5">
        <f t="shared" si="2"/>
        <v>40000</v>
      </c>
      <c r="F22" s="69">
        <f t="shared" si="3"/>
        <v>0.81310000000000004</v>
      </c>
      <c r="G22" s="6">
        <f t="shared" si="4"/>
        <v>0.81214428440201925</v>
      </c>
      <c r="H22" s="5">
        <f t="shared" si="5"/>
        <v>1397.0149253731342</v>
      </c>
      <c r="I22" s="5">
        <f t="shared" si="6"/>
        <v>559</v>
      </c>
      <c r="J22" s="5">
        <f t="shared" si="7"/>
        <v>838.01492537313425</v>
      </c>
      <c r="K22" s="5">
        <f t="shared" si="8"/>
        <v>1089.4194029850746</v>
      </c>
      <c r="L22" s="5">
        <f t="shared" si="9"/>
        <v>251.40447761194025</v>
      </c>
      <c r="N22" t="str">
        <f t="shared" si="10"/>
        <v>Honda_CR-V = 'Honda CR-V'</v>
      </c>
      <c r="R22" t="str">
        <f t="shared" si="0"/>
        <v>Honda CR-V,0.8131</v>
      </c>
    </row>
    <row r="23" spans="1:18">
      <c r="A23" t="s">
        <v>50</v>
      </c>
      <c r="B23" s="4">
        <v>173</v>
      </c>
      <c r="C23" s="4">
        <v>38080</v>
      </c>
      <c r="D23" s="5">
        <f t="shared" si="1"/>
        <v>258.20895522388059</v>
      </c>
      <c r="E23" s="5">
        <f t="shared" si="2"/>
        <v>56835.820895522382</v>
      </c>
      <c r="F23" s="69">
        <f t="shared" si="3"/>
        <v>0.90169999999999995</v>
      </c>
      <c r="G23" s="6">
        <f t="shared" si="4"/>
        <v>1.1539721772398839</v>
      </c>
      <c r="H23" s="5">
        <f t="shared" si="5"/>
        <v>1549.2537313432836</v>
      </c>
      <c r="I23" s="5">
        <f t="shared" si="6"/>
        <v>620</v>
      </c>
      <c r="J23" s="5">
        <f t="shared" si="7"/>
        <v>929.25373134328356</v>
      </c>
      <c r="K23" s="5">
        <f t="shared" si="8"/>
        <v>1208.0298507462687</v>
      </c>
      <c r="L23" s="5">
        <f t="shared" si="9"/>
        <v>278.77611940298505</v>
      </c>
      <c r="N23" t="str">
        <f t="shared" si="10"/>
        <v>Honda_Pilot = 'Honda Pilot'</v>
      </c>
      <c r="R23" t="str">
        <f t="shared" si="0"/>
        <v>Honda Pilot,0.9017</v>
      </c>
    </row>
    <row r="24" spans="1:18">
      <c r="A24" t="s">
        <v>49</v>
      </c>
      <c r="B24" s="4">
        <v>190</v>
      </c>
      <c r="C24" s="4">
        <v>20200</v>
      </c>
      <c r="D24" s="5">
        <f t="shared" si="1"/>
        <v>283.58208955223881</v>
      </c>
      <c r="E24" s="5">
        <f t="shared" si="2"/>
        <v>30149.25373134328</v>
      </c>
      <c r="F24" s="69">
        <f t="shared" si="3"/>
        <v>0.99029999999999996</v>
      </c>
      <c r="G24" s="6">
        <f t="shared" si="4"/>
        <v>0.61213860242241735</v>
      </c>
      <c r="H24" s="5">
        <f t="shared" si="5"/>
        <v>1701.4925373134329</v>
      </c>
      <c r="I24" s="5">
        <f t="shared" si="6"/>
        <v>681</v>
      </c>
      <c r="J24" s="5">
        <f t="shared" si="7"/>
        <v>1020.4925373134329</v>
      </c>
      <c r="K24" s="5">
        <f t="shared" si="8"/>
        <v>1326.6402985074628</v>
      </c>
      <c r="L24" s="5">
        <f t="shared" si="9"/>
        <v>306.14776119402984</v>
      </c>
      <c r="N24" t="str">
        <f t="shared" si="10"/>
        <v>Hyundai_Elantra = 'Hyundai Elantra'</v>
      </c>
      <c r="R24" t="str">
        <f t="shared" si="0"/>
        <v>Hyundai Elantra,0.9903</v>
      </c>
    </row>
    <row r="25" spans="1:18">
      <c r="A25" t="s">
        <v>48</v>
      </c>
      <c r="B25" s="4">
        <v>179</v>
      </c>
      <c r="C25" s="4">
        <v>33600</v>
      </c>
      <c r="D25" s="5">
        <f t="shared" si="1"/>
        <v>267.16417910447757</v>
      </c>
      <c r="E25" s="5">
        <f t="shared" si="2"/>
        <v>50149.253731343284</v>
      </c>
      <c r="F25" s="69">
        <f t="shared" si="3"/>
        <v>0.93300000000000005</v>
      </c>
      <c r="G25" s="6">
        <f t="shared" si="4"/>
        <v>1.018210744623427</v>
      </c>
      <c r="H25" s="5">
        <f t="shared" si="5"/>
        <v>1602.9850746268653</v>
      </c>
      <c r="I25" s="5">
        <f t="shared" si="6"/>
        <v>641</v>
      </c>
      <c r="J25" s="5">
        <f t="shared" si="7"/>
        <v>961.9850746268653</v>
      </c>
      <c r="K25" s="5">
        <f t="shared" si="8"/>
        <v>1250.5805970149249</v>
      </c>
      <c r="L25" s="5">
        <f t="shared" si="9"/>
        <v>288.59552238805958</v>
      </c>
      <c r="N25" t="str">
        <f t="shared" si="10"/>
        <v>Hyundai_Palisade = 'Hyundai Palisade'</v>
      </c>
      <c r="R25" t="str">
        <f t="shared" si="0"/>
        <v>Hyundai Palisade,0.933</v>
      </c>
    </row>
    <row r="26" spans="1:18">
      <c r="A26" t="s">
        <v>47</v>
      </c>
      <c r="B26" s="4">
        <v>191</v>
      </c>
      <c r="C26" s="4">
        <v>28200</v>
      </c>
      <c r="D26" s="5">
        <f t="shared" si="1"/>
        <v>285.07462686567163</v>
      </c>
      <c r="E26" s="5">
        <f t="shared" si="2"/>
        <v>42089.552238805969</v>
      </c>
      <c r="F26" s="69">
        <f t="shared" si="3"/>
        <v>0.99550000000000005</v>
      </c>
      <c r="G26" s="6">
        <f t="shared" si="4"/>
        <v>0.85456973209466192</v>
      </c>
      <c r="H26" s="5">
        <f t="shared" si="5"/>
        <v>1710.4477611940297</v>
      </c>
      <c r="I26" s="5">
        <f t="shared" si="6"/>
        <v>684</v>
      </c>
      <c r="J26" s="5">
        <f t="shared" si="7"/>
        <v>1026.4477611940297</v>
      </c>
      <c r="K26" s="5">
        <f t="shared" si="8"/>
        <v>1334.3820895522385</v>
      </c>
      <c r="L26" s="5">
        <f t="shared" si="9"/>
        <v>307.93432835820892</v>
      </c>
      <c r="N26" t="str">
        <f t="shared" si="10"/>
        <v>Hyundai_Santa_Fe = 'Hyundai Santa Fe'</v>
      </c>
      <c r="R26" t="str">
        <f t="shared" si="0"/>
        <v>Hyundai Santa Fe,0.9955</v>
      </c>
    </row>
    <row r="27" spans="1:18">
      <c r="A27" t="s">
        <v>46</v>
      </c>
      <c r="B27" s="4">
        <v>179</v>
      </c>
      <c r="C27" s="4">
        <v>26450</v>
      </c>
      <c r="D27" s="5">
        <f t="shared" si="1"/>
        <v>267.16417910447757</v>
      </c>
      <c r="E27" s="5">
        <f t="shared" si="2"/>
        <v>39477.611940298506</v>
      </c>
      <c r="F27" s="69">
        <f t="shared" si="3"/>
        <v>0.93300000000000005</v>
      </c>
      <c r="G27" s="6">
        <f t="shared" si="4"/>
        <v>0.80153792247885847</v>
      </c>
      <c r="H27" s="5">
        <f t="shared" si="5"/>
        <v>1602.9850746268653</v>
      </c>
      <c r="I27" s="5">
        <f t="shared" si="6"/>
        <v>641</v>
      </c>
      <c r="J27" s="5">
        <f t="shared" si="7"/>
        <v>961.9850746268653</v>
      </c>
      <c r="K27" s="5">
        <f t="shared" si="8"/>
        <v>1250.5805970149249</v>
      </c>
      <c r="L27" s="5">
        <f t="shared" si="9"/>
        <v>288.59552238805958</v>
      </c>
      <c r="N27" t="str">
        <f t="shared" si="10"/>
        <v>Hyundai_Tucson = 'Hyundai Tucson'</v>
      </c>
      <c r="R27" t="str">
        <f t="shared" si="0"/>
        <v>Hyundai Tucson,0.933</v>
      </c>
    </row>
    <row r="28" spans="1:18">
      <c r="A28" t="s">
        <v>45</v>
      </c>
      <c r="B28" s="4">
        <v>178</v>
      </c>
      <c r="C28" s="4">
        <v>27285</v>
      </c>
      <c r="D28" s="5">
        <f t="shared" si="1"/>
        <v>265.67164179104475</v>
      </c>
      <c r="E28" s="5">
        <f t="shared" si="2"/>
        <v>40723.880597014926</v>
      </c>
      <c r="F28" s="69">
        <f t="shared" si="3"/>
        <v>0.92779999999999996</v>
      </c>
      <c r="G28" s="6">
        <f t="shared" si="4"/>
        <v>0.82684167163839906</v>
      </c>
      <c r="H28" s="5">
        <f t="shared" si="5"/>
        <v>1594.0298507462685</v>
      </c>
      <c r="I28" s="5">
        <f t="shared" si="6"/>
        <v>638</v>
      </c>
      <c r="J28" s="5">
        <f t="shared" si="7"/>
        <v>956.02985074626849</v>
      </c>
      <c r="K28" s="5">
        <f t="shared" si="8"/>
        <v>1242.838805970149</v>
      </c>
      <c r="L28" s="5">
        <f t="shared" si="9"/>
        <v>286.80895522388056</v>
      </c>
      <c r="N28" t="str">
        <f t="shared" si="10"/>
        <v>Jeep_Compass = 'Jeep Compass'</v>
      </c>
      <c r="R28" t="str">
        <f t="shared" si="0"/>
        <v>Jeep Compass,0.9278</v>
      </c>
    </row>
    <row r="29" spans="1:18">
      <c r="A29" t="s">
        <v>44</v>
      </c>
      <c r="B29" s="4">
        <v>191</v>
      </c>
      <c r="C29" s="4">
        <v>38775</v>
      </c>
      <c r="D29" s="5">
        <f t="shared" si="1"/>
        <v>285.07462686567163</v>
      </c>
      <c r="E29" s="5">
        <f t="shared" si="2"/>
        <v>57873.134328358203</v>
      </c>
      <c r="F29" s="69">
        <f t="shared" si="3"/>
        <v>0.99550000000000005</v>
      </c>
      <c r="G29" s="6">
        <f t="shared" si="4"/>
        <v>1.1750333816301601</v>
      </c>
      <c r="H29" s="5">
        <f t="shared" si="5"/>
        <v>1710.4477611940297</v>
      </c>
      <c r="I29" s="5">
        <f t="shared" si="6"/>
        <v>684</v>
      </c>
      <c r="J29" s="5">
        <f t="shared" si="7"/>
        <v>1026.4477611940297</v>
      </c>
      <c r="K29" s="5">
        <f t="shared" si="8"/>
        <v>1334.3820895522385</v>
      </c>
      <c r="L29" s="5">
        <f t="shared" si="9"/>
        <v>307.93432835820892</v>
      </c>
      <c r="N29" t="str">
        <f t="shared" si="10"/>
        <v>Jeep_Gladiator = 'Jeep Gladiator'</v>
      </c>
      <c r="R29" t="str">
        <f t="shared" si="0"/>
        <v>Jeep Gladiator,0.9955</v>
      </c>
    </row>
    <row r="30" spans="1:18">
      <c r="A30" t="s">
        <v>43</v>
      </c>
      <c r="B30" s="4">
        <v>213</v>
      </c>
      <c r="C30" s="4">
        <v>41530</v>
      </c>
      <c r="D30" s="5">
        <f t="shared" si="1"/>
        <v>317.91044776119401</v>
      </c>
      <c r="E30" s="5">
        <f t="shared" si="2"/>
        <v>61985.074626865666</v>
      </c>
      <c r="F30" s="69">
        <f t="shared" si="3"/>
        <v>1.1102000000000001</v>
      </c>
      <c r="G30" s="6">
        <f t="shared" si="4"/>
        <v>1.2585206019110393</v>
      </c>
      <c r="H30" s="5">
        <f t="shared" si="5"/>
        <v>1907.4626865671639</v>
      </c>
      <c r="I30" s="5">
        <f t="shared" si="6"/>
        <v>763</v>
      </c>
      <c r="J30" s="5">
        <f t="shared" si="7"/>
        <v>1144.4626865671639</v>
      </c>
      <c r="K30" s="5">
        <f t="shared" si="8"/>
        <v>1487.8014925373132</v>
      </c>
      <c r="L30" s="5">
        <f t="shared" si="9"/>
        <v>343.33880597014917</v>
      </c>
      <c r="N30" t="str">
        <f t="shared" si="10"/>
        <v>Jeep_Grand_Cherokee = 'Jeep Grand Cherokee'</v>
      </c>
      <c r="R30" t="str">
        <f t="shared" si="0"/>
        <v>Jeep Grand Cherokee,1.1102</v>
      </c>
    </row>
    <row r="31" spans="1:18">
      <c r="A31" t="s">
        <v>42</v>
      </c>
      <c r="B31" s="4">
        <v>176</v>
      </c>
      <c r="C31" s="4">
        <v>31195</v>
      </c>
      <c r="D31" s="5">
        <f t="shared" si="1"/>
        <v>262.68656716417911</v>
      </c>
      <c r="E31" s="5">
        <f t="shared" si="2"/>
        <v>46559.701492537308</v>
      </c>
      <c r="F31" s="69">
        <f t="shared" si="3"/>
        <v>0.91739999999999999</v>
      </c>
      <c r="G31" s="6">
        <f t="shared" si="4"/>
        <v>0.94532988626570846</v>
      </c>
      <c r="H31" s="5">
        <f t="shared" si="5"/>
        <v>1576.1194029850747</v>
      </c>
      <c r="I31" s="5">
        <f t="shared" si="6"/>
        <v>630</v>
      </c>
      <c r="J31" s="5">
        <f t="shared" si="7"/>
        <v>946.11940298507466</v>
      </c>
      <c r="K31" s="5">
        <f t="shared" si="8"/>
        <v>1229.955223880597</v>
      </c>
      <c r="L31" s="5">
        <f t="shared" si="9"/>
        <v>283.83582089552237</v>
      </c>
      <c r="N31" t="str">
        <f t="shared" si="10"/>
        <v>Jeep_Wrangler = 'Jeep Wrangler'</v>
      </c>
      <c r="R31" t="str">
        <f t="shared" si="0"/>
        <v>Jeep Wrangler,0.9174</v>
      </c>
    </row>
    <row r="32" spans="1:18">
      <c r="A32" t="s">
        <v>41</v>
      </c>
      <c r="B32" s="4">
        <v>195</v>
      </c>
      <c r="C32" s="4">
        <v>29990</v>
      </c>
      <c r="D32" s="5">
        <f t="shared" si="1"/>
        <v>291.04477611940297</v>
      </c>
      <c r="E32" s="5">
        <f t="shared" si="2"/>
        <v>44761.194029850747</v>
      </c>
      <c r="F32" s="69">
        <f t="shared" si="3"/>
        <v>1.0164</v>
      </c>
      <c r="G32" s="6">
        <f t="shared" si="4"/>
        <v>0.90881369735882678</v>
      </c>
      <c r="H32" s="5">
        <f t="shared" si="5"/>
        <v>1746.2686567164178</v>
      </c>
      <c r="I32" s="5">
        <f t="shared" si="6"/>
        <v>699</v>
      </c>
      <c r="J32" s="5">
        <f t="shared" si="7"/>
        <v>1047.2686567164178</v>
      </c>
      <c r="K32" s="5">
        <f t="shared" si="8"/>
        <v>1361.4492537313431</v>
      </c>
      <c r="L32" s="5">
        <f t="shared" si="9"/>
        <v>314.18059701492535</v>
      </c>
      <c r="N32" t="str">
        <f t="shared" si="10"/>
        <v>Kia_Sorento = 'Kia Sorento'</v>
      </c>
      <c r="R32" t="str">
        <f t="shared" si="0"/>
        <v>Kia Sorento,1.0164</v>
      </c>
    </row>
    <row r="33" spans="1:18">
      <c r="A33" t="s">
        <v>40</v>
      </c>
      <c r="B33" s="4">
        <v>183</v>
      </c>
      <c r="C33" s="4">
        <v>25990</v>
      </c>
      <c r="D33" s="5">
        <f t="shared" si="1"/>
        <v>273.13432835820896</v>
      </c>
      <c r="E33" s="5">
        <f t="shared" si="2"/>
        <v>38791.044776119401</v>
      </c>
      <c r="F33" s="69">
        <f t="shared" si="3"/>
        <v>0.95379999999999998</v>
      </c>
      <c r="G33" s="6">
        <f t="shared" si="4"/>
        <v>0.78759813252270439</v>
      </c>
      <c r="H33" s="5">
        <f t="shared" si="5"/>
        <v>1638.8059701492539</v>
      </c>
      <c r="I33" s="5">
        <f t="shared" si="6"/>
        <v>656</v>
      </c>
      <c r="J33" s="5">
        <f t="shared" si="7"/>
        <v>982.80597014925388</v>
      </c>
      <c r="K33" s="5">
        <f t="shared" si="8"/>
        <v>1277.6477611940302</v>
      </c>
      <c r="L33" s="5">
        <f t="shared" si="9"/>
        <v>294.84179104477613</v>
      </c>
      <c r="N33" t="str">
        <f t="shared" si="10"/>
        <v>Kia_Sportage = 'Kia Sportage'</v>
      </c>
      <c r="R33" t="str">
        <f t="shared" si="0"/>
        <v>Kia Sportage,0.9538</v>
      </c>
    </row>
    <row r="34" spans="1:18">
      <c r="A34" t="s">
        <v>39</v>
      </c>
      <c r="B34" s="4">
        <v>176</v>
      </c>
      <c r="C34" s="4">
        <v>35690</v>
      </c>
      <c r="D34" s="5">
        <f t="shared" si="1"/>
        <v>262.68656716417911</v>
      </c>
      <c r="E34" s="5">
        <f t="shared" si="2"/>
        <v>53268.656716417907</v>
      </c>
      <c r="F34" s="69">
        <f t="shared" si="3"/>
        <v>0.91739999999999999</v>
      </c>
      <c r="G34" s="6">
        <f t="shared" si="4"/>
        <v>1.0815458772503008</v>
      </c>
      <c r="H34" s="5">
        <f t="shared" si="5"/>
        <v>1576.1194029850747</v>
      </c>
      <c r="I34" s="5">
        <f t="shared" si="6"/>
        <v>630</v>
      </c>
      <c r="J34" s="5">
        <f t="shared" si="7"/>
        <v>946.11940298507466</v>
      </c>
      <c r="K34" s="5">
        <f t="shared" si="8"/>
        <v>1229.955223880597</v>
      </c>
      <c r="L34" s="5">
        <f t="shared" si="9"/>
        <v>283.83582089552237</v>
      </c>
      <c r="N34" t="str">
        <f t="shared" si="10"/>
        <v>Kia_Telluride = 'Kia Telluride'</v>
      </c>
      <c r="R34" t="str">
        <f t="shared" si="0"/>
        <v>Kia Telluride,0.9174</v>
      </c>
    </row>
    <row r="35" spans="1:18">
      <c r="A35" t="s">
        <v>38</v>
      </c>
      <c r="B35" s="4">
        <v>211</v>
      </c>
      <c r="C35" s="4">
        <v>48550</v>
      </c>
      <c r="D35" s="5">
        <f t="shared" si="1"/>
        <v>314.92537313432837</v>
      </c>
      <c r="E35" s="5">
        <f t="shared" si="2"/>
        <v>72462.686567164172</v>
      </c>
      <c r="F35" s="69">
        <f t="shared" si="3"/>
        <v>1.0998000000000001</v>
      </c>
      <c r="G35" s="6">
        <f t="shared" si="4"/>
        <v>1.4712539181984339</v>
      </c>
      <c r="H35" s="5">
        <f t="shared" si="5"/>
        <v>1889.5522388059703</v>
      </c>
      <c r="I35" s="5">
        <f t="shared" si="6"/>
        <v>756</v>
      </c>
      <c r="J35" s="5">
        <f t="shared" si="7"/>
        <v>1133.5522388059703</v>
      </c>
      <c r="K35" s="5">
        <f t="shared" si="8"/>
        <v>1473.6179104477615</v>
      </c>
      <c r="L35" s="5">
        <f t="shared" si="9"/>
        <v>340.06567164179108</v>
      </c>
      <c r="N35" t="str">
        <f t="shared" si="10"/>
        <v>Lexus_RX = 'Lexus RX'</v>
      </c>
      <c r="R35" t="str">
        <f t="shared" si="0"/>
        <v>Lexus RX,1.0998</v>
      </c>
    </row>
    <row r="36" spans="1:18">
      <c r="A36" t="s">
        <v>37</v>
      </c>
      <c r="B36" s="4">
        <v>173</v>
      </c>
      <c r="C36" s="4">
        <v>26700</v>
      </c>
      <c r="D36" s="5">
        <f t="shared" si="1"/>
        <v>258.20895522388059</v>
      </c>
      <c r="E36" s="5">
        <f t="shared" si="2"/>
        <v>39850.746268656716</v>
      </c>
      <c r="F36" s="69">
        <f t="shared" si="3"/>
        <v>0.90169999999999995</v>
      </c>
      <c r="G36" s="6">
        <f t="shared" si="4"/>
        <v>0.8091138952811161</v>
      </c>
      <c r="H36" s="5">
        <f t="shared" si="5"/>
        <v>1549.2537313432836</v>
      </c>
      <c r="I36" s="5">
        <f t="shared" si="6"/>
        <v>620</v>
      </c>
      <c r="J36" s="5">
        <f t="shared" si="7"/>
        <v>929.25373134328356</v>
      </c>
      <c r="K36" s="5">
        <f t="shared" si="8"/>
        <v>1208.0298507462687</v>
      </c>
      <c r="L36" s="5">
        <f t="shared" si="9"/>
        <v>278.77611940298505</v>
      </c>
      <c r="N36" t="str">
        <f t="shared" si="10"/>
        <v>Mazda_CX-5 = 'Mazda CX-5'</v>
      </c>
      <c r="R36" t="str">
        <f t="shared" si="0"/>
        <v>Mazda CX-5,0.9017</v>
      </c>
    </row>
    <row r="37" spans="1:18">
      <c r="A37" t="s">
        <v>36</v>
      </c>
      <c r="B37" s="4">
        <v>196</v>
      </c>
      <c r="C37" s="4">
        <v>25290</v>
      </c>
      <c r="D37" s="5">
        <f t="shared" si="1"/>
        <v>292.53731343283579</v>
      </c>
      <c r="E37" s="5">
        <f t="shared" si="2"/>
        <v>37746.268656716413</v>
      </c>
      <c r="F37" s="69">
        <f t="shared" si="3"/>
        <v>1.0216000000000001</v>
      </c>
      <c r="G37" s="6">
        <f t="shared" si="4"/>
        <v>0.76638540867638294</v>
      </c>
      <c r="H37" s="5">
        <f t="shared" si="5"/>
        <v>1755.2238805970146</v>
      </c>
      <c r="I37" s="5">
        <f t="shared" si="6"/>
        <v>702</v>
      </c>
      <c r="J37" s="5">
        <f t="shared" si="7"/>
        <v>1053.2238805970146</v>
      </c>
      <c r="K37" s="5">
        <f t="shared" si="8"/>
        <v>1369.191044776119</v>
      </c>
      <c r="L37" s="5">
        <f t="shared" si="9"/>
        <v>315.96716417910437</v>
      </c>
      <c r="N37" t="str">
        <f t="shared" si="10"/>
        <v>Nissan_Altima = 'Nissan Altima'</v>
      </c>
      <c r="R37" t="str">
        <f t="shared" si="0"/>
        <v>Nissan Altima,1.0216</v>
      </c>
    </row>
    <row r="38" spans="1:18">
      <c r="A38" t="s">
        <v>35</v>
      </c>
      <c r="B38" s="4">
        <v>186</v>
      </c>
      <c r="C38" s="4">
        <v>38645</v>
      </c>
      <c r="D38" s="5">
        <f t="shared" si="1"/>
        <v>277.61194029850742</v>
      </c>
      <c r="E38" s="5">
        <f t="shared" si="2"/>
        <v>57679.104477611938</v>
      </c>
      <c r="F38" s="69">
        <f t="shared" si="3"/>
        <v>0.96950000000000003</v>
      </c>
      <c r="G38" s="6">
        <f t="shared" si="4"/>
        <v>1.1710938757729863</v>
      </c>
      <c r="H38" s="5">
        <f t="shared" si="5"/>
        <v>1665.6716417910445</v>
      </c>
      <c r="I38" s="5">
        <f t="shared" si="6"/>
        <v>666</v>
      </c>
      <c r="J38" s="5">
        <f t="shared" si="7"/>
        <v>999.67164179104452</v>
      </c>
      <c r="K38" s="5">
        <f t="shared" si="8"/>
        <v>1299.5731343283578</v>
      </c>
      <c r="L38" s="5">
        <f t="shared" si="9"/>
        <v>299.90149253731335</v>
      </c>
      <c r="N38" t="str">
        <f t="shared" si="10"/>
        <v>Nissan_Rogue = 'Nissan Rogue'</v>
      </c>
      <c r="R38" t="str">
        <f t="shared" si="0"/>
        <v>Nissan Rogue,0.9695</v>
      </c>
    </row>
    <row r="39" spans="1:18">
      <c r="A39" t="s">
        <v>34</v>
      </c>
      <c r="B39" s="4">
        <v>180</v>
      </c>
      <c r="C39" s="4">
        <v>23645</v>
      </c>
      <c r="D39" s="5">
        <f t="shared" si="1"/>
        <v>268.65671641791045</v>
      </c>
      <c r="E39" s="5">
        <f t="shared" si="2"/>
        <v>35291.044776119401</v>
      </c>
      <c r="F39" s="69">
        <f t="shared" si="3"/>
        <v>0.93820000000000003</v>
      </c>
      <c r="G39" s="6">
        <f t="shared" si="4"/>
        <v>0.71653550763752771</v>
      </c>
      <c r="H39" s="5">
        <f t="shared" si="5"/>
        <v>1611.9402985074626</v>
      </c>
      <c r="I39" s="5">
        <f t="shared" si="6"/>
        <v>645</v>
      </c>
      <c r="J39" s="5">
        <f t="shared" si="7"/>
        <v>966.94029850746256</v>
      </c>
      <c r="K39" s="5">
        <f t="shared" si="8"/>
        <v>1257.0223880597014</v>
      </c>
      <c r="L39" s="5">
        <f t="shared" si="9"/>
        <v>290.08208955223876</v>
      </c>
      <c r="N39" t="str">
        <f t="shared" si="10"/>
        <v>Subaru_Crosstrek = 'Subaru Crosstrek'</v>
      </c>
      <c r="R39" t="str">
        <f t="shared" si="0"/>
        <v>Subaru Crosstrek,0.9382</v>
      </c>
    </row>
    <row r="40" spans="1:18">
      <c r="A40" t="s">
        <v>33</v>
      </c>
      <c r="B40" s="4">
        <v>183</v>
      </c>
      <c r="C40" s="4">
        <v>26395</v>
      </c>
      <c r="D40" s="5">
        <f t="shared" si="1"/>
        <v>273.13432835820896</v>
      </c>
      <c r="E40" s="5">
        <f t="shared" si="2"/>
        <v>39395.522388059697</v>
      </c>
      <c r="F40" s="69">
        <f t="shared" si="3"/>
        <v>0.95379999999999998</v>
      </c>
      <c r="G40" s="6">
        <f t="shared" si="4"/>
        <v>0.7998712084623617</v>
      </c>
      <c r="H40" s="5">
        <f t="shared" si="5"/>
        <v>1638.8059701492539</v>
      </c>
      <c r="I40" s="5">
        <f t="shared" si="6"/>
        <v>656</v>
      </c>
      <c r="J40" s="5">
        <f t="shared" si="7"/>
        <v>982.80597014925388</v>
      </c>
      <c r="K40" s="5">
        <f t="shared" si="8"/>
        <v>1277.6477611940302</v>
      </c>
      <c r="L40" s="5">
        <f t="shared" si="9"/>
        <v>294.84179104477613</v>
      </c>
      <c r="N40" t="str">
        <f t="shared" si="10"/>
        <v>Subaru_Forester = 'Subaru Forester'</v>
      </c>
      <c r="R40" t="str">
        <f t="shared" si="0"/>
        <v>Subaru Forester,0.9538</v>
      </c>
    </row>
    <row r="41" spans="1:18">
      <c r="A41" t="s">
        <v>32</v>
      </c>
      <c r="B41" s="4">
        <v>185</v>
      </c>
      <c r="C41" s="4">
        <v>28395</v>
      </c>
      <c r="D41" s="5">
        <f t="shared" si="1"/>
        <v>276.1194029850746</v>
      </c>
      <c r="E41" s="5">
        <f t="shared" si="2"/>
        <v>42380.59701492537</v>
      </c>
      <c r="F41" s="69">
        <f t="shared" si="3"/>
        <v>0.96430000000000005</v>
      </c>
      <c r="G41" s="6">
        <f t="shared" si="4"/>
        <v>0.8604789908804229</v>
      </c>
      <c r="H41" s="5">
        <f t="shared" si="5"/>
        <v>1656.7164179104475</v>
      </c>
      <c r="I41" s="5">
        <f t="shared" si="6"/>
        <v>663</v>
      </c>
      <c r="J41" s="5">
        <f t="shared" si="7"/>
        <v>993.71641791044749</v>
      </c>
      <c r="K41" s="5">
        <f t="shared" si="8"/>
        <v>1291.8313432835819</v>
      </c>
      <c r="L41" s="5">
        <f t="shared" si="9"/>
        <v>298.11492537313421</v>
      </c>
      <c r="N41" t="str">
        <f t="shared" si="10"/>
        <v>Subaru_Outback = 'Subaru Outback'</v>
      </c>
      <c r="R41" t="str">
        <f t="shared" si="0"/>
        <v>Subaru Outback,0.9643</v>
      </c>
    </row>
    <row r="42" spans="1:18">
      <c r="A42" t="s">
        <v>31</v>
      </c>
      <c r="B42" s="4">
        <v>246</v>
      </c>
      <c r="C42" s="4">
        <v>46990</v>
      </c>
      <c r="D42" s="5">
        <f t="shared" si="1"/>
        <v>367.16417910447757</v>
      </c>
      <c r="E42" s="5">
        <f t="shared" si="2"/>
        <v>70134.32835820895</v>
      </c>
      <c r="F42" s="69">
        <f t="shared" si="3"/>
        <v>1.2822</v>
      </c>
      <c r="G42" s="6">
        <f t="shared" si="4"/>
        <v>1.4239798479123462</v>
      </c>
      <c r="H42" s="5">
        <f t="shared" si="5"/>
        <v>2202.9850746268653</v>
      </c>
      <c r="I42" s="5">
        <f t="shared" si="6"/>
        <v>881</v>
      </c>
      <c r="J42" s="5">
        <f t="shared" si="7"/>
        <v>1321.9850746268653</v>
      </c>
      <c r="K42" s="5">
        <f t="shared" si="8"/>
        <v>1718.5805970149249</v>
      </c>
      <c r="L42" s="5">
        <f t="shared" si="9"/>
        <v>396.59552238805958</v>
      </c>
      <c r="N42" t="str">
        <f t="shared" si="10"/>
        <v>Tesla_Model_3 = 'Tesla Model 3'</v>
      </c>
      <c r="R42" t="str">
        <f t="shared" si="0"/>
        <v>Tesla Model 3,1.2822</v>
      </c>
    </row>
    <row r="43" spans="1:18">
      <c r="A43" t="s">
        <v>30</v>
      </c>
      <c r="B43" s="4">
        <v>259</v>
      </c>
      <c r="C43" s="4">
        <v>58190</v>
      </c>
      <c r="D43" s="5">
        <f t="shared" si="1"/>
        <v>386.56716417910445</v>
      </c>
      <c r="E43" s="5">
        <f t="shared" si="2"/>
        <v>86850.746268656716</v>
      </c>
      <c r="F43" s="69">
        <f t="shared" si="3"/>
        <v>1.35</v>
      </c>
      <c r="G43" s="6">
        <f t="shared" si="4"/>
        <v>1.7633834294534887</v>
      </c>
      <c r="H43" s="5">
        <f t="shared" si="5"/>
        <v>2319.4029850746265</v>
      </c>
      <c r="I43" s="5">
        <f t="shared" si="6"/>
        <v>928</v>
      </c>
      <c r="J43" s="5">
        <f t="shared" si="7"/>
        <v>1391.4029850746265</v>
      </c>
      <c r="K43" s="5">
        <f t="shared" si="8"/>
        <v>1808.8238805970145</v>
      </c>
      <c r="L43" s="5">
        <f t="shared" si="9"/>
        <v>417.42089552238792</v>
      </c>
      <c r="N43" t="str">
        <f t="shared" si="10"/>
        <v>Tesla_Model_Y = 'Tesla Model Y'</v>
      </c>
      <c r="R43" t="str">
        <f t="shared" si="0"/>
        <v>Tesla Model Y,1.35</v>
      </c>
    </row>
    <row r="44" spans="1:18">
      <c r="A44" t="s">
        <v>29</v>
      </c>
      <c r="B44" s="4">
        <v>192</v>
      </c>
      <c r="C44" s="4">
        <v>28805</v>
      </c>
      <c r="D44" s="5">
        <f t="shared" si="1"/>
        <v>286.56716417910445</v>
      </c>
      <c r="E44" s="5">
        <f t="shared" si="2"/>
        <v>42992.537313432833</v>
      </c>
      <c r="F44" s="69">
        <f t="shared" si="3"/>
        <v>1.0007999999999999</v>
      </c>
      <c r="G44" s="6">
        <f t="shared" si="4"/>
        <v>0.87290358627612541</v>
      </c>
      <c r="H44" s="5">
        <f t="shared" si="5"/>
        <v>1719.4029850746267</v>
      </c>
      <c r="I44" s="5">
        <f t="shared" si="6"/>
        <v>688</v>
      </c>
      <c r="J44" s="5">
        <f t="shared" si="7"/>
        <v>1031.4029850746267</v>
      </c>
      <c r="K44" s="5">
        <f t="shared" si="8"/>
        <v>1340.8238805970147</v>
      </c>
      <c r="L44" s="5">
        <f t="shared" si="9"/>
        <v>309.42089552238798</v>
      </c>
      <c r="N44" t="str">
        <f t="shared" si="10"/>
        <v>Toyota_4Runner = 'Toyota 4Runner'</v>
      </c>
      <c r="R44" t="str">
        <f t="shared" si="0"/>
        <v>Toyota 4Runner,1.0008</v>
      </c>
    </row>
    <row r="45" spans="1:18">
      <c r="A45" t="s">
        <v>28</v>
      </c>
      <c r="B45" s="4">
        <v>186</v>
      </c>
      <c r="C45" s="4">
        <v>25945</v>
      </c>
      <c r="D45" s="5">
        <f t="shared" si="1"/>
        <v>277.61194029850742</v>
      </c>
      <c r="E45" s="5">
        <f t="shared" si="2"/>
        <v>38723.880597014926</v>
      </c>
      <c r="F45" s="69">
        <f t="shared" si="3"/>
        <v>0.96950000000000003</v>
      </c>
      <c r="G45" s="6">
        <f t="shared" si="4"/>
        <v>0.78623445741829812</v>
      </c>
      <c r="H45" s="5">
        <f t="shared" si="5"/>
        <v>1665.6716417910445</v>
      </c>
      <c r="I45" s="5">
        <f t="shared" si="6"/>
        <v>666</v>
      </c>
      <c r="J45" s="5">
        <f t="shared" si="7"/>
        <v>999.67164179104452</v>
      </c>
      <c r="K45" s="5">
        <f t="shared" si="8"/>
        <v>1299.5731343283578</v>
      </c>
      <c r="L45" s="5">
        <f t="shared" si="9"/>
        <v>299.90149253731335</v>
      </c>
      <c r="N45" t="str">
        <f t="shared" si="10"/>
        <v>Toyota_Camry = 'Toyota Camry'</v>
      </c>
      <c r="R45" t="str">
        <f t="shared" si="0"/>
        <v>Toyota Camry,0.9695</v>
      </c>
    </row>
    <row r="46" spans="1:18">
      <c r="A46" t="s">
        <v>27</v>
      </c>
      <c r="B46" s="4">
        <v>182</v>
      </c>
      <c r="C46" s="4">
        <v>21550</v>
      </c>
      <c r="D46" s="5">
        <f t="shared" si="1"/>
        <v>271.64179104477608</v>
      </c>
      <c r="E46" s="5">
        <f t="shared" si="2"/>
        <v>32164.179104477611</v>
      </c>
      <c r="F46" s="69">
        <f t="shared" si="3"/>
        <v>0.9486</v>
      </c>
      <c r="G46" s="6">
        <f t="shared" si="4"/>
        <v>0.65304885555460868</v>
      </c>
      <c r="H46" s="5">
        <f t="shared" si="5"/>
        <v>1629.8507462686566</v>
      </c>
      <c r="I46" s="5">
        <f t="shared" si="6"/>
        <v>652</v>
      </c>
      <c r="J46" s="5">
        <f t="shared" si="7"/>
        <v>977.85074626865662</v>
      </c>
      <c r="K46" s="5">
        <f t="shared" si="8"/>
        <v>1271.2059701492537</v>
      </c>
      <c r="L46" s="5">
        <f t="shared" si="9"/>
        <v>293.35522388059695</v>
      </c>
      <c r="N46" t="str">
        <f t="shared" si="10"/>
        <v>Toyota_Corolla = 'Toyota Corolla'</v>
      </c>
      <c r="R46" t="str">
        <f t="shared" si="0"/>
        <v>Toyota Corolla,0.9486</v>
      </c>
    </row>
    <row r="47" spans="1:18">
      <c r="A47" t="s">
        <v>26</v>
      </c>
      <c r="B47" s="4">
        <v>180</v>
      </c>
      <c r="C47" s="4">
        <v>36420</v>
      </c>
      <c r="D47" s="5">
        <f t="shared" si="1"/>
        <v>268.65671641791045</v>
      </c>
      <c r="E47" s="5">
        <f t="shared" si="2"/>
        <v>54358.208955223876</v>
      </c>
      <c r="F47" s="69">
        <f t="shared" si="3"/>
        <v>0.93820000000000003</v>
      </c>
      <c r="G47" s="6">
        <f t="shared" si="4"/>
        <v>1.1036677178328931</v>
      </c>
      <c r="H47" s="5">
        <f t="shared" si="5"/>
        <v>1611.9402985074626</v>
      </c>
      <c r="I47" s="5">
        <f t="shared" si="6"/>
        <v>645</v>
      </c>
      <c r="J47" s="5">
        <f t="shared" si="7"/>
        <v>966.94029850746256</v>
      </c>
      <c r="K47" s="5">
        <f t="shared" si="8"/>
        <v>1257.0223880597014</v>
      </c>
      <c r="L47" s="5">
        <f t="shared" si="9"/>
        <v>290.08208955223876</v>
      </c>
      <c r="N47" t="str">
        <f t="shared" si="10"/>
        <v>Toyota_Highlander = 'Toyota Highlander'</v>
      </c>
      <c r="R47" t="str">
        <f t="shared" si="0"/>
        <v>Toyota Highlander,0.9382</v>
      </c>
    </row>
    <row r="48" spans="1:18">
      <c r="A48" t="s">
        <v>25</v>
      </c>
      <c r="B48" s="4">
        <v>172</v>
      </c>
      <c r="C48" s="4">
        <v>27575</v>
      </c>
      <c r="D48" s="5">
        <f t="shared" si="1"/>
        <v>256.71641791044777</v>
      </c>
      <c r="E48" s="5">
        <f t="shared" si="2"/>
        <v>41156.716417910444</v>
      </c>
      <c r="F48" s="69">
        <f t="shared" si="3"/>
        <v>0.89649999999999996</v>
      </c>
      <c r="G48" s="6">
        <f t="shared" si="4"/>
        <v>0.83562980008901777</v>
      </c>
      <c r="H48" s="5">
        <f t="shared" si="5"/>
        <v>1540.2985074626868</v>
      </c>
      <c r="I48" s="5">
        <f t="shared" si="6"/>
        <v>616</v>
      </c>
      <c r="J48" s="5">
        <f t="shared" si="7"/>
        <v>924.29850746268676</v>
      </c>
      <c r="K48" s="5">
        <f t="shared" si="8"/>
        <v>1201.5880597014927</v>
      </c>
      <c r="L48" s="5">
        <f t="shared" si="9"/>
        <v>277.28955223880604</v>
      </c>
      <c r="N48" t="str">
        <f t="shared" si="10"/>
        <v>Toyota_RAV4 = 'Toyota RAV4'</v>
      </c>
      <c r="R48" t="str">
        <f t="shared" si="0"/>
        <v>Toyota RAV4,0.8965</v>
      </c>
    </row>
    <row r="49" spans="1:18">
      <c r="A49" t="s">
        <v>24</v>
      </c>
      <c r="B49" s="4">
        <v>201</v>
      </c>
      <c r="C49" s="4">
        <v>27250</v>
      </c>
      <c r="D49" s="5">
        <f t="shared" si="1"/>
        <v>300</v>
      </c>
      <c r="E49" s="5">
        <f t="shared" si="2"/>
        <v>40671.641791044771</v>
      </c>
      <c r="F49" s="69">
        <f t="shared" si="3"/>
        <v>1.0477000000000001</v>
      </c>
      <c r="G49" s="6">
        <f t="shared" si="4"/>
        <v>0.82578103544608283</v>
      </c>
      <c r="H49" s="5">
        <f t="shared" si="5"/>
        <v>1800</v>
      </c>
      <c r="I49" s="5">
        <f t="shared" si="6"/>
        <v>720</v>
      </c>
      <c r="J49" s="5">
        <f t="shared" si="7"/>
        <v>1080</v>
      </c>
      <c r="K49" s="5">
        <f t="shared" si="8"/>
        <v>1404</v>
      </c>
      <c r="L49" s="5">
        <f t="shared" si="9"/>
        <v>324</v>
      </c>
      <c r="N49" t="str">
        <f t="shared" si="10"/>
        <v>Toyota_Tacoma = 'Toyota Tacoma'</v>
      </c>
      <c r="R49" t="str">
        <f t="shared" si="0"/>
        <v>Toyota Tacoma,1.0477</v>
      </c>
    </row>
    <row r="50" spans="1:18">
      <c r="A50" t="s">
        <v>23</v>
      </c>
      <c r="B50" s="4">
        <v>176</v>
      </c>
      <c r="C50" s="4">
        <v>36965</v>
      </c>
      <c r="D50" s="5">
        <f t="shared" si="1"/>
        <v>262.68656716417911</v>
      </c>
      <c r="E50" s="5">
        <f t="shared" si="2"/>
        <v>55171.641791044771</v>
      </c>
      <c r="F50" s="69">
        <f t="shared" si="3"/>
        <v>0.91739999999999999</v>
      </c>
      <c r="G50" s="6">
        <f t="shared" si="4"/>
        <v>1.1201833385418147</v>
      </c>
      <c r="H50" s="5">
        <f t="shared" si="5"/>
        <v>1576.1194029850747</v>
      </c>
      <c r="I50" s="5">
        <f t="shared" si="6"/>
        <v>630</v>
      </c>
      <c r="J50" s="5">
        <f t="shared" si="7"/>
        <v>946.11940298507466</v>
      </c>
      <c r="K50" s="5">
        <f t="shared" si="8"/>
        <v>1229.955223880597</v>
      </c>
      <c r="L50" s="5">
        <f t="shared" si="9"/>
        <v>283.83582089552237</v>
      </c>
      <c r="N50" t="str">
        <f t="shared" si="10"/>
        <v>Toyota_Tundra = 'Toyota Tundra'</v>
      </c>
      <c r="R50" t="str">
        <f t="shared" si="0"/>
        <v>Toyota Tundra,0.9174</v>
      </c>
    </row>
    <row r="51" spans="1:18">
      <c r="A51" t="s">
        <v>22</v>
      </c>
      <c r="B51" s="4">
        <v>183</v>
      </c>
      <c r="C51" s="4">
        <v>26950</v>
      </c>
      <c r="D51" s="5">
        <f t="shared" si="1"/>
        <v>273.13432835820896</v>
      </c>
      <c r="E51" s="5">
        <f t="shared" si="2"/>
        <v>40223.880597014926</v>
      </c>
      <c r="F51" s="69">
        <f t="shared" si="3"/>
        <v>0.95379999999999998</v>
      </c>
      <c r="G51" s="6">
        <f t="shared" si="4"/>
        <v>0.81668986808337385</v>
      </c>
      <c r="H51" s="5">
        <f t="shared" si="5"/>
        <v>1638.8059701492539</v>
      </c>
      <c r="I51" s="5">
        <f t="shared" si="6"/>
        <v>656</v>
      </c>
      <c r="J51" s="5">
        <f t="shared" si="7"/>
        <v>982.80597014925388</v>
      </c>
      <c r="K51" s="5">
        <f t="shared" si="8"/>
        <v>1277.6477611940302</v>
      </c>
      <c r="L51" s="5">
        <f t="shared" si="9"/>
        <v>294.84179104477613</v>
      </c>
      <c r="N51" t="str">
        <f t="shared" si="10"/>
        <v>Volkswagen_Tiguan = 'Volkswagen Tiguan'</v>
      </c>
      <c r="R51" t="str">
        <f t="shared" si="0"/>
        <v>Volkswagen Tiguan,0.9538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2"/>
  <sheetViews>
    <sheetView workbookViewId="0">
      <selection activeCell="J29" sqref="J29"/>
    </sheetView>
  </sheetViews>
  <sheetFormatPr baseColWidth="10" defaultRowHeight="16"/>
  <sheetData>
    <row r="1" spans="1:2">
      <c r="A1" t="s">
        <v>160</v>
      </c>
      <c r="B1" t="s">
        <v>136</v>
      </c>
    </row>
    <row r="2" spans="1:2">
      <c r="A2">
        <v>0</v>
      </c>
      <c r="B2">
        <v>0</v>
      </c>
    </row>
    <row r="3" spans="1:2">
      <c r="A3">
        <v>100</v>
      </c>
      <c r="B3">
        <v>6.7872732862026303E-2</v>
      </c>
    </row>
    <row r="4" spans="1:2">
      <c r="A4">
        <v>200</v>
      </c>
      <c r="B4">
        <v>0.11712194697964499</v>
      </c>
    </row>
    <row r="5" spans="1:2">
      <c r="A5">
        <v>300</v>
      </c>
      <c r="B5">
        <v>0.155785769294218</v>
      </c>
    </row>
    <row r="6" spans="1:2">
      <c r="A6">
        <v>400</v>
      </c>
      <c r="B6">
        <v>0.18761121150381599</v>
      </c>
    </row>
    <row r="7" spans="1:2">
      <c r="A7">
        <v>500</v>
      </c>
      <c r="B7">
        <v>0.214651807532939</v>
      </c>
    </row>
    <row r="8" spans="1:2">
      <c r="A8">
        <v>600</v>
      </c>
      <c r="B8">
        <v>0.23815572526811499</v>
      </c>
    </row>
    <row r="9" spans="1:2">
      <c r="A9">
        <v>700</v>
      </c>
      <c r="B9">
        <v>0.25893861911176203</v>
      </c>
    </row>
    <row r="10" spans="1:2">
      <c r="A10">
        <v>800</v>
      </c>
      <c r="B10">
        <v>0.27756292742188998</v>
      </c>
    </row>
    <row r="11" spans="1:2">
      <c r="A11">
        <v>900</v>
      </c>
      <c r="B11">
        <v>0.294432925046134</v>
      </c>
    </row>
    <row r="12" spans="1:2">
      <c r="A12">
        <v>1000</v>
      </c>
      <c r="B12">
        <v>0.30984897666083899</v>
      </c>
    </row>
    <row r="13" spans="1:2">
      <c r="A13">
        <v>1100</v>
      </c>
      <c r="B13">
        <v>0.32404035394598002</v>
      </c>
    </row>
    <row r="14" spans="1:2">
      <c r="A14">
        <v>1200</v>
      </c>
      <c r="B14">
        <v>0.33718604001906299</v>
      </c>
    </row>
    <row r="15" spans="1:2">
      <c r="A15">
        <v>1300</v>
      </c>
      <c r="B15">
        <v>0.34942843976971899</v>
      </c>
    </row>
    <row r="16" spans="1:2">
      <c r="A16">
        <v>1400</v>
      </c>
      <c r="B16">
        <v>0.36088271449655801</v>
      </c>
    </row>
    <row r="17" spans="1:7">
      <c r="A17">
        <v>1500</v>
      </c>
      <c r="B17">
        <v>0.37164331658453698</v>
      </c>
    </row>
    <row r="18" spans="1:7">
      <c r="A18">
        <v>1600</v>
      </c>
      <c r="B18">
        <v>0.38178867526546501</v>
      </c>
    </row>
    <row r="19" spans="1:7">
      <c r="A19">
        <v>1700</v>
      </c>
      <c r="B19">
        <v>0.391384627738949</v>
      </c>
    </row>
    <row r="20" spans="1:7">
      <c r="A20">
        <v>1800</v>
      </c>
      <c r="B20">
        <v>0.40048697836945502</v>
      </c>
    </row>
    <row r="21" spans="1:7">
      <c r="A21">
        <v>1900</v>
      </c>
      <c r="B21">
        <v>0.40914343903857697</v>
      </c>
    </row>
    <row r="22" spans="1:7">
      <c r="A22">
        <v>2000</v>
      </c>
      <c r="B22">
        <v>0.41739512197175599</v>
      </c>
    </row>
    <row r="23" spans="1:7">
      <c r="A23">
        <v>2100</v>
      </c>
      <c r="B23">
        <v>0.42527770345841898</v>
      </c>
    </row>
    <row r="24" spans="1:7">
      <c r="A24">
        <v>2200</v>
      </c>
      <c r="B24">
        <v>0.43282234186642399</v>
      </c>
    </row>
    <row r="25" spans="1:7">
      <c r="A25">
        <v>2300</v>
      </c>
      <c r="B25">
        <v>0.44005640969003301</v>
      </c>
    </row>
    <row r="26" spans="1:7">
      <c r="A26">
        <v>2400</v>
      </c>
      <c r="B26">
        <v>0.44700408308317602</v>
      </c>
      <c r="G26" t="s">
        <v>205</v>
      </c>
    </row>
    <row r="27" spans="1:7">
      <c r="A27">
        <v>2500</v>
      </c>
      <c r="B27">
        <v>0.45368682092764401</v>
      </c>
      <c r="G27" s="53" t="s">
        <v>180</v>
      </c>
    </row>
    <row r="28" spans="1:7">
      <c r="A28">
        <v>2600</v>
      </c>
      <c r="B28">
        <v>0.46012375737993799</v>
      </c>
      <c r="G28" s="53" t="s">
        <v>181</v>
      </c>
    </row>
    <row r="29" spans="1:7">
      <c r="A29">
        <v>2700</v>
      </c>
      <c r="B29">
        <v>0.46633202599618701</v>
      </c>
    </row>
    <row r="30" spans="1:7">
      <c r="A30">
        <v>2800</v>
      </c>
      <c r="B30">
        <v>0.472327029265659</v>
      </c>
      <c r="G30" s="54" t="s">
        <v>182</v>
      </c>
    </row>
    <row r="31" spans="1:7">
      <c r="A31">
        <v>2900</v>
      </c>
      <c r="B31">
        <v>0.47812266422788602</v>
      </c>
    </row>
    <row r="32" spans="1:7">
      <c r="A32">
        <v>3000</v>
      </c>
      <c r="B32">
        <v>0.48373151248967899</v>
      </c>
      <c r="G32" s="55" t="s">
        <v>183</v>
      </c>
    </row>
    <row r="33" spans="1:8">
      <c r="A33">
        <v>3100</v>
      </c>
      <c r="B33">
        <v>0.48916500117717399</v>
      </c>
      <c r="H33" s="56" t="s">
        <v>184</v>
      </c>
    </row>
    <row r="34" spans="1:8">
      <c r="A34">
        <v>3200</v>
      </c>
      <c r="B34">
        <v>0.49443353999981199</v>
      </c>
      <c r="H34" s="56" t="s">
        <v>185</v>
      </c>
    </row>
    <row r="35" spans="1:8">
      <c r="A35">
        <v>3300</v>
      </c>
      <c r="B35">
        <v>0.49954663855840697</v>
      </c>
      <c r="H35" s="53" t="s">
        <v>186</v>
      </c>
    </row>
    <row r="36" spans="1:8">
      <c r="A36">
        <v>3400</v>
      </c>
      <c r="B36">
        <v>0.50451300721880099</v>
      </c>
    </row>
    <row r="37" spans="1:8">
      <c r="A37">
        <v>3500</v>
      </c>
      <c r="B37">
        <v>0.50934064423887804</v>
      </c>
      <c r="G37" s="56" t="s">
        <v>187</v>
      </c>
    </row>
    <row r="38" spans="1:8">
      <c r="A38">
        <v>3600</v>
      </c>
      <c r="B38">
        <v>0.51403691133739504</v>
      </c>
      <c r="G38" s="56" t="s">
        <v>188</v>
      </c>
    </row>
    <row r="39" spans="1:8">
      <c r="A39">
        <v>3700</v>
      </c>
      <c r="B39">
        <v>0.51860859949714599</v>
      </c>
      <c r="G39" s="54" t="s">
        <v>189</v>
      </c>
    </row>
    <row r="40" spans="1:8">
      <c r="A40">
        <v>3800</v>
      </c>
      <c r="B40">
        <v>0.52306198647878499</v>
      </c>
      <c r="G40" s="56" t="s">
        <v>190</v>
      </c>
    </row>
    <row r="41" spans="1:8">
      <c r="A41">
        <v>3900</v>
      </c>
      <c r="B41">
        <v>0.52740288726763995</v>
      </c>
      <c r="G41" s="56" t="s">
        <v>191</v>
      </c>
    </row>
    <row r="42" spans="1:8">
      <c r="A42">
        <v>4000</v>
      </c>
      <c r="B42">
        <v>0.53163669847060802</v>
      </c>
      <c r="G42" s="56" t="s">
        <v>192</v>
      </c>
    </row>
    <row r="43" spans="1:8">
      <c r="A43">
        <v>4100</v>
      </c>
      <c r="B43">
        <v>0.53576843751342396</v>
      </c>
      <c r="G43" s="56" t="s">
        <v>193</v>
      </c>
    </row>
    <row r="44" spans="1:8">
      <c r="A44">
        <v>4200</v>
      </c>
      <c r="B44">
        <v>0.53980277735238102</v>
      </c>
      <c r="G44" s="53" t="s">
        <v>194</v>
      </c>
    </row>
    <row r="45" spans="1:8">
      <c r="A45">
        <v>4300</v>
      </c>
      <c r="B45">
        <v>0.54374407730268903</v>
      </c>
      <c r="G45" s="56" t="s">
        <v>195</v>
      </c>
    </row>
    <row r="46" spans="1:8">
      <c r="A46">
        <v>4400</v>
      </c>
      <c r="B46">
        <v>0.54759641049344698</v>
      </c>
      <c r="G46" s="56" t="s">
        <v>196</v>
      </c>
    </row>
    <row r="47" spans="1:8">
      <c r="A47">
        <v>4500</v>
      </c>
      <c r="B47">
        <v>0.55136358838269695</v>
      </c>
      <c r="G47" s="56" t="s">
        <v>197</v>
      </c>
    </row>
    <row r="48" spans="1:8">
      <c r="A48">
        <v>4600</v>
      </c>
      <c r="B48">
        <v>0.55504918270243098</v>
      </c>
      <c r="G48" s="57" t="s">
        <v>198</v>
      </c>
    </row>
    <row r="49" spans="1:7">
      <c r="A49">
        <v>4700</v>
      </c>
      <c r="B49">
        <v>0.55865654515025598</v>
      </c>
      <c r="G49" s="56" t="s">
        <v>199</v>
      </c>
    </row>
    <row r="50" spans="1:7">
      <c r="A50">
        <v>4800</v>
      </c>
      <c r="B50">
        <v>0.56218882509976198</v>
      </c>
      <c r="G50" s="56" t="s">
        <v>200</v>
      </c>
    </row>
    <row r="51" spans="1:7">
      <c r="A51">
        <v>4900</v>
      </c>
      <c r="B51">
        <v>0.56564898556412402</v>
      </c>
    </row>
    <row r="52" spans="1:7">
      <c r="A52">
        <v>5000</v>
      </c>
      <c r="B52">
        <v>0.56903981761568101</v>
      </c>
      <c r="G52" s="58" t="s">
        <v>201</v>
      </c>
    </row>
    <row r="53" spans="1:7">
      <c r="A53">
        <v>5100</v>
      </c>
      <c r="B53">
        <v>0.57236395343729496</v>
      </c>
      <c r="G53" s="58" t="s">
        <v>202</v>
      </c>
    </row>
    <row r="54" spans="1:7">
      <c r="A54">
        <v>5200</v>
      </c>
      <c r="B54">
        <v>0.575623878158391</v>
      </c>
      <c r="G54" s="58" t="s">
        <v>203</v>
      </c>
    </row>
    <row r="55" spans="1:7">
      <c r="A55">
        <v>5300</v>
      </c>
      <c r="B55">
        <v>0.57882194060900405</v>
      </c>
      <c r="G55" s="58" t="s">
        <v>204</v>
      </c>
    </row>
    <row r="56" spans="1:7">
      <c r="A56">
        <v>5400</v>
      </c>
      <c r="B56">
        <v>0.58196036310838695</v>
      </c>
    </row>
    <row r="57" spans="1:7">
      <c r="A57">
        <v>5500</v>
      </c>
      <c r="B57">
        <v>0.58504125039036103</v>
      </c>
    </row>
    <row r="58" spans="1:7">
      <c r="A58">
        <v>5600</v>
      </c>
      <c r="B58">
        <v>0.58806659775518999</v>
      </c>
    </row>
    <row r="59" spans="1:7">
      <c r="A59">
        <v>5700</v>
      </c>
      <c r="B59">
        <v>0.59103829852702905</v>
      </c>
    </row>
    <row r="60" spans="1:7">
      <c r="A60">
        <v>5800</v>
      </c>
      <c r="B60">
        <v>0.59395815088676196</v>
      </c>
    </row>
    <row r="61" spans="1:7">
      <c r="A61">
        <v>5900</v>
      </c>
      <c r="B61">
        <v>0.59682786414196998</v>
      </c>
    </row>
    <row r="62" spans="1:7">
      <c r="A62">
        <v>6000</v>
      </c>
      <c r="B62">
        <v>0.59964906448875999</v>
      </c>
    </row>
    <row r="63" spans="1:7">
      <c r="A63">
        <v>6100</v>
      </c>
      <c r="B63">
        <v>0.60242330031410596</v>
      </c>
    </row>
    <row r="64" spans="1:7">
      <c r="A64">
        <v>6200</v>
      </c>
      <c r="B64">
        <v>0.60515204708196202</v>
      </c>
    </row>
    <row r="65" spans="1:2">
      <c r="A65">
        <v>6300</v>
      </c>
      <c r="B65">
        <v>0.60783671184175903</v>
      </c>
    </row>
    <row r="66" spans="1:2">
      <c r="A66">
        <v>6400</v>
      </c>
      <c r="B66">
        <v>0.61047863739378405</v>
      </c>
    </row>
    <row r="67" spans="1:2">
      <c r="A67">
        <v>6500</v>
      </c>
      <c r="B67">
        <v>0.613079106142286</v>
      </c>
    </row>
    <row r="68" spans="1:2">
      <c r="A68">
        <v>6600</v>
      </c>
      <c r="B68">
        <v>0.61563934366400297</v>
      </c>
    </row>
    <row r="69" spans="1:2">
      <c r="A69">
        <v>6700</v>
      </c>
      <c r="B69">
        <v>0.61816052201696603</v>
      </c>
    </row>
    <row r="70" spans="1:2">
      <c r="A70">
        <v>6800</v>
      </c>
      <c r="B70">
        <v>0.62064376281192402</v>
      </c>
    </row>
    <row r="71" spans="1:2">
      <c r="A71">
        <v>6900</v>
      </c>
      <c r="B71">
        <v>0.62309014006655505</v>
      </c>
    </row>
    <row r="72" spans="1:2">
      <c r="A72">
        <v>7000</v>
      </c>
      <c r="B72">
        <v>0.62550068286062599</v>
      </c>
    </row>
    <row r="73" spans="1:2">
      <c r="A73">
        <v>7100</v>
      </c>
      <c r="B73">
        <v>0.627876377808539</v>
      </c>
    </row>
    <row r="74" spans="1:2">
      <c r="A74">
        <v>7200</v>
      </c>
      <c r="B74">
        <v>0.63021817136413105</v>
      </c>
    </row>
    <row r="75" spans="1:2">
      <c r="A75">
        <v>7300</v>
      </c>
      <c r="B75">
        <v>0.63252697197119301</v>
      </c>
    </row>
    <row r="76" spans="1:2">
      <c r="A76">
        <v>7400</v>
      </c>
      <c r="B76">
        <v>0.63480365207195</v>
      </c>
    </row>
    <row r="77" spans="1:2">
      <c r="A77">
        <v>7500</v>
      </c>
      <c r="B77">
        <v>0.63704904998459999</v>
      </c>
    </row>
    <row r="78" spans="1:2">
      <c r="A78">
        <v>7600</v>
      </c>
      <c r="B78">
        <v>0.63926397166003801</v>
      </c>
    </row>
    <row r="79" spans="1:2">
      <c r="A79">
        <v>7700</v>
      </c>
      <c r="B79">
        <v>0.64144919232696396</v>
      </c>
    </row>
    <row r="80" spans="1:2">
      <c r="A80">
        <v>7800</v>
      </c>
      <c r="B80">
        <v>0.643605458033781</v>
      </c>
    </row>
    <row r="81" spans="1:2">
      <c r="A81">
        <v>7900</v>
      </c>
      <c r="B81">
        <v>0.64573348709496503</v>
      </c>
    </row>
    <row r="82" spans="1:2">
      <c r="A82">
        <v>8000</v>
      </c>
      <c r="B82">
        <v>0.64783397144890897</v>
      </c>
    </row>
    <row r="83" spans="1:2">
      <c r="A83">
        <v>8100</v>
      </c>
      <c r="B83">
        <v>0.64990757793367704</v>
      </c>
    </row>
    <row r="84" spans="1:2">
      <c r="A84">
        <v>8200</v>
      </c>
      <c r="B84">
        <v>0.65195494948654398</v>
      </c>
    </row>
    <row r="85" spans="1:2">
      <c r="A85">
        <v>8300</v>
      </c>
      <c r="B85">
        <v>0.65397670627272397</v>
      </c>
    </row>
    <row r="86" spans="1:2">
      <c r="A86">
        <v>8400</v>
      </c>
      <c r="B86">
        <v>0.65597344674824298</v>
      </c>
    </row>
    <row r="87" spans="1:2">
      <c r="A87">
        <v>8500</v>
      </c>
      <c r="B87">
        <v>0.657945748661519</v>
      </c>
    </row>
    <row r="88" spans="1:2">
      <c r="A88">
        <v>8600</v>
      </c>
      <c r="B88">
        <v>0.65989416999783401</v>
      </c>
    </row>
    <row r="89" spans="1:2">
      <c r="A89">
        <v>8700</v>
      </c>
      <c r="B89">
        <v>0.66181924987056895</v>
      </c>
    </row>
    <row r="90" spans="1:2">
      <c r="A90">
        <v>8800</v>
      </c>
      <c r="B90">
        <v>0.66372150936275698</v>
      </c>
    </row>
    <row r="91" spans="1:2">
      <c r="A91">
        <v>8900</v>
      </c>
      <c r="B91">
        <v>0.66560145232224799</v>
      </c>
    </row>
    <row r="92" spans="1:2">
      <c r="A92">
        <v>9000</v>
      </c>
      <c r="B92">
        <v>0.66745956611351198</v>
      </c>
    </row>
    <row r="93" spans="1:2">
      <c r="A93">
        <v>9100</v>
      </c>
      <c r="B93">
        <v>0.66929632232889402</v>
      </c>
    </row>
    <row r="94" spans="1:2">
      <c r="A94">
        <v>9200</v>
      </c>
      <c r="B94">
        <v>0.67111217746191298</v>
      </c>
    </row>
    <row r="95" spans="1:2">
      <c r="A95">
        <v>9300</v>
      </c>
      <c r="B95">
        <v>0.67290757354501696</v>
      </c>
    </row>
    <row r="96" spans="1:2">
      <c r="A96">
        <v>9400</v>
      </c>
      <c r="B96">
        <v>0.67468293875400898</v>
      </c>
    </row>
    <row r="97" spans="1:2">
      <c r="A97">
        <v>9500</v>
      </c>
      <c r="B97">
        <v>0.67643868798122497</v>
      </c>
    </row>
    <row r="98" spans="1:2">
      <c r="A98">
        <v>9600</v>
      </c>
      <c r="B98">
        <v>0.67817522337938296</v>
      </c>
    </row>
    <row r="99" spans="1:2">
      <c r="A99">
        <v>9700</v>
      </c>
      <c r="B99">
        <v>0.67989293487786895</v>
      </c>
    </row>
    <row r="100" spans="1:2">
      <c r="A100">
        <v>9800</v>
      </c>
      <c r="B100">
        <v>0.68159220067314297</v>
      </c>
    </row>
    <row r="101" spans="1:2">
      <c r="A101">
        <v>9900</v>
      </c>
      <c r="B101">
        <v>0.68327338769479096</v>
      </c>
    </row>
    <row r="102" spans="1:2">
      <c r="A102">
        <v>10000</v>
      </c>
      <c r="B102">
        <v>0.68493685204865895</v>
      </c>
    </row>
    <row r="103" spans="1:2">
      <c r="A103">
        <v>10100</v>
      </c>
      <c r="B103">
        <v>0.68658293943841797</v>
      </c>
    </row>
    <row r="104" spans="1:2">
      <c r="A104">
        <v>10200</v>
      </c>
      <c r="B104">
        <v>0.68821198556680796</v>
      </c>
    </row>
    <row r="105" spans="1:2">
      <c r="A105">
        <v>10300</v>
      </c>
      <c r="B105">
        <v>0.68982431651770304</v>
      </c>
    </row>
    <row r="106" spans="1:2">
      <c r="A106">
        <v>10400</v>
      </c>
      <c r="B106">
        <v>0.69142024912012601</v>
      </c>
    </row>
    <row r="107" spans="1:2">
      <c r="A107">
        <v>10500</v>
      </c>
      <c r="B107">
        <v>0.69300009129518303</v>
      </c>
    </row>
    <row r="108" spans="1:2">
      <c r="A108">
        <v>10600</v>
      </c>
      <c r="B108">
        <v>0.694564142386914</v>
      </c>
    </row>
    <row r="109" spans="1:2">
      <c r="A109">
        <v>10700</v>
      </c>
      <c r="B109">
        <v>0.69611269347789895</v>
      </c>
    </row>
    <row r="110" spans="1:2">
      <c r="A110">
        <v>10800</v>
      </c>
      <c r="B110">
        <v>0.69764602769050799</v>
      </c>
    </row>
    <row r="111" spans="1:2">
      <c r="A111">
        <v>10900</v>
      </c>
      <c r="B111">
        <v>0.69916442047451799</v>
      </c>
    </row>
    <row r="112" spans="1:2">
      <c r="A112">
        <v>11000</v>
      </c>
      <c r="B112">
        <v>0.70066813988187304</v>
      </c>
    </row>
    <row r="113" spans="1:2">
      <c r="A113">
        <v>11100</v>
      </c>
      <c r="B113">
        <v>0.70215744682924996</v>
      </c>
    </row>
    <row r="114" spans="1:2">
      <c r="A114">
        <v>11200</v>
      </c>
      <c r="B114">
        <v>0.70363259534906997</v>
      </c>
    </row>
    <row r="115" spans="1:2">
      <c r="A115">
        <v>11300</v>
      </c>
      <c r="B115">
        <v>0.70509383282958205</v>
      </c>
    </row>
    <row r="116" spans="1:2">
      <c r="A116">
        <v>11400</v>
      </c>
      <c r="B116">
        <v>0.70654140024456003</v>
      </c>
    </row>
    <row r="117" spans="1:2">
      <c r="A117">
        <v>11500</v>
      </c>
      <c r="B117">
        <v>0.70797553237315902</v>
      </c>
    </row>
    <row r="118" spans="1:2">
      <c r="A118">
        <v>11600</v>
      </c>
      <c r="B118">
        <v>0.70939645801044404</v>
      </c>
    </row>
    <row r="119" spans="1:2">
      <c r="A119">
        <v>11700</v>
      </c>
      <c r="B119">
        <v>0.71080440016903201</v>
      </c>
    </row>
    <row r="120" spans="1:2">
      <c r="A120">
        <v>11800</v>
      </c>
      <c r="B120">
        <v>0.71219957627232799</v>
      </c>
    </row>
    <row r="121" spans="1:2">
      <c r="A121">
        <v>11900</v>
      </c>
      <c r="B121">
        <v>0.71358219833974401</v>
      </c>
    </row>
    <row r="122" spans="1:2">
      <c r="A122">
        <v>12000</v>
      </c>
      <c r="B122">
        <v>0.71495247316431798</v>
      </c>
    </row>
    <row r="123" spans="1:2">
      <c r="A123">
        <v>12100</v>
      </c>
      <c r="B123">
        <v>0.71631060248308898</v>
      </c>
    </row>
    <row r="124" spans="1:2">
      <c r="A124">
        <v>12200</v>
      </c>
      <c r="B124">
        <v>0.71765678314058601</v>
      </c>
    </row>
    <row r="125" spans="1:2">
      <c r="A125">
        <v>12300</v>
      </c>
      <c r="B125">
        <v>0.71899120724576504</v>
      </c>
    </row>
    <row r="126" spans="1:2">
      <c r="A126">
        <v>12400</v>
      </c>
      <c r="B126">
        <v>0.72031406232269901</v>
      </c>
    </row>
    <row r="127" spans="1:2">
      <c r="A127">
        <v>12500</v>
      </c>
      <c r="B127">
        <v>0.72162553145532704</v>
      </c>
    </row>
    <row r="128" spans="1:2">
      <c r="A128">
        <v>12600</v>
      </c>
      <c r="B128">
        <v>0.72292579342652796</v>
      </c>
    </row>
    <row r="129" spans="1:2">
      <c r="A129">
        <v>12700</v>
      </c>
      <c r="B129">
        <v>0.72421502285180095</v>
      </c>
    </row>
    <row r="130" spans="1:2">
      <c r="A130">
        <v>12800</v>
      </c>
      <c r="B130">
        <v>0.72549339030778404</v>
      </c>
    </row>
    <row r="131" spans="1:2">
      <c r="A131">
        <v>12900</v>
      </c>
      <c r="B131">
        <v>0.72676106245585803</v>
      </c>
    </row>
    <row r="132" spans="1:2">
      <c r="A132">
        <v>13000</v>
      </c>
      <c r="B132">
        <v>0.72801820216106405</v>
      </c>
    </row>
    <row r="133" spans="1:2">
      <c r="A133">
        <v>13100</v>
      </c>
      <c r="B133">
        <v>0.72926496860653101</v>
      </c>
    </row>
    <row r="134" spans="1:2">
      <c r="A134">
        <v>13200</v>
      </c>
      <c r="B134">
        <v>0.73050151740363001</v>
      </c>
    </row>
    <row r="135" spans="1:2">
      <c r="A135">
        <v>13300</v>
      </c>
      <c r="B135">
        <v>0.731728000698042</v>
      </c>
    </row>
    <row r="136" spans="1:2">
      <c r="A136">
        <v>13400</v>
      </c>
      <c r="B136">
        <v>0.73294456727190604</v>
      </c>
    </row>
    <row r="137" spans="1:2">
      <c r="A137">
        <v>13500</v>
      </c>
      <c r="B137">
        <v>0.73415136264224501</v>
      </c>
    </row>
    <row r="138" spans="1:2">
      <c r="A138">
        <v>13600</v>
      </c>
      <c r="B138">
        <v>0.73534852915581095</v>
      </c>
    </row>
    <row r="139" spans="1:2">
      <c r="A139">
        <v>13700</v>
      </c>
      <c r="B139">
        <v>0.73653620608050896</v>
      </c>
    </row>
    <row r="140" spans="1:2">
      <c r="A140">
        <v>13800</v>
      </c>
      <c r="B140">
        <v>0.737714529693554</v>
      </c>
    </row>
    <row r="141" spans="1:2">
      <c r="A141">
        <v>13900</v>
      </c>
      <c r="B141">
        <v>0.73888363336649199</v>
      </c>
    </row>
    <row r="142" spans="1:2">
      <c r="A142">
        <v>14000</v>
      </c>
      <c r="B142">
        <v>0.74004364764722097</v>
      </c>
    </row>
    <row r="143" spans="1:2">
      <c r="A143">
        <v>14100</v>
      </c>
      <c r="B143">
        <v>0.74119470033914103</v>
      </c>
    </row>
    <row r="144" spans="1:2">
      <c r="A144">
        <v>14200</v>
      </c>
      <c r="B144">
        <v>0.74233691657754897</v>
      </c>
    </row>
    <row r="145" spans="1:2">
      <c r="A145">
        <v>14300</v>
      </c>
      <c r="B145">
        <v>0.74347041890338705</v>
      </c>
    </row>
    <row r="146" spans="1:2">
      <c r="A146">
        <v>14400</v>
      </c>
      <c r="B146">
        <v>0.74459532733447198</v>
      </c>
    </row>
    <row r="147" spans="1:2">
      <c r="A147">
        <v>14500</v>
      </c>
      <c r="B147">
        <v>0.74571175943429002</v>
      </c>
    </row>
    <row r="148" spans="1:2">
      <c r="A148">
        <v>14600</v>
      </c>
      <c r="B148">
        <v>0.746819830378461</v>
      </c>
    </row>
    <row r="149" spans="1:2">
      <c r="A149">
        <v>14700</v>
      </c>
      <c r="B149">
        <v>0.74791965301897401</v>
      </c>
    </row>
    <row r="150" spans="1:2">
      <c r="A150">
        <v>14800</v>
      </c>
      <c r="B150">
        <v>0.74901133794626995</v>
      </c>
    </row>
    <row r="151" spans="1:2">
      <c r="A151">
        <v>14900</v>
      </c>
      <c r="B151">
        <v>0.750094993549272</v>
      </c>
    </row>
    <row r="152" spans="1:2">
      <c r="A152">
        <v>15000</v>
      </c>
      <c r="B152">
        <v>0.75117072607343405</v>
      </c>
    </row>
    <row r="153" spans="1:2">
      <c r="A153">
        <v>15100</v>
      </c>
      <c r="B153">
        <v>0.75223863967688398</v>
      </c>
    </row>
    <row r="154" spans="1:2">
      <c r="A154">
        <v>15200</v>
      </c>
      <c r="B154">
        <v>0.75329883648474905</v>
      </c>
    </row>
    <row r="155" spans="1:2">
      <c r="A155">
        <v>15300</v>
      </c>
      <c r="B155">
        <v>0.75435141664172001</v>
      </c>
    </row>
    <row r="156" spans="1:2">
      <c r="A156">
        <v>15400</v>
      </c>
      <c r="B156">
        <v>0.755396478362929</v>
      </c>
    </row>
    <row r="157" spans="1:2">
      <c r="A157">
        <v>15500</v>
      </c>
      <c r="B157">
        <v>0.75643411798320104</v>
      </c>
    </row>
    <row r="158" spans="1:2">
      <c r="A158">
        <v>15600</v>
      </c>
      <c r="B158">
        <v>0.75746443000474895</v>
      </c>
    </row>
    <row r="159" spans="1:2">
      <c r="A159">
        <v>15700</v>
      </c>
      <c r="B159">
        <v>0.75848750714336499</v>
      </c>
    </row>
    <row r="160" spans="1:2">
      <c r="A160">
        <v>15800</v>
      </c>
      <c r="B160">
        <v>0.75950344037315898</v>
      </c>
    </row>
    <row r="161" spans="1:2">
      <c r="A161">
        <v>15900</v>
      </c>
      <c r="B161">
        <v>0.760512318969914</v>
      </c>
    </row>
    <row r="162" spans="1:2">
      <c r="A162">
        <v>16000</v>
      </c>
      <c r="B162">
        <v>0.76151423055309797</v>
      </c>
    </row>
    <row r="163" spans="1:2">
      <c r="A163">
        <v>16100</v>
      </c>
      <c r="B163">
        <v>0.76250926112658002</v>
      </c>
    </row>
    <row r="164" spans="1:2">
      <c r="A164">
        <v>16200</v>
      </c>
      <c r="B164">
        <v>0.76349749511811005</v>
      </c>
    </row>
    <row r="165" spans="1:2">
      <c r="A165">
        <v>16300</v>
      </c>
      <c r="B165">
        <v>0.764479015417596</v>
      </c>
    </row>
    <row r="166" spans="1:2">
      <c r="A166">
        <v>16400</v>
      </c>
      <c r="B166">
        <v>0.76545390341422703</v>
      </c>
    </row>
    <row r="167" spans="1:2">
      <c r="A167">
        <v>16500</v>
      </c>
      <c r="B167">
        <v>0.76642223903247897</v>
      </c>
    </row>
    <row r="168" spans="1:2">
      <c r="A168">
        <v>16600</v>
      </c>
      <c r="B168">
        <v>0.76738410076705599</v>
      </c>
    </row>
    <row r="169" spans="1:2">
      <c r="A169">
        <v>16700</v>
      </c>
      <c r="B169">
        <v>0.76833956571678896</v>
      </c>
    </row>
    <row r="170" spans="1:2">
      <c r="A170">
        <v>16800</v>
      </c>
      <c r="B170">
        <v>0.76928870961753404</v>
      </c>
    </row>
    <row r="171" spans="1:2">
      <c r="A171">
        <v>16900</v>
      </c>
      <c r="B171">
        <v>0.77023160687411396</v>
      </c>
    </row>
    <row r="172" spans="1:2">
      <c r="A172">
        <v>17000</v>
      </c>
      <c r="B172">
        <v>0.77116833059132495</v>
      </c>
    </row>
    <row r="173" spans="1:2">
      <c r="A173">
        <v>17100</v>
      </c>
      <c r="B173">
        <v>0.77209895260404704</v>
      </c>
    </row>
    <row r="174" spans="1:2">
      <c r="A174">
        <v>17200</v>
      </c>
      <c r="B174">
        <v>0.77302354350648605</v>
      </c>
    </row>
    <row r="175" spans="1:2">
      <c r="A175">
        <v>17300</v>
      </c>
      <c r="B175">
        <v>0.77394217268058096</v>
      </c>
    </row>
    <row r="176" spans="1:2">
      <c r="A176">
        <v>17400</v>
      </c>
      <c r="B176">
        <v>0.77485490832360204</v>
      </c>
    </row>
    <row r="177" spans="1:2">
      <c r="A177">
        <v>17500</v>
      </c>
      <c r="B177">
        <v>0.77576181747496897</v>
      </c>
    </row>
    <row r="178" spans="1:2">
      <c r="A178">
        <v>17600</v>
      </c>
      <c r="B178">
        <v>0.776662966042311</v>
      </c>
    </row>
    <row r="179" spans="1:2">
      <c r="A179">
        <v>17700</v>
      </c>
      <c r="B179">
        <v>0.77755841882680099</v>
      </c>
    </row>
    <row r="180" spans="1:2">
      <c r="A180">
        <v>17800</v>
      </c>
      <c r="B180">
        <v>0.77844823954778697</v>
      </c>
    </row>
    <row r="181" spans="1:2">
      <c r="A181">
        <v>17900</v>
      </c>
      <c r="B181">
        <v>0.77933249086673295</v>
      </c>
    </row>
    <row r="182" spans="1:2">
      <c r="A182">
        <v>18000</v>
      </c>
      <c r="B182">
        <v>0.78021123441051499</v>
      </c>
    </row>
    <row r="183" spans="1:2">
      <c r="A183">
        <v>18100</v>
      </c>
      <c r="B183">
        <v>0.78108453079406404</v>
      </c>
    </row>
    <row r="184" spans="1:2">
      <c r="A184">
        <v>18200</v>
      </c>
      <c r="B184">
        <v>0.78195243964240602</v>
      </c>
    </row>
    <row r="185" spans="1:2">
      <c r="A185">
        <v>18300</v>
      </c>
      <c r="B185">
        <v>0.78281501961209599</v>
      </c>
    </row>
    <row r="186" spans="1:2">
      <c r="A186">
        <v>18400</v>
      </c>
      <c r="B186">
        <v>0.78367232841208001</v>
      </c>
    </row>
    <row r="187" spans="1:2">
      <c r="A187">
        <v>18500</v>
      </c>
      <c r="B187">
        <v>0.78452442282399804</v>
      </c>
    </row>
    <row r="188" spans="1:2">
      <c r="A188">
        <v>18600</v>
      </c>
      <c r="B188">
        <v>0.78537135872194197</v>
      </c>
    </row>
    <row r="189" spans="1:2">
      <c r="A189">
        <v>18700</v>
      </c>
      <c r="B189">
        <v>0.78621319109169896</v>
      </c>
    </row>
    <row r="190" spans="1:2">
      <c r="A190">
        <v>18800</v>
      </c>
      <c r="B190">
        <v>0.78704997404947297</v>
      </c>
    </row>
    <row r="191" spans="1:2">
      <c r="A191">
        <v>18900</v>
      </c>
      <c r="B191">
        <v>0.78788176086013295</v>
      </c>
    </row>
    <row r="192" spans="1:2">
      <c r="A192">
        <v>19000</v>
      </c>
      <c r="B192">
        <v>0.78870860395497</v>
      </c>
    </row>
    <row r="193" spans="1:2">
      <c r="A193">
        <v>19100</v>
      </c>
      <c r="B193">
        <v>0.78953055494900404</v>
      </c>
    </row>
    <row r="194" spans="1:2">
      <c r="A194">
        <v>19200</v>
      </c>
      <c r="B194">
        <v>0.79034766465783901</v>
      </c>
    </row>
    <row r="195" spans="1:2">
      <c r="A195">
        <v>19300</v>
      </c>
      <c r="B195">
        <v>0.79115998311408497</v>
      </c>
    </row>
    <row r="196" spans="1:2">
      <c r="A196">
        <v>19400</v>
      </c>
      <c r="B196">
        <v>0.79196755958336096</v>
      </c>
    </row>
    <row r="197" spans="1:2">
      <c r="A197">
        <v>19500</v>
      </c>
      <c r="B197">
        <v>0.79277044257989604</v>
      </c>
    </row>
    <row r="198" spans="1:2">
      <c r="A198">
        <v>19600</v>
      </c>
      <c r="B198">
        <v>0.79356867988172697</v>
      </c>
    </row>
    <row r="199" spans="1:2">
      <c r="A199">
        <v>19700</v>
      </c>
      <c r="B199">
        <v>0.79436231854551898</v>
      </c>
    </row>
    <row r="200" spans="1:2">
      <c r="A200">
        <v>19800</v>
      </c>
      <c r="B200">
        <v>0.79515140492101699</v>
      </c>
    </row>
    <row r="201" spans="1:2">
      <c r="A201">
        <v>19900</v>
      </c>
      <c r="B201">
        <v>0.79593598466513305</v>
      </c>
    </row>
    <row r="202" spans="1:2">
      <c r="A202">
        <v>20000</v>
      </c>
      <c r="B202">
        <v>0.79671610275568405</v>
      </c>
    </row>
    <row r="203" spans="1:2">
      <c r="A203">
        <v>20100</v>
      </c>
      <c r="B203">
        <v>0.79749180350479598</v>
      </c>
    </row>
    <row r="204" spans="1:2">
      <c r="A204">
        <v>20200</v>
      </c>
      <c r="B204">
        <v>0.79826313057197196</v>
      </c>
    </row>
    <row r="205" spans="1:2">
      <c r="A205">
        <v>20300</v>
      </c>
      <c r="B205">
        <v>0.79903012697684805</v>
      </c>
    </row>
    <row r="206" spans="1:2">
      <c r="A206">
        <v>20400</v>
      </c>
      <c r="B206">
        <v>0.79979283511163302</v>
      </c>
    </row>
    <row r="207" spans="1:2">
      <c r="A207">
        <v>20500</v>
      </c>
      <c r="B207">
        <v>0.80055129675325198</v>
      </c>
    </row>
    <row r="208" spans="1:2">
      <c r="A208">
        <v>20600</v>
      </c>
      <c r="B208">
        <v>0.80130555307519202</v>
      </c>
    </row>
    <row r="209" spans="1:2">
      <c r="A209">
        <v>20700</v>
      </c>
      <c r="B209">
        <v>0.80205564465907297</v>
      </c>
    </row>
    <row r="210" spans="1:2">
      <c r="A210">
        <v>20800</v>
      </c>
      <c r="B210">
        <v>0.80280161150593399</v>
      </c>
    </row>
    <row r="211" spans="1:2">
      <c r="A211">
        <v>20900</v>
      </c>
      <c r="B211">
        <v>0.80354349304725303</v>
      </c>
    </row>
    <row r="212" spans="1:2">
      <c r="A212">
        <v>21000</v>
      </c>
      <c r="B212">
        <v>0.80428132815571196</v>
      </c>
    </row>
    <row r="213" spans="1:2">
      <c r="A213">
        <v>21100</v>
      </c>
      <c r="B213">
        <v>0.80501515515570399</v>
      </c>
    </row>
    <row r="214" spans="1:2">
      <c r="A214">
        <v>21200</v>
      </c>
      <c r="B214">
        <v>0.80574501183359504</v>
      </c>
    </row>
    <row r="215" spans="1:2">
      <c r="A215">
        <v>21300</v>
      </c>
      <c r="B215">
        <v>0.80647093544774795</v>
      </c>
    </row>
    <row r="216" spans="1:2">
      <c r="A216">
        <v>21400</v>
      </c>
      <c r="B216">
        <v>0.80719296273831498</v>
      </c>
    </row>
    <row r="217" spans="1:2">
      <c r="A217">
        <v>21500</v>
      </c>
      <c r="B217">
        <v>0.80791112993680003</v>
      </c>
    </row>
    <row r="218" spans="1:2">
      <c r="A218">
        <v>21600</v>
      </c>
      <c r="B218">
        <v>0.80862547277540697</v>
      </c>
    </row>
    <row r="219" spans="1:2">
      <c r="A219">
        <v>21700</v>
      </c>
      <c r="B219">
        <v>0.80933602649616998</v>
      </c>
    </row>
    <row r="220" spans="1:2">
      <c r="A220">
        <v>21800</v>
      </c>
      <c r="B220">
        <v>0.81004282585987997</v>
      </c>
    </row>
    <row r="221" spans="1:2">
      <c r="A221">
        <v>21900</v>
      </c>
      <c r="B221">
        <v>0.81074590515480205</v>
      </c>
    </row>
    <row r="222" spans="1:2">
      <c r="A222">
        <v>22000</v>
      </c>
      <c r="B222">
        <v>0.81144529820520706</v>
      </c>
    </row>
    <row r="223" spans="1:2">
      <c r="A223">
        <v>22100</v>
      </c>
      <c r="B223">
        <v>0.81214103837969998</v>
      </c>
    </row>
    <row r="224" spans="1:2">
      <c r="A224">
        <v>22200</v>
      </c>
      <c r="B224">
        <v>0.812833158599368</v>
      </c>
    </row>
    <row r="225" spans="1:2">
      <c r="A225">
        <v>22300</v>
      </c>
      <c r="B225">
        <v>0.81352169134575203</v>
      </c>
    </row>
    <row r="226" spans="1:2">
      <c r="A226">
        <v>22400</v>
      </c>
      <c r="B226">
        <v>0.81420666866862801</v>
      </c>
    </row>
    <row r="227" spans="1:2">
      <c r="A227">
        <v>22500</v>
      </c>
      <c r="B227">
        <v>0.81488812219363405</v>
      </c>
    </row>
    <row r="228" spans="1:2">
      <c r="A228">
        <v>22600</v>
      </c>
      <c r="B228">
        <v>0.81556608312971302</v>
      </c>
    </row>
    <row r="229" spans="1:2">
      <c r="A229">
        <v>22700</v>
      </c>
      <c r="B229">
        <v>0.81624058227640595</v>
      </c>
    </row>
    <row r="230" spans="1:2">
      <c r="A230">
        <v>22800</v>
      </c>
      <c r="B230">
        <v>0.81691165003097899</v>
      </c>
    </row>
    <row r="231" spans="1:2">
      <c r="A231">
        <v>22900</v>
      </c>
      <c r="B231">
        <v>0.81757931639539705</v>
      </c>
    </row>
    <row r="232" spans="1:2">
      <c r="A232">
        <v>23000</v>
      </c>
      <c r="B232">
        <v>0.81824361098315201</v>
      </c>
    </row>
    <row r="233" spans="1:2">
      <c r="A233">
        <v>23100</v>
      </c>
      <c r="B233">
        <v>0.81890456302593395</v>
      </c>
    </row>
    <row r="234" spans="1:2">
      <c r="A234">
        <v>23200</v>
      </c>
      <c r="B234">
        <v>0.819562201380171</v>
      </c>
    </row>
    <row r="235" spans="1:2">
      <c r="A235">
        <v>23300</v>
      </c>
      <c r="B235">
        <v>0.82021655453342401</v>
      </c>
    </row>
    <row r="236" spans="1:2">
      <c r="A236">
        <v>23400</v>
      </c>
      <c r="B236">
        <v>0.82086765061064404</v>
      </c>
    </row>
    <row r="237" spans="1:2">
      <c r="A237">
        <v>23500</v>
      </c>
      <c r="B237">
        <v>0.82151551738030104</v>
      </c>
    </row>
    <row r="238" spans="1:2">
      <c r="A238">
        <v>23600</v>
      </c>
      <c r="B238">
        <v>0.82216018226038401</v>
      </c>
    </row>
    <row r="239" spans="1:2">
      <c r="A239">
        <v>23700</v>
      </c>
      <c r="B239">
        <v>0.82280167232427204</v>
      </c>
    </row>
    <row r="240" spans="1:2">
      <c r="A240">
        <v>23800</v>
      </c>
      <c r="B240">
        <v>0.82344001430648495</v>
      </c>
    </row>
    <row r="241" spans="1:2">
      <c r="A241">
        <v>23900</v>
      </c>
      <c r="B241">
        <v>0.824075234608317</v>
      </c>
    </row>
    <row r="242" spans="1:2">
      <c r="A242">
        <v>24000</v>
      </c>
      <c r="B242">
        <v>0.82470735930334604</v>
      </c>
    </row>
    <row r="243" spans="1:2">
      <c r="A243">
        <v>24100</v>
      </c>
      <c r="B243">
        <v>0.82533641414284198</v>
      </c>
    </row>
    <row r="244" spans="1:2">
      <c r="A244">
        <v>24200</v>
      </c>
      <c r="B244">
        <v>0.82596242456104796</v>
      </c>
    </row>
    <row r="245" spans="1:2">
      <c r="A245">
        <v>24300</v>
      </c>
      <c r="B245">
        <v>0.82658541568037303</v>
      </c>
    </row>
    <row r="246" spans="1:2">
      <c r="A246">
        <v>24400</v>
      </c>
      <c r="B246">
        <v>0.82720541231645695</v>
      </c>
    </row>
    <row r="247" spans="1:2">
      <c r="A247">
        <v>24500</v>
      </c>
      <c r="B247">
        <v>0.827822438983153</v>
      </c>
    </row>
    <row r="248" spans="1:2">
      <c r="A248">
        <v>24600</v>
      </c>
      <c r="B248">
        <v>0.82843651989739997</v>
      </c>
    </row>
    <row r="249" spans="1:2">
      <c r="A249">
        <v>24700</v>
      </c>
      <c r="B249">
        <v>0.82904767898399201</v>
      </c>
    </row>
    <row r="250" spans="1:2">
      <c r="A250">
        <v>24800</v>
      </c>
      <c r="B250">
        <v>0.82965593988026298</v>
      </c>
    </row>
    <row r="251" spans="1:2">
      <c r="A251">
        <v>24900</v>
      </c>
      <c r="B251">
        <v>0.83026132594067403</v>
      </c>
    </row>
    <row r="252" spans="1:2">
      <c r="A252">
        <v>25000</v>
      </c>
      <c r="B252">
        <v>0.83086386024130499</v>
      </c>
    </row>
    <row r="253" spans="1:2">
      <c r="A253">
        <v>25100</v>
      </c>
      <c r="B253">
        <v>0.83146356558426304</v>
      </c>
    </row>
    <row r="254" spans="1:2">
      <c r="A254">
        <v>25200</v>
      </c>
      <c r="B254">
        <v>0.832060464502001</v>
      </c>
    </row>
    <row r="255" spans="1:2">
      <c r="A255">
        <v>25300</v>
      </c>
      <c r="B255">
        <v>0.83265457926155295</v>
      </c>
    </row>
    <row r="256" spans="1:2">
      <c r="A256">
        <v>25400</v>
      </c>
      <c r="B256">
        <v>0.83324593186868701</v>
      </c>
    </row>
    <row r="257" spans="1:2">
      <c r="A257">
        <v>25500</v>
      </c>
      <c r="B257">
        <v>0.83383454407197299</v>
      </c>
    </row>
    <row r="258" spans="1:2">
      <c r="A258">
        <v>25600</v>
      </c>
      <c r="B258">
        <v>0.83442043736677995</v>
      </c>
    </row>
    <row r="259" spans="1:2">
      <c r="A259">
        <v>25700</v>
      </c>
      <c r="B259">
        <v>0.83500363299918401</v>
      </c>
    </row>
    <row r="260" spans="1:2">
      <c r="A260">
        <v>25800</v>
      </c>
      <c r="B260">
        <v>0.83558415196981495</v>
      </c>
    </row>
    <row r="261" spans="1:2">
      <c r="A261">
        <v>25900</v>
      </c>
      <c r="B261">
        <v>0.836162015037617</v>
      </c>
    </row>
    <row r="262" spans="1:2">
      <c r="A262">
        <v>26000</v>
      </c>
      <c r="B262">
        <v>0.83673724272354399</v>
      </c>
    </row>
    <row r="263" spans="1:2">
      <c r="A263">
        <v>26100</v>
      </c>
      <c r="B263">
        <v>0.837309855314185</v>
      </c>
    </row>
    <row r="264" spans="1:2">
      <c r="A264">
        <v>26200</v>
      </c>
      <c r="B264">
        <v>0.83787987286531795</v>
      </c>
    </row>
    <row r="265" spans="1:2">
      <c r="A265">
        <v>26300</v>
      </c>
      <c r="B265">
        <v>0.83844731520539595</v>
      </c>
    </row>
    <row r="266" spans="1:2">
      <c r="A266">
        <v>26400</v>
      </c>
      <c r="B266">
        <v>0.83901220193897097</v>
      </c>
    </row>
    <row r="267" spans="1:2">
      <c r="A267">
        <v>26500</v>
      </c>
      <c r="B267">
        <v>0.83957455245005297</v>
      </c>
    </row>
    <row r="268" spans="1:2">
      <c r="A268">
        <v>26600</v>
      </c>
      <c r="B268">
        <v>0.84013438590540301</v>
      </c>
    </row>
    <row r="269" spans="1:2">
      <c r="A269">
        <v>26700</v>
      </c>
      <c r="B269">
        <v>0.84069172125776603</v>
      </c>
    </row>
    <row r="270" spans="1:2">
      <c r="A270">
        <v>26800</v>
      </c>
      <c r="B270">
        <v>0.84124657724904905</v>
      </c>
    </row>
    <row r="271" spans="1:2">
      <c r="A271">
        <v>26900</v>
      </c>
      <c r="B271">
        <v>0.84179897241343404</v>
      </c>
    </row>
    <row r="272" spans="1:2">
      <c r="A272">
        <v>27000</v>
      </c>
      <c r="B272">
        <v>0.84234892508043502</v>
      </c>
    </row>
    <row r="273" spans="1:2">
      <c r="A273">
        <v>27100</v>
      </c>
      <c r="B273">
        <v>0.84289645337790198</v>
      </c>
    </row>
    <row r="274" spans="1:2">
      <c r="A274">
        <v>27200</v>
      </c>
      <c r="B274">
        <v>0.84344157523496699</v>
      </c>
    </row>
    <row r="275" spans="1:2">
      <c r="A275">
        <v>27300</v>
      </c>
      <c r="B275">
        <v>0.84398430838493799</v>
      </c>
    </row>
    <row r="276" spans="1:2">
      <c r="A276">
        <v>27400</v>
      </c>
      <c r="B276">
        <v>0.84452467036813905</v>
      </c>
    </row>
    <row r="277" spans="1:2">
      <c r="A277">
        <v>27500</v>
      </c>
      <c r="B277">
        <v>0.84506267853470096</v>
      </c>
    </row>
    <row r="278" spans="1:2">
      <c r="A278">
        <v>27600</v>
      </c>
      <c r="B278">
        <v>0.8455983500473</v>
      </c>
    </row>
    <row r="279" spans="1:2">
      <c r="A279">
        <v>27700</v>
      </c>
      <c r="B279">
        <v>0.84613170188385101</v>
      </c>
    </row>
    <row r="280" spans="1:2">
      <c r="A280">
        <v>27800</v>
      </c>
      <c r="B280">
        <v>0.84666275084014297</v>
      </c>
    </row>
    <row r="281" spans="1:2">
      <c r="A281">
        <v>27900</v>
      </c>
      <c r="B281">
        <v>0.84719151353244104</v>
      </c>
    </row>
    <row r="282" spans="1:2">
      <c r="A282">
        <v>28000</v>
      </c>
      <c r="B282">
        <v>0.84771800640003303</v>
      </c>
    </row>
    <row r="283" spans="1:2">
      <c r="A283">
        <v>28100</v>
      </c>
      <c r="B283">
        <v>0.84824224570773299</v>
      </c>
    </row>
    <row r="284" spans="1:2">
      <c r="A284">
        <v>28200</v>
      </c>
      <c r="B284">
        <v>0.84876424754833901</v>
      </c>
    </row>
    <row r="285" spans="1:2">
      <c r="A285">
        <v>28300</v>
      </c>
      <c r="B285">
        <v>0.84928402784505796</v>
      </c>
    </row>
    <row r="286" spans="1:2">
      <c r="A286">
        <v>28400</v>
      </c>
      <c r="B286">
        <v>0.84980160235386704</v>
      </c>
    </row>
    <row r="287" spans="1:2">
      <c r="A287">
        <v>28500</v>
      </c>
      <c r="B287">
        <v>0.85031698666585998</v>
      </c>
    </row>
    <row r="288" spans="1:2">
      <c r="A288">
        <v>28600</v>
      </c>
      <c r="B288">
        <v>0.85083019620952904</v>
      </c>
    </row>
    <row r="289" spans="1:2">
      <c r="A289">
        <v>28700</v>
      </c>
      <c r="B289">
        <v>0.85134124625302499</v>
      </c>
    </row>
    <row r="290" spans="1:2">
      <c r="A290">
        <v>28800</v>
      </c>
      <c r="B290">
        <v>0.85185015190636704</v>
      </c>
    </row>
    <row r="291" spans="1:2">
      <c r="A291">
        <v>28900</v>
      </c>
      <c r="B291">
        <v>0.85235692812361696</v>
      </c>
    </row>
    <row r="292" spans="1:2">
      <c r="A292">
        <v>29000</v>
      </c>
      <c r="B292">
        <v>0.85286158970502501</v>
      </c>
    </row>
    <row r="293" spans="1:2">
      <c r="A293">
        <v>29100</v>
      </c>
      <c r="B293">
        <v>0.85336415129912302</v>
      </c>
    </row>
    <row r="294" spans="1:2">
      <c r="A294">
        <v>29200</v>
      </c>
      <c r="B294">
        <v>0.85386462740479696</v>
      </c>
    </row>
    <row r="295" spans="1:2">
      <c r="A295">
        <v>29300</v>
      </c>
      <c r="B295">
        <v>0.85436303237331301</v>
      </c>
    </row>
    <row r="296" spans="1:2">
      <c r="A296">
        <v>29400</v>
      </c>
      <c r="B296">
        <v>0.85485938041031995</v>
      </c>
    </row>
    <row r="297" spans="1:2">
      <c r="A297">
        <v>29500</v>
      </c>
      <c r="B297">
        <v>0.855353685577806</v>
      </c>
    </row>
    <row r="298" spans="1:2">
      <c r="A298">
        <v>29600</v>
      </c>
      <c r="B298">
        <v>0.855845961796036</v>
      </c>
    </row>
    <row r="299" spans="1:2">
      <c r="A299">
        <v>29700</v>
      </c>
      <c r="B299">
        <v>0.85633622284544197</v>
      </c>
    </row>
    <row r="300" spans="1:2">
      <c r="A300">
        <v>29800</v>
      </c>
      <c r="B300">
        <v>0.85682448236849396</v>
      </c>
    </row>
    <row r="301" spans="1:2">
      <c r="A301">
        <v>29900</v>
      </c>
      <c r="B301">
        <v>0.85731075387153399</v>
      </c>
    </row>
    <row r="302" spans="1:2">
      <c r="A302">
        <v>30000</v>
      </c>
      <c r="B302">
        <v>0.85779505072658102</v>
      </c>
    </row>
    <row r="303" spans="1:2">
      <c r="A303">
        <v>30100</v>
      </c>
      <c r="B303">
        <v>0.85827738617310501</v>
      </c>
    </row>
    <row r="304" spans="1:2">
      <c r="A304">
        <v>30200</v>
      </c>
      <c r="B304">
        <v>0.85875777331977299</v>
      </c>
    </row>
    <row r="305" spans="1:2">
      <c r="A305">
        <v>30300</v>
      </c>
      <c r="B305">
        <v>0.85923622514616704</v>
      </c>
    </row>
    <row r="306" spans="1:2">
      <c r="A306">
        <v>30400</v>
      </c>
      <c r="B306">
        <v>0.85971275450447204</v>
      </c>
    </row>
    <row r="307" spans="1:2">
      <c r="A307">
        <v>30500</v>
      </c>
      <c r="B307">
        <v>0.86018737412113799</v>
      </c>
    </row>
    <row r="308" spans="1:2">
      <c r="A308">
        <v>30600</v>
      </c>
      <c r="B308">
        <v>0.86066009659851195</v>
      </c>
    </row>
    <row r="309" spans="1:2">
      <c r="A309">
        <v>30700</v>
      </c>
      <c r="B309">
        <v>0.86113093441645105</v>
      </c>
    </row>
    <row r="310" spans="1:2">
      <c r="A310">
        <v>30800</v>
      </c>
      <c r="B310">
        <v>0.86159989993389896</v>
      </c>
    </row>
    <row r="311" spans="1:2">
      <c r="A311">
        <v>30900</v>
      </c>
      <c r="B311">
        <v>0.86206700539044701</v>
      </c>
    </row>
    <row r="312" spans="1:2">
      <c r="A312">
        <v>31000</v>
      </c>
      <c r="B312">
        <v>0.862532262907861</v>
      </c>
    </row>
    <row r="313" spans="1:2">
      <c r="A313">
        <v>31100</v>
      </c>
      <c r="B313">
        <v>0.86299568449159403</v>
      </c>
    </row>
    <row r="314" spans="1:2">
      <c r="A314">
        <v>31200</v>
      </c>
      <c r="B314">
        <v>0.86345728203226502</v>
      </c>
    </row>
    <row r="315" spans="1:2">
      <c r="A315">
        <v>31300</v>
      </c>
      <c r="B315">
        <v>0.86391706730711904</v>
      </c>
    </row>
    <row r="316" spans="1:2">
      <c r="A316">
        <v>31400</v>
      </c>
      <c r="B316">
        <v>0.86437505198146503</v>
      </c>
    </row>
    <row r="317" spans="1:2">
      <c r="A317">
        <v>31500</v>
      </c>
      <c r="B317">
        <v>0.864831247610089</v>
      </c>
    </row>
    <row r="318" spans="1:2">
      <c r="A318">
        <v>31600</v>
      </c>
      <c r="B318">
        <v>0.86528566563864495</v>
      </c>
    </row>
    <row r="319" spans="1:2">
      <c r="A319">
        <v>31700</v>
      </c>
      <c r="B319">
        <v>0.86573831740502505</v>
      </c>
    </row>
    <row r="320" spans="1:2">
      <c r="A320">
        <v>31800</v>
      </c>
      <c r="B320">
        <v>0.86618921414070704</v>
      </c>
    </row>
    <row r="321" spans="1:2">
      <c r="A321">
        <v>31900</v>
      </c>
      <c r="B321">
        <v>0.86663836697208296</v>
      </c>
    </row>
    <row r="322" spans="1:2">
      <c r="A322">
        <v>32000</v>
      </c>
      <c r="B322">
        <v>0.86708578692176397</v>
      </c>
    </row>
    <row r="323" spans="1:2">
      <c r="A323">
        <v>32100</v>
      </c>
      <c r="B323">
        <v>0.86753148490986898</v>
      </c>
    </row>
    <row r="324" spans="1:2">
      <c r="A324">
        <v>32200</v>
      </c>
      <c r="B324">
        <v>0.867975471755286</v>
      </c>
    </row>
    <row r="325" spans="1:2">
      <c r="A325">
        <v>32300</v>
      </c>
      <c r="B325">
        <v>0.86841775817692701</v>
      </c>
    </row>
    <row r="326" spans="1:2">
      <c r="A326">
        <v>32400</v>
      </c>
      <c r="B326">
        <v>0.86885835479494899</v>
      </c>
    </row>
    <row r="327" spans="1:2">
      <c r="A327">
        <v>32500</v>
      </c>
      <c r="B327">
        <v>0.86929727213196595</v>
      </c>
    </row>
    <row r="328" spans="1:2">
      <c r="A328">
        <v>32600</v>
      </c>
      <c r="B328">
        <v>0.86973452061423795</v>
      </c>
    </row>
    <row r="329" spans="1:2">
      <c r="A329">
        <v>32700</v>
      </c>
      <c r="B329">
        <v>0.87017011057284599</v>
      </c>
    </row>
    <row r="330" spans="1:2">
      <c r="A330">
        <v>32800</v>
      </c>
      <c r="B330">
        <v>0.87060405224484505</v>
      </c>
    </row>
    <row r="331" spans="1:2">
      <c r="A331">
        <v>32900</v>
      </c>
      <c r="B331">
        <v>0.87103635577439997</v>
      </c>
    </row>
    <row r="332" spans="1:2">
      <c r="A332">
        <v>33000</v>
      </c>
      <c r="B332">
        <v>0.87146703121390801</v>
      </c>
    </row>
    <row r="333" spans="1:2">
      <c r="A333">
        <v>33100</v>
      </c>
      <c r="B333">
        <v>0.87189608852510203</v>
      </c>
    </row>
    <row r="334" spans="1:2">
      <c r="A334">
        <v>33200</v>
      </c>
      <c r="B334">
        <v>0.87232353758013403</v>
      </c>
    </row>
    <row r="335" spans="1:2">
      <c r="A335">
        <v>33300</v>
      </c>
      <c r="B335">
        <v>0.87274938816265002</v>
      </c>
    </row>
    <row r="336" spans="1:2">
      <c r="A336">
        <v>33400</v>
      </c>
      <c r="B336">
        <v>0.87317364996884095</v>
      </c>
    </row>
    <row r="337" spans="1:2">
      <c r="A337">
        <v>33500</v>
      </c>
      <c r="B337">
        <v>0.87359633260848402</v>
      </c>
    </row>
    <row r="338" spans="1:2">
      <c r="A338">
        <v>33600</v>
      </c>
      <c r="B338">
        <v>0.87401744560596495</v>
      </c>
    </row>
    <row r="339" spans="1:2">
      <c r="A339">
        <v>33700</v>
      </c>
      <c r="B339">
        <v>0.87443699840128697</v>
      </c>
    </row>
    <row r="340" spans="1:2">
      <c r="A340">
        <v>33800</v>
      </c>
      <c r="B340">
        <v>0.87485500035106201</v>
      </c>
    </row>
    <row r="341" spans="1:2">
      <c r="A341">
        <v>33900</v>
      </c>
      <c r="B341">
        <v>0.87527146072949402</v>
      </c>
    </row>
    <row r="342" spans="1:2">
      <c r="A342">
        <v>34000</v>
      </c>
      <c r="B342">
        <v>0.87568638872934002</v>
      </c>
    </row>
    <row r="343" spans="1:2">
      <c r="A343">
        <v>34100</v>
      </c>
      <c r="B343">
        <v>0.87609979346286204</v>
      </c>
    </row>
    <row r="344" spans="1:2">
      <c r="A344">
        <v>34200</v>
      </c>
      <c r="B344">
        <v>0.87651168396276402</v>
      </c>
    </row>
    <row r="345" spans="1:2">
      <c r="A345">
        <v>34300</v>
      </c>
      <c r="B345">
        <v>0.87692206918311499</v>
      </c>
    </row>
    <row r="346" spans="1:2">
      <c r="A346">
        <v>34400</v>
      </c>
      <c r="B346">
        <v>0.87733095800025795</v>
      </c>
    </row>
    <row r="347" spans="1:2">
      <c r="A347">
        <v>34500</v>
      </c>
      <c r="B347">
        <v>0.87773835921370702</v>
      </c>
    </row>
    <row r="348" spans="1:2">
      <c r="A348">
        <v>34600</v>
      </c>
      <c r="B348">
        <v>0.87814428154702995</v>
      </c>
    </row>
    <row r="349" spans="1:2">
      <c r="A349">
        <v>34700</v>
      </c>
      <c r="B349">
        <v>0.87854873364872399</v>
      </c>
    </row>
    <row r="350" spans="1:2">
      <c r="A350">
        <v>34800</v>
      </c>
      <c r="B350">
        <v>0.87895172409306799</v>
      </c>
    </row>
    <row r="351" spans="1:2">
      <c r="A351">
        <v>34900</v>
      </c>
      <c r="B351">
        <v>0.87935326138097303</v>
      </c>
    </row>
    <row r="352" spans="1:2">
      <c r="A352">
        <v>35000</v>
      </c>
      <c r="B352">
        <v>0.879753353940817</v>
      </c>
    </row>
    <row r="353" spans="1:2">
      <c r="A353">
        <v>35100</v>
      </c>
      <c r="B353">
        <v>0.88015201012926403</v>
      </c>
    </row>
    <row r="354" spans="1:2">
      <c r="A354">
        <v>35200</v>
      </c>
      <c r="B354">
        <v>0.88054923823207798</v>
      </c>
    </row>
    <row r="355" spans="1:2">
      <c r="A355">
        <v>35300</v>
      </c>
      <c r="B355">
        <v>0.880945046464921</v>
      </c>
    </row>
    <row r="356" spans="1:2">
      <c r="A356">
        <v>35400</v>
      </c>
      <c r="B356">
        <v>0.88133944297414202</v>
      </c>
    </row>
    <row r="357" spans="1:2">
      <c r="A357">
        <v>35500</v>
      </c>
      <c r="B357">
        <v>0.88173243583755401</v>
      </c>
    </row>
    <row r="358" spans="1:2">
      <c r="A358">
        <v>35600</v>
      </c>
      <c r="B358">
        <v>0.88212403306520104</v>
      </c>
    </row>
    <row r="359" spans="1:2">
      <c r="A359">
        <v>35700</v>
      </c>
      <c r="B359">
        <v>0.88251424260011202</v>
      </c>
    </row>
    <row r="360" spans="1:2">
      <c r="A360">
        <v>35800</v>
      </c>
      <c r="B360">
        <v>0.88290307231904697</v>
      </c>
    </row>
    <row r="361" spans="1:2">
      <c r="A361">
        <v>35900</v>
      </c>
      <c r="B361">
        <v>0.88329053003323299</v>
      </c>
    </row>
    <row r="362" spans="1:2">
      <c r="A362">
        <v>36000</v>
      </c>
      <c r="B362">
        <v>0.88367662348908604</v>
      </c>
    </row>
    <row r="363" spans="1:2">
      <c r="A363">
        <v>36100</v>
      </c>
      <c r="B363">
        <v>0.88406136036892902</v>
      </c>
    </row>
    <row r="364" spans="1:2">
      <c r="A364">
        <v>36200</v>
      </c>
      <c r="B364">
        <v>0.88444474829169395</v>
      </c>
    </row>
    <row r="365" spans="1:2">
      <c r="A365">
        <v>36300</v>
      </c>
      <c r="B365">
        <v>0.88482679481361803</v>
      </c>
    </row>
    <row r="366" spans="1:2">
      <c r="A366">
        <v>36400</v>
      </c>
      <c r="B366">
        <v>0.88520750742893095</v>
      </c>
    </row>
    <row r="367" spans="1:2">
      <c r="A367">
        <v>36500</v>
      </c>
      <c r="B367">
        <v>0.885586893570529</v>
      </c>
    </row>
    <row r="368" spans="1:2">
      <c r="A368">
        <v>36600</v>
      </c>
      <c r="B368">
        <v>0.88596496061064101</v>
      </c>
    </row>
    <row r="369" spans="1:2">
      <c r="A369">
        <v>36700</v>
      </c>
      <c r="B369">
        <v>0.88634171586149102</v>
      </c>
    </row>
    <row r="370" spans="1:2">
      <c r="A370">
        <v>36800</v>
      </c>
      <c r="B370">
        <v>0.88671716657594402</v>
      </c>
    </row>
    <row r="371" spans="1:2">
      <c r="A371">
        <v>36900</v>
      </c>
      <c r="B371">
        <v>0.88709131994814705</v>
      </c>
    </row>
    <row r="372" spans="1:2">
      <c r="A372">
        <v>37000</v>
      </c>
      <c r="B372">
        <v>0.88746418311415998</v>
      </c>
    </row>
    <row r="373" spans="1:2">
      <c r="A373">
        <v>37100</v>
      </c>
      <c r="B373">
        <v>0.88783576315258295</v>
      </c>
    </row>
    <row r="374" spans="1:2">
      <c r="A374">
        <v>37200</v>
      </c>
      <c r="B374">
        <v>0.88820606708516603</v>
      </c>
    </row>
    <row r="375" spans="1:2">
      <c r="A375">
        <v>37300</v>
      </c>
      <c r="B375">
        <v>0.88857510187741895</v>
      </c>
    </row>
    <row r="376" spans="1:2">
      <c r="A376">
        <v>37400</v>
      </c>
      <c r="B376">
        <v>0.88894287443921005</v>
      </c>
    </row>
    <row r="377" spans="1:2">
      <c r="A377">
        <v>37500</v>
      </c>
      <c r="B377">
        <v>0.88930939162535605</v>
      </c>
    </row>
    <row r="378" spans="1:2">
      <c r="A378">
        <v>37600</v>
      </c>
      <c r="B378">
        <v>0.88967466023620401</v>
      </c>
    </row>
    <row r="379" spans="1:2">
      <c r="A379">
        <v>37700</v>
      </c>
      <c r="B379">
        <v>0.89003868701820998</v>
      </c>
    </row>
    <row r="380" spans="1:2">
      <c r="A380">
        <v>37800</v>
      </c>
      <c r="B380">
        <v>0.89040147866450303</v>
      </c>
    </row>
    <row r="381" spans="1:2">
      <c r="A381">
        <v>37900</v>
      </c>
      <c r="B381">
        <v>0.89076304181544796</v>
      </c>
    </row>
    <row r="382" spans="1:2">
      <c r="A382">
        <v>38000</v>
      </c>
      <c r="B382">
        <v>0.89112338305919603</v>
      </c>
    </row>
    <row r="383" spans="1:2">
      <c r="A383">
        <v>38100</v>
      </c>
      <c r="B383">
        <v>0.89148250893223402</v>
      </c>
    </row>
    <row r="384" spans="1:2">
      <c r="A384">
        <v>38200</v>
      </c>
      <c r="B384">
        <v>0.89184042591991797</v>
      </c>
    </row>
    <row r="385" spans="1:2">
      <c r="A385">
        <v>38300</v>
      </c>
      <c r="B385">
        <v>0.89219714045700904</v>
      </c>
    </row>
    <row r="386" spans="1:2">
      <c r="A386">
        <v>38400</v>
      </c>
      <c r="B386">
        <v>0.89255265892819602</v>
      </c>
    </row>
    <row r="387" spans="1:2">
      <c r="A387">
        <v>38500</v>
      </c>
      <c r="B387">
        <v>0.89290698766861498</v>
      </c>
    </row>
    <row r="388" spans="1:2">
      <c r="A388">
        <v>38600</v>
      </c>
      <c r="B388">
        <v>0.89326013296435602</v>
      </c>
    </row>
    <row r="389" spans="1:2">
      <c r="A389">
        <v>38700</v>
      </c>
      <c r="B389">
        <v>0.89361210105297395</v>
      </c>
    </row>
    <row r="390" spans="1:2">
      <c r="A390">
        <v>38800</v>
      </c>
      <c r="B390">
        <v>0.893962898123983</v>
      </c>
    </row>
    <row r="391" spans="1:2">
      <c r="A391">
        <v>38900</v>
      </c>
      <c r="B391">
        <v>0.89431253031934899</v>
      </c>
    </row>
    <row r="392" spans="1:2">
      <c r="A392">
        <v>39000</v>
      </c>
      <c r="B392">
        <v>0.89466100373397295</v>
      </c>
    </row>
    <row r="393" spans="1:2">
      <c r="A393">
        <v>39100</v>
      </c>
      <c r="B393">
        <v>0.89500832441617695</v>
      </c>
    </row>
    <row r="394" spans="1:2">
      <c r="A394">
        <v>39200</v>
      </c>
      <c r="B394">
        <v>0.89535449836816905</v>
      </c>
    </row>
    <row r="395" spans="1:2">
      <c r="A395">
        <v>39300</v>
      </c>
      <c r="B395">
        <v>0.89569953154651605</v>
      </c>
    </row>
    <row r="396" spans="1:2">
      <c r="A396">
        <v>39400</v>
      </c>
      <c r="B396">
        <v>0.89604342986260199</v>
      </c>
    </row>
    <row r="397" spans="1:2">
      <c r="A397">
        <v>39500</v>
      </c>
      <c r="B397">
        <v>0.89638619918308604</v>
      </c>
    </row>
    <row r="398" spans="1:2">
      <c r="A398">
        <v>39600</v>
      </c>
      <c r="B398">
        <v>0.89672784533034999</v>
      </c>
    </row>
    <row r="399" spans="1:2">
      <c r="A399">
        <v>39700</v>
      </c>
      <c r="B399">
        <v>0.89706837408294504</v>
      </c>
    </row>
    <row r="400" spans="1:2">
      <c r="A400">
        <v>39800</v>
      </c>
      <c r="B400">
        <v>0.89740779117602698</v>
      </c>
    </row>
    <row r="401" spans="1:2">
      <c r="A401">
        <v>39900</v>
      </c>
      <c r="B401">
        <v>0.89774610230179097</v>
      </c>
    </row>
    <row r="402" spans="1:2">
      <c r="A402">
        <v>40000</v>
      </c>
      <c r="B402">
        <v>0.89808331310990197</v>
      </c>
    </row>
    <row r="403" spans="1:2">
      <c r="A403">
        <v>40100</v>
      </c>
      <c r="B403">
        <v>0.89841942920791296</v>
      </c>
    </row>
    <row r="404" spans="1:2">
      <c r="A404">
        <v>40200</v>
      </c>
      <c r="B404">
        <v>0.89875445616168304</v>
      </c>
    </row>
    <row r="405" spans="1:2">
      <c r="A405">
        <v>40300</v>
      </c>
      <c r="B405">
        <v>0.899088399495792</v>
      </c>
    </row>
    <row r="406" spans="1:2">
      <c r="A406">
        <v>40400</v>
      </c>
      <c r="B406">
        <v>0.89942126469394401</v>
      </c>
    </row>
    <row r="407" spans="1:2">
      <c r="A407">
        <v>40500</v>
      </c>
      <c r="B407">
        <v>0.89975305719937204</v>
      </c>
    </row>
    <row r="408" spans="1:2">
      <c r="A408">
        <v>40600</v>
      </c>
      <c r="B408">
        <v>0.90008378241523401</v>
      </c>
    </row>
    <row r="409" spans="1:2">
      <c r="A409">
        <v>40700</v>
      </c>
      <c r="B409">
        <v>0.90041344570500303</v>
      </c>
    </row>
    <row r="410" spans="1:2">
      <c r="A410">
        <v>40800</v>
      </c>
      <c r="B410">
        <v>0.90074205239285998</v>
      </c>
    </row>
    <row r="411" spans="1:2">
      <c r="A411">
        <v>40900</v>
      </c>
      <c r="B411">
        <v>0.90106960776406897</v>
      </c>
    </row>
    <row r="412" spans="1:2">
      <c r="A412">
        <v>41000</v>
      </c>
      <c r="B412">
        <v>0.90139611706536205</v>
      </c>
    </row>
    <row r="413" spans="1:2">
      <c r="A413">
        <v>41100</v>
      </c>
      <c r="B413">
        <v>0.90172158550530901</v>
      </c>
    </row>
    <row r="414" spans="1:2">
      <c r="A414">
        <v>41200</v>
      </c>
      <c r="B414">
        <v>0.902046018254686</v>
      </c>
    </row>
    <row r="415" spans="1:2">
      <c r="A415">
        <v>41300</v>
      </c>
      <c r="B415">
        <v>0.90236942044684298</v>
      </c>
    </row>
    <row r="416" spans="1:2">
      <c r="A416">
        <v>41400</v>
      </c>
      <c r="B416">
        <v>0.90269179717806003</v>
      </c>
    </row>
    <row r="417" spans="1:2">
      <c r="A417">
        <v>41500</v>
      </c>
      <c r="B417">
        <v>0.90301315350790701</v>
      </c>
    </row>
    <row r="418" spans="1:2">
      <c r="A418">
        <v>41600</v>
      </c>
      <c r="B418">
        <v>0.90333349445959099</v>
      </c>
    </row>
    <row r="419" spans="1:2">
      <c r="A419">
        <v>41700</v>
      </c>
      <c r="B419">
        <v>0.90365282502030697</v>
      </c>
    </row>
    <row r="420" spans="1:2">
      <c r="A420">
        <v>41800</v>
      </c>
      <c r="B420">
        <v>0.90397115014157903</v>
      </c>
    </row>
    <row r="421" spans="1:2">
      <c r="A421">
        <v>41900</v>
      </c>
      <c r="B421">
        <v>0.90428847473960094</v>
      </c>
    </row>
    <row r="422" spans="1:2">
      <c r="A422">
        <v>42000</v>
      </c>
      <c r="B422">
        <v>0.90460480369556995</v>
      </c>
    </row>
    <row r="423" spans="1:2">
      <c r="A423">
        <v>42100</v>
      </c>
      <c r="B423">
        <v>0.90492014185601899</v>
      </c>
    </row>
    <row r="424" spans="1:2">
      <c r="A424">
        <v>42200</v>
      </c>
      <c r="B424">
        <v>0.90523449403314105</v>
      </c>
    </row>
    <row r="425" spans="1:2">
      <c r="A425">
        <v>42300</v>
      </c>
      <c r="B425">
        <v>0.90554786500511897</v>
      </c>
    </row>
    <row r="426" spans="1:2">
      <c r="A426">
        <v>42400</v>
      </c>
      <c r="B426">
        <v>0.90586025951643601</v>
      </c>
    </row>
    <row r="427" spans="1:2">
      <c r="A427">
        <v>42500</v>
      </c>
      <c r="B427">
        <v>0.906171682278201</v>
      </c>
    </row>
    <row r="428" spans="1:2">
      <c r="A428">
        <v>42600</v>
      </c>
      <c r="B428">
        <v>0.90648213796845101</v>
      </c>
    </row>
    <row r="429" spans="1:2">
      <c r="A429">
        <v>42700</v>
      </c>
      <c r="B429">
        <v>0.90679163123246898</v>
      </c>
    </row>
    <row r="430" spans="1:2">
      <c r="A430">
        <v>42800</v>
      </c>
      <c r="B430">
        <v>0.90710016668308302</v>
      </c>
    </row>
    <row r="431" spans="1:2">
      <c r="A431">
        <v>42900</v>
      </c>
      <c r="B431">
        <v>0.90740774890096798</v>
      </c>
    </row>
    <row r="432" spans="1:2">
      <c r="A432">
        <v>43000</v>
      </c>
      <c r="B432">
        <v>0.90771438243494496</v>
      </c>
    </row>
    <row r="433" spans="1:2">
      <c r="A433">
        <v>43100</v>
      </c>
      <c r="B433">
        <v>0.90802007180227695</v>
      </c>
    </row>
    <row r="434" spans="1:2">
      <c r="A434">
        <v>43200</v>
      </c>
      <c r="B434">
        <v>0.90832482148895499</v>
      </c>
    </row>
    <row r="435" spans="1:2">
      <c r="A435">
        <v>43300</v>
      </c>
      <c r="B435">
        <v>0.90862863594999299</v>
      </c>
    </row>
    <row r="436" spans="1:2">
      <c r="A436">
        <v>43400</v>
      </c>
      <c r="B436">
        <v>0.90893151960970298</v>
      </c>
    </row>
    <row r="437" spans="1:2">
      <c r="A437">
        <v>43500</v>
      </c>
      <c r="B437">
        <v>0.90923347686198597</v>
      </c>
    </row>
    <row r="438" spans="1:2">
      <c r="A438">
        <v>43600</v>
      </c>
      <c r="B438">
        <v>0.90953451207060299</v>
      </c>
    </row>
    <row r="439" spans="1:2">
      <c r="A439">
        <v>43700</v>
      </c>
      <c r="B439">
        <v>0.90983462956945205</v>
      </c>
    </row>
    <row r="440" spans="1:2">
      <c r="A440">
        <v>43800</v>
      </c>
      <c r="B440">
        <v>0.91013383366284095</v>
      </c>
    </row>
    <row r="441" spans="1:2">
      <c r="A441">
        <v>43900</v>
      </c>
      <c r="B441">
        <v>0.91043212862575296</v>
      </c>
    </row>
    <row r="442" spans="1:2">
      <c r="A442">
        <v>44000</v>
      </c>
      <c r="B442">
        <v>0.910729518704116</v>
      </c>
    </row>
    <row r="443" spans="1:2">
      <c r="A443">
        <v>44100</v>
      </c>
      <c r="B443">
        <v>0.91102600811506096</v>
      </c>
    </row>
    <row r="444" spans="1:2">
      <c r="A444">
        <v>44200</v>
      </c>
      <c r="B444">
        <v>0.91132160104718496</v>
      </c>
    </row>
    <row r="445" spans="1:2">
      <c r="A445">
        <v>44300</v>
      </c>
      <c r="B445">
        <v>0.91161630166080698</v>
      </c>
    </row>
    <row r="446" spans="1:2">
      <c r="A446">
        <v>44400</v>
      </c>
      <c r="B446">
        <v>0.91191011408821798</v>
      </c>
    </row>
    <row r="447" spans="1:2">
      <c r="A447">
        <v>44500</v>
      </c>
      <c r="B447">
        <v>0.91220304243393902</v>
      </c>
    </row>
    <row r="448" spans="1:2">
      <c r="A448">
        <v>44600</v>
      </c>
      <c r="B448">
        <v>0.91249509077496205</v>
      </c>
    </row>
    <row r="449" spans="1:2">
      <c r="A449">
        <v>44700</v>
      </c>
      <c r="B449">
        <v>0.91278626316099998</v>
      </c>
    </row>
    <row r="450" spans="1:2">
      <c r="A450">
        <v>44800</v>
      </c>
      <c r="B450">
        <v>0.913076563614728</v>
      </c>
    </row>
    <row r="451" spans="1:2">
      <c r="A451">
        <v>44900</v>
      </c>
      <c r="B451">
        <v>0.91336599613202096</v>
      </c>
    </row>
    <row r="452" spans="1:2">
      <c r="A452">
        <v>45000</v>
      </c>
      <c r="B452">
        <v>0.91365456468219497</v>
      </c>
    </row>
    <row r="453" spans="1:2">
      <c r="A453">
        <v>45100</v>
      </c>
      <c r="B453">
        <v>0.91394227320824095</v>
      </c>
    </row>
    <row r="454" spans="1:2">
      <c r="A454">
        <v>45200</v>
      </c>
      <c r="B454">
        <v>0.91422912562705205</v>
      </c>
    </row>
    <row r="455" spans="1:2">
      <c r="A455">
        <v>45300</v>
      </c>
      <c r="B455">
        <v>0.91451512582965999</v>
      </c>
    </row>
    <row r="456" spans="1:2">
      <c r="A456">
        <v>45400</v>
      </c>
      <c r="B456">
        <v>0.914800277681459</v>
      </c>
    </row>
    <row r="457" spans="1:2">
      <c r="A457">
        <v>45500</v>
      </c>
      <c r="B457">
        <v>0.91508458502242696</v>
      </c>
    </row>
    <row r="458" spans="1:2">
      <c r="A458">
        <v>45600</v>
      </c>
      <c r="B458">
        <v>0.91536805166735402</v>
      </c>
    </row>
    <row r="459" spans="1:2">
      <c r="A459">
        <v>45700</v>
      </c>
      <c r="B459">
        <v>0.91565068140605799</v>
      </c>
    </row>
    <row r="460" spans="1:2">
      <c r="A460">
        <v>45800</v>
      </c>
      <c r="B460">
        <v>0.915932478003601</v>
      </c>
    </row>
    <row r="461" spans="1:2">
      <c r="A461">
        <v>45900</v>
      </c>
      <c r="B461">
        <v>0.91621344520050696</v>
      </c>
    </row>
    <row r="462" spans="1:2">
      <c r="A462">
        <v>46000</v>
      </c>
      <c r="B462">
        <v>0.91649358671297398</v>
      </c>
    </row>
    <row r="463" spans="1:2">
      <c r="A463">
        <v>46100</v>
      </c>
      <c r="B463">
        <v>0.91677290623308305</v>
      </c>
    </row>
    <row r="464" spans="1:2">
      <c r="A464">
        <v>46200</v>
      </c>
      <c r="B464">
        <v>0.91705140742900404</v>
      </c>
    </row>
    <row r="465" spans="1:2">
      <c r="A465">
        <v>46300</v>
      </c>
      <c r="B465">
        <v>0.91732909394520901</v>
      </c>
    </row>
    <row r="466" spans="1:2">
      <c r="A466">
        <v>46400</v>
      </c>
      <c r="B466">
        <v>0.91760596940266603</v>
      </c>
    </row>
    <row r="467" spans="1:2">
      <c r="A467">
        <v>46500</v>
      </c>
      <c r="B467">
        <v>0.91788203739904795</v>
      </c>
    </row>
    <row r="468" spans="1:2">
      <c r="A468">
        <v>46600</v>
      </c>
      <c r="B468">
        <v>0.91815730150892905</v>
      </c>
    </row>
    <row r="469" spans="1:2">
      <c r="A469">
        <v>46700</v>
      </c>
      <c r="B469">
        <v>0.91843176528397996</v>
      </c>
    </row>
    <row r="470" spans="1:2">
      <c r="A470">
        <v>46800</v>
      </c>
      <c r="B470">
        <v>0.91870543225316803</v>
      </c>
    </row>
    <row r="471" spans="1:2">
      <c r="A471">
        <v>46900</v>
      </c>
      <c r="B471">
        <v>0.91897830592294305</v>
      </c>
    </row>
    <row r="472" spans="1:2">
      <c r="A472">
        <v>47000</v>
      </c>
      <c r="B472">
        <v>0.91925038977743601</v>
      </c>
    </row>
    <row r="473" spans="1:2">
      <c r="A473">
        <v>47100</v>
      </c>
      <c r="B473">
        <v>0.91952168727864003</v>
      </c>
    </row>
    <row r="474" spans="1:2">
      <c r="A474">
        <v>47200</v>
      </c>
      <c r="B474">
        <v>0.91979220186660404</v>
      </c>
    </row>
    <row r="475" spans="1:2">
      <c r="A475">
        <v>47300</v>
      </c>
      <c r="B475">
        <v>0.92006193695961402</v>
      </c>
    </row>
    <row r="476" spans="1:2">
      <c r="A476">
        <v>47400</v>
      </c>
      <c r="B476">
        <v>0.920330895954376</v>
      </c>
    </row>
    <row r="477" spans="1:2">
      <c r="A477">
        <v>47500</v>
      </c>
      <c r="B477">
        <v>0.92059908222619802</v>
      </c>
    </row>
    <row r="478" spans="1:2">
      <c r="A478">
        <v>47600</v>
      </c>
      <c r="B478">
        <v>0.92086649912916996</v>
      </c>
    </row>
    <row r="479" spans="1:2">
      <c r="A479">
        <v>47700</v>
      </c>
      <c r="B479">
        <v>0.921133149996339</v>
      </c>
    </row>
    <row r="480" spans="1:2">
      <c r="A480">
        <v>47800</v>
      </c>
      <c r="B480">
        <v>0.92139903813988699</v>
      </c>
    </row>
    <row r="481" spans="1:2">
      <c r="A481">
        <v>47900</v>
      </c>
      <c r="B481">
        <v>0.92166416685130104</v>
      </c>
    </row>
    <row r="482" spans="1:2">
      <c r="A482">
        <v>48000</v>
      </c>
      <c r="B482">
        <v>0.92192853940154795</v>
      </c>
    </row>
    <row r="483" spans="1:2">
      <c r="A483">
        <v>48100</v>
      </c>
      <c r="B483">
        <v>0.92219215904124596</v>
      </c>
    </row>
    <row r="484" spans="1:2">
      <c r="A484">
        <v>48200</v>
      </c>
      <c r="B484">
        <v>0.92245502900082599</v>
      </c>
    </row>
    <row r="485" spans="1:2">
      <c r="A485">
        <v>48300</v>
      </c>
      <c r="B485">
        <v>0.92271715249070696</v>
      </c>
    </row>
    <row r="486" spans="1:2">
      <c r="A486">
        <v>48400</v>
      </c>
      <c r="B486">
        <v>0.92297853270145402</v>
      </c>
    </row>
    <row r="487" spans="1:2">
      <c r="A487">
        <v>48500</v>
      </c>
      <c r="B487">
        <v>0.92323917280394396</v>
      </c>
    </row>
    <row r="488" spans="1:2">
      <c r="A488">
        <v>48600</v>
      </c>
      <c r="B488">
        <v>0.92349907594952896</v>
      </c>
    </row>
    <row r="489" spans="1:2">
      <c r="A489">
        <v>48700</v>
      </c>
      <c r="B489">
        <v>0.92375824527019001</v>
      </c>
    </row>
    <row r="490" spans="1:2">
      <c r="A490">
        <v>48800</v>
      </c>
      <c r="B490">
        <v>0.92401668387870395</v>
      </c>
    </row>
    <row r="491" spans="1:2">
      <c r="A491">
        <v>48900</v>
      </c>
      <c r="B491">
        <v>0.92427439486879204</v>
      </c>
    </row>
    <row r="492" spans="1:2">
      <c r="A492">
        <v>49000</v>
      </c>
      <c r="B492">
        <v>0.92453138131527801</v>
      </c>
    </row>
    <row r="493" spans="1:2">
      <c r="A493">
        <v>49100</v>
      </c>
      <c r="B493">
        <v>0.92478764627424304</v>
      </c>
    </row>
    <row r="494" spans="1:2">
      <c r="A494">
        <v>49200</v>
      </c>
      <c r="B494">
        <v>0.92504319278317604</v>
      </c>
    </row>
    <row r="495" spans="1:2">
      <c r="A495">
        <v>49300</v>
      </c>
      <c r="B495">
        <v>0.92529802386112203</v>
      </c>
    </row>
    <row r="496" spans="1:2">
      <c r="A496">
        <v>49400</v>
      </c>
      <c r="B496">
        <v>0.925552142508835</v>
      </c>
    </row>
    <row r="497" spans="1:2">
      <c r="A497">
        <v>49500</v>
      </c>
      <c r="B497">
        <v>0.92580555170892198</v>
      </c>
    </row>
    <row r="498" spans="1:2">
      <c r="A498">
        <v>49600</v>
      </c>
      <c r="B498">
        <v>0.92605825442598999</v>
      </c>
    </row>
    <row r="499" spans="1:2">
      <c r="A499">
        <v>49700</v>
      </c>
      <c r="B499">
        <v>0.92631025360678998</v>
      </c>
    </row>
    <row r="500" spans="1:2">
      <c r="A500">
        <v>49800</v>
      </c>
      <c r="B500">
        <v>0.92656155218036096</v>
      </c>
    </row>
    <row r="501" spans="1:2">
      <c r="A501">
        <v>49900</v>
      </c>
      <c r="B501">
        <v>0.926812153058169</v>
      </c>
    </row>
    <row r="502" spans="1:2">
      <c r="A502">
        <v>50000</v>
      </c>
      <c r="B502">
        <v>0.92706205913425099</v>
      </c>
    </row>
    <row r="503" spans="1:2">
      <c r="A503">
        <v>50100</v>
      </c>
      <c r="B503">
        <v>0.92731127328534901</v>
      </c>
    </row>
    <row r="504" spans="1:2">
      <c r="A504">
        <v>50200</v>
      </c>
      <c r="B504">
        <v>0.92755979837104996</v>
      </c>
    </row>
    <row r="505" spans="1:2">
      <c r="A505">
        <v>50300</v>
      </c>
      <c r="B505">
        <v>0.92780763723392301</v>
      </c>
    </row>
    <row r="506" spans="1:2">
      <c r="A506">
        <v>50400</v>
      </c>
      <c r="B506">
        <v>0.92805479269965196</v>
      </c>
    </row>
    <row r="507" spans="1:2">
      <c r="A507">
        <v>50500</v>
      </c>
      <c r="B507">
        <v>0.92830126757716602</v>
      </c>
    </row>
    <row r="508" spans="1:2">
      <c r="A508">
        <v>50600</v>
      </c>
      <c r="B508">
        <v>0.92854706465877901</v>
      </c>
    </row>
    <row r="509" spans="1:2">
      <c r="A509">
        <v>50700</v>
      </c>
      <c r="B509">
        <v>0.92879218672031205</v>
      </c>
    </row>
    <row r="510" spans="1:2">
      <c r="A510">
        <v>50800</v>
      </c>
      <c r="B510">
        <v>0.92903663652122903</v>
      </c>
    </row>
    <row r="511" spans="1:2">
      <c r="A511">
        <v>50900</v>
      </c>
      <c r="B511">
        <v>0.92928041680476103</v>
      </c>
    </row>
    <row r="512" spans="1:2">
      <c r="A512">
        <v>51000</v>
      </c>
      <c r="B512">
        <v>0.92952353029803503</v>
      </c>
    </row>
    <row r="513" spans="1:2">
      <c r="A513">
        <v>51100</v>
      </c>
      <c r="B513">
        <v>0.92976597971219799</v>
      </c>
    </row>
    <row r="514" spans="1:2">
      <c r="A514">
        <v>51200</v>
      </c>
      <c r="B514">
        <v>0.93000776774254201</v>
      </c>
    </row>
    <row r="515" spans="1:2">
      <c r="A515">
        <v>51300</v>
      </c>
      <c r="B515">
        <v>0.93024889706862901</v>
      </c>
    </row>
    <row r="516" spans="1:2">
      <c r="A516">
        <v>51400</v>
      </c>
      <c r="B516">
        <v>0.93048937035441004</v>
      </c>
    </row>
    <row r="517" spans="1:2">
      <c r="A517">
        <v>51500</v>
      </c>
      <c r="B517">
        <v>0.93072919024834799</v>
      </c>
    </row>
    <row r="518" spans="1:2">
      <c r="A518">
        <v>51600</v>
      </c>
      <c r="B518">
        <v>0.93096835938353695</v>
      </c>
    </row>
    <row r="519" spans="1:2">
      <c r="A519">
        <v>51700</v>
      </c>
      <c r="B519">
        <v>0.93120688037781796</v>
      </c>
    </row>
    <row r="520" spans="1:2">
      <c r="A520">
        <v>51800</v>
      </c>
      <c r="B520">
        <v>0.93144475583390296</v>
      </c>
    </row>
    <row r="521" spans="1:2">
      <c r="A521">
        <v>51900</v>
      </c>
      <c r="B521">
        <v>0.93168198833948102</v>
      </c>
    </row>
    <row r="522" spans="1:2">
      <c r="A522">
        <v>52000</v>
      </c>
      <c r="B522">
        <v>0.93191858046734499</v>
      </c>
    </row>
    <row r="523" spans="1:2">
      <c r="A523">
        <v>52100</v>
      </c>
      <c r="B523">
        <v>0.93215453477549703</v>
      </c>
    </row>
    <row r="524" spans="1:2">
      <c r="A524">
        <v>52200</v>
      </c>
      <c r="B524">
        <v>0.93238985380726302</v>
      </c>
    </row>
    <row r="525" spans="1:2">
      <c r="A525">
        <v>52300</v>
      </c>
      <c r="B525">
        <v>0.93262454009140705</v>
      </c>
    </row>
    <row r="526" spans="1:2">
      <c r="A526">
        <v>52400</v>
      </c>
      <c r="B526">
        <v>0.93285859614224098</v>
      </c>
    </row>
    <row r="527" spans="1:2">
      <c r="A527">
        <v>52500</v>
      </c>
      <c r="B527">
        <v>0.93309202445973305</v>
      </c>
    </row>
    <row r="528" spans="1:2">
      <c r="A528">
        <v>52600</v>
      </c>
      <c r="B528">
        <v>0.93332482752961798</v>
      </c>
    </row>
    <row r="529" spans="1:2">
      <c r="A529">
        <v>52700</v>
      </c>
      <c r="B529">
        <v>0.93355700782350404</v>
      </c>
    </row>
    <row r="530" spans="1:2">
      <c r="A530">
        <v>52800</v>
      </c>
      <c r="B530">
        <v>0.93378856779897901</v>
      </c>
    </row>
    <row r="531" spans="1:2">
      <c r="A531">
        <v>52900</v>
      </c>
      <c r="B531">
        <v>0.93401950989971705</v>
      </c>
    </row>
    <row r="532" spans="1:2">
      <c r="A532">
        <v>53000</v>
      </c>
      <c r="B532">
        <v>0.93424983655558302</v>
      </c>
    </row>
    <row r="533" spans="1:2">
      <c r="A533">
        <v>53100</v>
      </c>
      <c r="B533">
        <v>0.93447955018273399</v>
      </c>
    </row>
    <row r="534" spans="1:2">
      <c r="A534">
        <v>53200</v>
      </c>
      <c r="B534">
        <v>0.93470865318372798</v>
      </c>
    </row>
    <row r="535" spans="1:2">
      <c r="A535">
        <v>53300</v>
      </c>
      <c r="B535">
        <v>0.93493714794761695</v>
      </c>
    </row>
    <row r="536" spans="1:2">
      <c r="A536">
        <v>53400</v>
      </c>
      <c r="B536">
        <v>0.93516503685005603</v>
      </c>
    </row>
    <row r="537" spans="1:2">
      <c r="A537">
        <v>53500</v>
      </c>
      <c r="B537">
        <v>0.93539232225339497</v>
      </c>
    </row>
    <row r="538" spans="1:2">
      <c r="A538">
        <v>53600</v>
      </c>
      <c r="B538">
        <v>0.93561900650678698</v>
      </c>
    </row>
    <row r="539" spans="1:2">
      <c r="A539">
        <v>53700</v>
      </c>
      <c r="B539">
        <v>0.93584509194627796</v>
      </c>
    </row>
    <row r="540" spans="1:2">
      <c r="A540">
        <v>53800</v>
      </c>
      <c r="B540">
        <v>0.93607058089490702</v>
      </c>
    </row>
    <row r="541" spans="1:2">
      <c r="A541">
        <v>53900</v>
      </c>
      <c r="B541">
        <v>0.93629547566280302</v>
      </c>
    </row>
    <row r="542" spans="1:2">
      <c r="A542">
        <v>54000</v>
      </c>
      <c r="B542">
        <v>0.93651977854728097</v>
      </c>
    </row>
    <row r="543" spans="1:2">
      <c r="A543">
        <v>54100</v>
      </c>
      <c r="B543">
        <v>0.93674349183293204</v>
      </c>
    </row>
    <row r="544" spans="1:2">
      <c r="A544">
        <v>54200</v>
      </c>
      <c r="B544">
        <v>0.93696661779172297</v>
      </c>
    </row>
    <row r="545" spans="1:2">
      <c r="A545">
        <v>54300</v>
      </c>
      <c r="B545">
        <v>0.93718915868308295</v>
      </c>
    </row>
    <row r="546" spans="1:2">
      <c r="A546">
        <v>54400</v>
      </c>
      <c r="B546">
        <v>0.93741111675400102</v>
      </c>
    </row>
    <row r="547" spans="1:2">
      <c r="A547">
        <v>54500</v>
      </c>
      <c r="B547">
        <v>0.93763249423911399</v>
      </c>
    </row>
    <row r="548" spans="1:2">
      <c r="A548">
        <v>54600</v>
      </c>
      <c r="B548">
        <v>0.93785329336079304</v>
      </c>
    </row>
    <row r="549" spans="1:2">
      <c r="A549">
        <v>54700</v>
      </c>
      <c r="B549">
        <v>0.93807351632924296</v>
      </c>
    </row>
    <row r="550" spans="1:2">
      <c r="A550">
        <v>54800</v>
      </c>
      <c r="B550">
        <v>0.938293165342581</v>
      </c>
    </row>
    <row r="551" spans="1:2">
      <c r="A551">
        <v>54900</v>
      </c>
      <c r="B551">
        <v>0.938512242586928</v>
      </c>
    </row>
    <row r="552" spans="1:2">
      <c r="A552">
        <v>55000</v>
      </c>
      <c r="B552">
        <v>0.93873075023649899</v>
      </c>
    </row>
    <row r="553" spans="1:2">
      <c r="A553">
        <v>55100</v>
      </c>
      <c r="B553">
        <v>0.93894869045368301</v>
      </c>
    </row>
    <row r="554" spans="1:2">
      <c r="A554">
        <v>55200</v>
      </c>
      <c r="B554">
        <v>0.93916606538913205</v>
      </c>
    </row>
    <row r="555" spans="1:2">
      <c r="A555">
        <v>55300</v>
      </c>
      <c r="B555">
        <v>0.93938287718184599</v>
      </c>
    </row>
    <row r="556" spans="1:2">
      <c r="A556">
        <v>55400</v>
      </c>
      <c r="B556">
        <v>0.93959912795925604</v>
      </c>
    </row>
    <row r="557" spans="1:2">
      <c r="A557">
        <v>55500</v>
      </c>
      <c r="B557">
        <v>0.93981481983730497</v>
      </c>
    </row>
    <row r="558" spans="1:2">
      <c r="A558">
        <v>55600</v>
      </c>
      <c r="B558">
        <v>0.94002995492053498</v>
      </c>
    </row>
    <row r="559" spans="1:2">
      <c r="A559">
        <v>55700</v>
      </c>
      <c r="B559">
        <v>0.94024453530216301</v>
      </c>
    </row>
    <row r="560" spans="1:2">
      <c r="A560">
        <v>55800</v>
      </c>
      <c r="B560">
        <v>0.94045856306416697</v>
      </c>
    </row>
    <row r="561" spans="1:2">
      <c r="A561">
        <v>55900</v>
      </c>
      <c r="B561">
        <v>0.94067204027736295</v>
      </c>
    </row>
    <row r="562" spans="1:2">
      <c r="A562">
        <v>56000</v>
      </c>
      <c r="B562">
        <v>0.94088496900148699</v>
      </c>
    </row>
    <row r="563" spans="1:2">
      <c r="A563">
        <v>56100</v>
      </c>
      <c r="B563">
        <v>0.94109735128526995</v>
      </c>
    </row>
    <row r="564" spans="1:2">
      <c r="A564">
        <v>56200</v>
      </c>
      <c r="B564">
        <v>0.94130918916651796</v>
      </c>
    </row>
    <row r="565" spans="1:2">
      <c r="A565">
        <v>56300</v>
      </c>
      <c r="B565">
        <v>0.94152048467219196</v>
      </c>
    </row>
    <row r="566" spans="1:2">
      <c r="A566">
        <v>56400</v>
      </c>
      <c r="B566">
        <v>0.94173123981848095</v>
      </c>
    </row>
    <row r="567" spans="1:2">
      <c r="A567">
        <v>56500</v>
      </c>
      <c r="B567">
        <v>0.94194145661087803</v>
      </c>
    </row>
    <row r="568" spans="1:2">
      <c r="A568">
        <v>56600</v>
      </c>
      <c r="B568">
        <v>0.94215113704425801</v>
      </c>
    </row>
    <row r="569" spans="1:2">
      <c r="A569">
        <v>56700</v>
      </c>
      <c r="B569">
        <v>0.94236028310295095</v>
      </c>
    </row>
    <row r="570" spans="1:2">
      <c r="A570">
        <v>56800</v>
      </c>
      <c r="B570">
        <v>0.94256889676081501</v>
      </c>
    </row>
    <row r="571" spans="1:2">
      <c r="A571">
        <v>56900</v>
      </c>
      <c r="B571">
        <v>0.94277697998131205</v>
      </c>
    </row>
    <row r="572" spans="1:2">
      <c r="A572">
        <v>57000</v>
      </c>
      <c r="B572">
        <v>0.94298453471758004</v>
      </c>
    </row>
    <row r="573" spans="1:2">
      <c r="A573">
        <v>57100</v>
      </c>
      <c r="B573">
        <v>0.94319156291250095</v>
      </c>
    </row>
    <row r="574" spans="1:2">
      <c r="A574">
        <v>57200</v>
      </c>
      <c r="B574">
        <v>0.943398066498779</v>
      </c>
    </row>
    <row r="575" spans="1:2">
      <c r="A575">
        <v>57300</v>
      </c>
      <c r="B575">
        <v>0.94360404739900605</v>
      </c>
    </row>
    <row r="576" spans="1:2">
      <c r="A576">
        <v>57400</v>
      </c>
      <c r="B576">
        <v>0.943809507525735</v>
      </c>
    </row>
    <row r="577" spans="1:2">
      <c r="A577">
        <v>57500</v>
      </c>
      <c r="B577">
        <v>0.94401444878154706</v>
      </c>
    </row>
    <row r="578" spans="1:2">
      <c r="A578">
        <v>57600</v>
      </c>
      <c r="B578">
        <v>0.944218873059123</v>
      </c>
    </row>
    <row r="579" spans="1:2">
      <c r="A579">
        <v>57700</v>
      </c>
      <c r="B579">
        <v>0.94442278224131004</v>
      </c>
    </row>
    <row r="580" spans="1:2">
      <c r="A580">
        <v>57800</v>
      </c>
      <c r="B580">
        <v>0.94462617820118899</v>
      </c>
    </row>
    <row r="581" spans="1:2">
      <c r="A581">
        <v>57900</v>
      </c>
      <c r="B581">
        <v>0.94482906280214496</v>
      </c>
    </row>
    <row r="582" spans="1:2">
      <c r="A582">
        <v>58000</v>
      </c>
      <c r="B582">
        <v>0.94503143789792898</v>
      </c>
    </row>
    <row r="583" spans="1:2">
      <c r="A583">
        <v>58100</v>
      </c>
      <c r="B583">
        <v>0.94523330533272798</v>
      </c>
    </row>
    <row r="584" spans="1:2">
      <c r="A584">
        <v>58200</v>
      </c>
      <c r="B584">
        <v>0.94543466694123002</v>
      </c>
    </row>
    <row r="585" spans="1:2">
      <c r="A585">
        <v>58300</v>
      </c>
      <c r="B585">
        <v>0.94563552454868605</v>
      </c>
    </row>
    <row r="586" spans="1:2">
      <c r="A586">
        <v>58400</v>
      </c>
      <c r="B586">
        <v>0.94583587997097995</v>
      </c>
    </row>
    <row r="587" spans="1:2">
      <c r="A587">
        <v>58500</v>
      </c>
      <c r="B587">
        <v>0.94603573501468397</v>
      </c>
    </row>
    <row r="588" spans="1:2">
      <c r="A588">
        <v>58600</v>
      </c>
      <c r="B588">
        <v>0.94623509147713203</v>
      </c>
    </row>
    <row r="589" spans="1:2">
      <c r="A589">
        <v>58700</v>
      </c>
      <c r="B589">
        <v>0.946433951146474</v>
      </c>
    </row>
    <row r="590" spans="1:2">
      <c r="A590">
        <v>58800</v>
      </c>
      <c r="B590">
        <v>0.94663231580174501</v>
      </c>
    </row>
    <row r="591" spans="1:2">
      <c r="A591">
        <v>58900</v>
      </c>
      <c r="B591">
        <v>0.94683018721291901</v>
      </c>
    </row>
    <row r="592" spans="1:2">
      <c r="A592">
        <v>59000</v>
      </c>
      <c r="B592">
        <v>0.94702756714097802</v>
      </c>
    </row>
    <row r="593" spans="1:2">
      <c r="A593">
        <v>59100</v>
      </c>
      <c r="B593">
        <v>0.94722445733796901</v>
      </c>
    </row>
    <row r="594" spans="1:2">
      <c r="A594">
        <v>59200</v>
      </c>
      <c r="B594">
        <v>0.94742085954706301</v>
      </c>
    </row>
    <row r="595" spans="1:2">
      <c r="A595">
        <v>59300</v>
      </c>
      <c r="B595">
        <v>0.94761677550261803</v>
      </c>
    </row>
    <row r="596" spans="1:2">
      <c r="A596">
        <v>59400</v>
      </c>
      <c r="B596">
        <v>0.94781220693023305</v>
      </c>
    </row>
    <row r="597" spans="1:2">
      <c r="A597">
        <v>59500</v>
      </c>
      <c r="B597">
        <v>0.94800715554681503</v>
      </c>
    </row>
    <row r="598" spans="1:2">
      <c r="A598">
        <v>59600</v>
      </c>
      <c r="B598">
        <v>0.94820162306062705</v>
      </c>
    </row>
    <row r="599" spans="1:2">
      <c r="A599">
        <v>59700</v>
      </c>
      <c r="B599">
        <v>0.94839561117135496</v>
      </c>
    </row>
    <row r="600" spans="1:2">
      <c r="A600">
        <v>59800</v>
      </c>
      <c r="B600">
        <v>0.94858912157015696</v>
      </c>
    </row>
    <row r="601" spans="1:2">
      <c r="A601">
        <v>59900</v>
      </c>
      <c r="B601">
        <v>0.94878215593972703</v>
      </c>
    </row>
    <row r="602" spans="1:2">
      <c r="A602">
        <v>60000</v>
      </c>
      <c r="B602">
        <v>0.94897471595434701</v>
      </c>
    </row>
    <row r="603" spans="1:2">
      <c r="A603">
        <v>60100</v>
      </c>
      <c r="B603">
        <v>0.94916680327994396</v>
      </c>
    </row>
    <row r="604" spans="1:2">
      <c r="A604">
        <v>60200</v>
      </c>
      <c r="B604">
        <v>0.94935841957414302</v>
      </c>
    </row>
    <row r="605" spans="1:2">
      <c r="A605">
        <v>60300</v>
      </c>
      <c r="B605">
        <v>0.94954956648632804</v>
      </c>
    </row>
    <row r="606" spans="1:2">
      <c r="A606">
        <v>60400</v>
      </c>
      <c r="B606">
        <v>0.949740245657689</v>
      </c>
    </row>
    <row r="607" spans="1:2">
      <c r="A607">
        <v>60500</v>
      </c>
      <c r="B607">
        <v>0.94993045872128001</v>
      </c>
    </row>
    <row r="608" spans="1:2">
      <c r="A608">
        <v>60600</v>
      </c>
      <c r="B608">
        <v>0.95012020730207303</v>
      </c>
    </row>
    <row r="609" spans="1:2">
      <c r="A609">
        <v>60700</v>
      </c>
      <c r="B609">
        <v>0.95030949301701095</v>
      </c>
    </row>
    <row r="610" spans="1:2">
      <c r="A610">
        <v>60800</v>
      </c>
      <c r="B610">
        <v>0.95049831747505598</v>
      </c>
    </row>
    <row r="611" spans="1:2">
      <c r="A611">
        <v>60900</v>
      </c>
      <c r="B611">
        <v>0.95068668227724695</v>
      </c>
    </row>
    <row r="612" spans="1:2">
      <c r="A612">
        <v>61000</v>
      </c>
      <c r="B612">
        <v>0.95087458901675204</v>
      </c>
    </row>
    <row r="613" spans="1:2">
      <c r="A613">
        <v>61100</v>
      </c>
      <c r="B613">
        <v>0.95106203927891197</v>
      </c>
    </row>
    <row r="614" spans="1:2">
      <c r="A614">
        <v>61200</v>
      </c>
      <c r="B614">
        <v>0.95124903464130095</v>
      </c>
    </row>
    <row r="615" spans="1:2">
      <c r="A615">
        <v>61300</v>
      </c>
      <c r="B615">
        <v>0.95143557667377199</v>
      </c>
    </row>
    <row r="616" spans="1:2">
      <c r="A616">
        <v>61400</v>
      </c>
      <c r="B616">
        <v>0.95162166693850503</v>
      </c>
    </row>
    <row r="617" spans="1:2">
      <c r="A617">
        <v>61500</v>
      </c>
      <c r="B617">
        <v>0.951807306990063</v>
      </c>
    </row>
    <row r="618" spans="1:2">
      <c r="A618">
        <v>61600</v>
      </c>
      <c r="B618">
        <v>0.95199249837543498</v>
      </c>
    </row>
    <row r="619" spans="1:2">
      <c r="A619">
        <v>61700</v>
      </c>
      <c r="B619">
        <v>0.95217724263408998</v>
      </c>
    </row>
    <row r="620" spans="1:2">
      <c r="A620">
        <v>61800</v>
      </c>
      <c r="B620">
        <v>0.95236154129801998</v>
      </c>
    </row>
    <row r="621" spans="1:2">
      <c r="A621">
        <v>61900</v>
      </c>
      <c r="B621">
        <v>0.95254539589179299</v>
      </c>
    </row>
    <row r="622" spans="1:2">
      <c r="A622">
        <v>62000</v>
      </c>
      <c r="B622">
        <v>0.95272880793260095</v>
      </c>
    </row>
    <row r="623" spans="1:2">
      <c r="A623">
        <v>62100</v>
      </c>
      <c r="B623">
        <v>0.95291177893030199</v>
      </c>
    </row>
    <row r="624" spans="1:2">
      <c r="A624">
        <v>62200</v>
      </c>
      <c r="B624">
        <v>0.95309431038747205</v>
      </c>
    </row>
    <row r="625" spans="1:2">
      <c r="A625">
        <v>62300</v>
      </c>
      <c r="B625">
        <v>0.953276403799451</v>
      </c>
    </row>
    <row r="626" spans="1:2">
      <c r="A626">
        <v>62400</v>
      </c>
      <c r="B626">
        <v>0.95345806065438599</v>
      </c>
    </row>
    <row r="627" spans="1:2">
      <c r="A627">
        <v>62500</v>
      </c>
      <c r="B627">
        <v>0.95363928243328</v>
      </c>
    </row>
    <row r="628" spans="1:2">
      <c r="A628">
        <v>62600</v>
      </c>
      <c r="B628">
        <v>0.95382007061003704</v>
      </c>
    </row>
    <row r="629" spans="1:2">
      <c r="A629">
        <v>62700</v>
      </c>
      <c r="B629">
        <v>0.95400042665150697</v>
      </c>
    </row>
    <row r="630" spans="1:2">
      <c r="A630">
        <v>62800</v>
      </c>
      <c r="B630">
        <v>0.95418035201753004</v>
      </c>
    </row>
    <row r="631" spans="1:2">
      <c r="A631">
        <v>62900</v>
      </c>
      <c r="B631">
        <v>0.95435984816098096</v>
      </c>
    </row>
    <row r="632" spans="1:2">
      <c r="A632">
        <v>63000</v>
      </c>
      <c r="B632">
        <v>0.95453891652781298</v>
      </c>
    </row>
    <row r="633" spans="1:2">
      <c r="A633">
        <v>63100</v>
      </c>
      <c r="B633">
        <v>0.95471755855710505</v>
      </c>
    </row>
    <row r="634" spans="1:2">
      <c r="A634">
        <v>63200</v>
      </c>
      <c r="B634">
        <v>0.95489577568109796</v>
      </c>
    </row>
    <row r="635" spans="1:2">
      <c r="A635">
        <v>63300</v>
      </c>
      <c r="B635">
        <v>0.95507356932524401</v>
      </c>
    </row>
    <row r="636" spans="1:2">
      <c r="A636">
        <v>63400</v>
      </c>
      <c r="B636">
        <v>0.95525094090824803</v>
      </c>
    </row>
    <row r="637" spans="1:2">
      <c r="A637">
        <v>63500</v>
      </c>
      <c r="B637">
        <v>0.95542789184210897</v>
      </c>
    </row>
    <row r="638" spans="1:2">
      <c r="A638">
        <v>63600</v>
      </c>
      <c r="B638">
        <v>0.95560442353215902</v>
      </c>
    </row>
    <row r="639" spans="1:2">
      <c r="A639">
        <v>63700</v>
      </c>
      <c r="B639">
        <v>0.95578053737711299</v>
      </c>
    </row>
    <row r="640" spans="1:2">
      <c r="A640">
        <v>63800</v>
      </c>
      <c r="B640">
        <v>0.95595623476910097</v>
      </c>
    </row>
    <row r="641" spans="1:2">
      <c r="A641">
        <v>63900</v>
      </c>
      <c r="B641">
        <v>0.95613151709371602</v>
      </c>
    </row>
    <row r="642" spans="1:2">
      <c r="A642">
        <v>64000</v>
      </c>
      <c r="B642">
        <v>0.956306385730052</v>
      </c>
    </row>
    <row r="643" spans="1:2">
      <c r="A643">
        <v>64100</v>
      </c>
      <c r="B643">
        <v>0.95648084205074402</v>
      </c>
    </row>
    <row r="644" spans="1:2">
      <c r="A644">
        <v>64200</v>
      </c>
      <c r="B644">
        <v>0.95665488742200799</v>
      </c>
    </row>
    <row r="645" spans="1:2">
      <c r="A645">
        <v>64300</v>
      </c>
      <c r="B645">
        <v>0.95682852320368195</v>
      </c>
    </row>
    <row r="646" spans="1:2">
      <c r="A646">
        <v>64400</v>
      </c>
      <c r="B646">
        <v>0.95700175074926597</v>
      </c>
    </row>
    <row r="647" spans="1:2">
      <c r="A647">
        <v>64500</v>
      </c>
      <c r="B647">
        <v>0.95717457140595796</v>
      </c>
    </row>
    <row r="648" spans="1:2">
      <c r="A648">
        <v>64600</v>
      </c>
      <c r="B648">
        <v>0.95734698651469896</v>
      </c>
    </row>
    <row r="649" spans="1:2">
      <c r="A649">
        <v>64700</v>
      </c>
      <c r="B649">
        <v>0.95751899741020197</v>
      </c>
    </row>
    <row r="650" spans="1:2">
      <c r="A650">
        <v>64800</v>
      </c>
      <c r="B650">
        <v>0.95769060542100104</v>
      </c>
    </row>
    <row r="651" spans="1:2">
      <c r="A651">
        <v>64900</v>
      </c>
      <c r="B651">
        <v>0.95786181186948005</v>
      </c>
    </row>
    <row r="652" spans="1:2">
      <c r="A652">
        <v>65000</v>
      </c>
      <c r="B652">
        <v>0.95803261807191797</v>
      </c>
    </row>
    <row r="653" spans="1:2">
      <c r="A653">
        <v>65100</v>
      </c>
      <c r="B653">
        <v>0.95820302533851998</v>
      </c>
    </row>
    <row r="654" spans="1:2">
      <c r="A654">
        <v>65200</v>
      </c>
      <c r="B654">
        <v>0.95837303497345905</v>
      </c>
    </row>
    <row r="655" spans="1:2">
      <c r="A655">
        <v>65300</v>
      </c>
      <c r="B655">
        <v>0.95854264827490998</v>
      </c>
    </row>
    <row r="656" spans="1:2">
      <c r="A656">
        <v>65400</v>
      </c>
      <c r="B656">
        <v>0.958711866535088</v>
      </c>
    </row>
    <row r="657" spans="1:2">
      <c r="A657">
        <v>65500</v>
      </c>
      <c r="B657">
        <v>0.95888069104028395</v>
      </c>
    </row>
    <row r="658" spans="1:2">
      <c r="A658">
        <v>65600</v>
      </c>
      <c r="B658">
        <v>0.95904912307089996</v>
      </c>
    </row>
    <row r="659" spans="1:2">
      <c r="A659">
        <v>65700</v>
      </c>
      <c r="B659">
        <v>0.95921716390148604</v>
      </c>
    </row>
    <row r="660" spans="1:2">
      <c r="A660">
        <v>65800</v>
      </c>
      <c r="B660">
        <v>0.95938481480077598</v>
      </c>
    </row>
    <row r="661" spans="1:2">
      <c r="A661">
        <v>65900</v>
      </c>
      <c r="B661">
        <v>0.95955207703171896</v>
      </c>
    </row>
    <row r="662" spans="1:2">
      <c r="A662">
        <v>66000</v>
      </c>
      <c r="B662">
        <v>0.95971895185152101</v>
      </c>
    </row>
    <row r="663" spans="1:2">
      <c r="A663">
        <v>66100</v>
      </c>
      <c r="B663">
        <v>0.95988544051167402</v>
      </c>
    </row>
    <row r="664" spans="1:2">
      <c r="A664">
        <v>66200</v>
      </c>
      <c r="B664">
        <v>0.960051544257991</v>
      </c>
    </row>
    <row r="665" spans="1:2">
      <c r="A665">
        <v>66300</v>
      </c>
      <c r="B665">
        <v>0.96021726433064203</v>
      </c>
    </row>
    <row r="666" spans="1:2">
      <c r="A666">
        <v>66400</v>
      </c>
      <c r="B666">
        <v>0.96038260196419001</v>
      </c>
    </row>
    <row r="667" spans="1:2">
      <c r="A667">
        <v>66500</v>
      </c>
      <c r="B667">
        <v>0.96054755838761696</v>
      </c>
    </row>
    <row r="668" spans="1:2">
      <c r="A668">
        <v>66600</v>
      </c>
      <c r="B668">
        <v>0.96071213482436602</v>
      </c>
    </row>
    <row r="669" spans="1:2">
      <c r="A669">
        <v>66700</v>
      </c>
      <c r="B669">
        <v>0.96087633249236903</v>
      </c>
    </row>
    <row r="670" spans="1:2">
      <c r="A670">
        <v>66800</v>
      </c>
      <c r="B670">
        <v>0.96104015260408004</v>
      </c>
    </row>
    <row r="671" spans="1:2">
      <c r="A671">
        <v>66900</v>
      </c>
      <c r="B671">
        <v>0.96120359636651098</v>
      </c>
    </row>
    <row r="672" spans="1:2">
      <c r="A672">
        <v>67000</v>
      </c>
      <c r="B672">
        <v>0.961366664981262</v>
      </c>
    </row>
    <row r="673" spans="1:2">
      <c r="A673">
        <v>67100</v>
      </c>
      <c r="B673">
        <v>0.961529359644551</v>
      </c>
    </row>
    <row r="674" spans="1:2">
      <c r="A674">
        <v>67200</v>
      </c>
      <c r="B674">
        <v>0.96169168154725104</v>
      </c>
    </row>
    <row r="675" spans="1:2">
      <c r="A675">
        <v>67300</v>
      </c>
      <c r="B675">
        <v>0.96185363187491801</v>
      </c>
    </row>
    <row r="676" spans="1:2">
      <c r="A676">
        <v>67400</v>
      </c>
      <c r="B676">
        <v>0.96201521180782301</v>
      </c>
    </row>
    <row r="677" spans="1:2">
      <c r="A677">
        <v>67500</v>
      </c>
      <c r="B677">
        <v>0.96217642252098401</v>
      </c>
    </row>
    <row r="678" spans="1:2">
      <c r="A678">
        <v>67600</v>
      </c>
      <c r="B678">
        <v>0.96233726518419804</v>
      </c>
    </row>
    <row r="679" spans="1:2">
      <c r="A679">
        <v>67700</v>
      </c>
      <c r="B679">
        <v>0.96249774096206797</v>
      </c>
    </row>
    <row r="680" spans="1:2">
      <c r="A680">
        <v>67800</v>
      </c>
      <c r="B680">
        <v>0.962657851014037</v>
      </c>
    </row>
    <row r="681" spans="1:2">
      <c r="A681">
        <v>67900</v>
      </c>
      <c r="B681">
        <v>0.962817596494418</v>
      </c>
    </row>
    <row r="682" spans="1:2">
      <c r="A682">
        <v>68000</v>
      </c>
      <c r="B682">
        <v>0.96297697855242204</v>
      </c>
    </row>
    <row r="683" spans="1:2">
      <c r="A683">
        <v>68100</v>
      </c>
      <c r="B683">
        <v>0.96313599833218999</v>
      </c>
    </row>
    <row r="684" spans="1:2">
      <c r="A684">
        <v>68200</v>
      </c>
      <c r="B684">
        <v>0.96329465697282102</v>
      </c>
    </row>
    <row r="685" spans="1:2">
      <c r="A685">
        <v>68300</v>
      </c>
      <c r="B685">
        <v>0.96345295560840305</v>
      </c>
    </row>
    <row r="686" spans="1:2">
      <c r="A686">
        <v>68400</v>
      </c>
      <c r="B686">
        <v>0.96361089536804201</v>
      </c>
    </row>
    <row r="687" spans="1:2">
      <c r="A687">
        <v>68500</v>
      </c>
      <c r="B687">
        <v>0.963768477375889</v>
      </c>
    </row>
    <row r="688" spans="1:2">
      <c r="A688">
        <v>68600</v>
      </c>
      <c r="B688">
        <v>0.96392570275117095</v>
      </c>
    </row>
    <row r="689" spans="1:2">
      <c r="A689">
        <v>68700</v>
      </c>
      <c r="B689">
        <v>0.96408257260821895</v>
      </c>
    </row>
    <row r="690" spans="1:2">
      <c r="A690">
        <v>68800</v>
      </c>
      <c r="B690">
        <v>0.96423908805649505</v>
      </c>
    </row>
    <row r="691" spans="1:2">
      <c r="A691">
        <v>68900</v>
      </c>
      <c r="B691">
        <v>0.964395250200623</v>
      </c>
    </row>
    <row r="692" spans="1:2">
      <c r="A692">
        <v>69000</v>
      </c>
      <c r="B692">
        <v>0.96455106014041503</v>
      </c>
    </row>
    <row r="693" spans="1:2">
      <c r="A693">
        <v>69100</v>
      </c>
      <c r="B693">
        <v>0.96470651897089699</v>
      </c>
    </row>
    <row r="694" spans="1:2">
      <c r="A694">
        <v>69200</v>
      </c>
      <c r="B694">
        <v>0.96486162778234197</v>
      </c>
    </row>
    <row r="695" spans="1:2">
      <c r="A695">
        <v>69300</v>
      </c>
      <c r="B695">
        <v>0.96501638766029196</v>
      </c>
    </row>
    <row r="696" spans="1:2">
      <c r="A696">
        <v>69400</v>
      </c>
      <c r="B696">
        <v>0.96517079968558595</v>
      </c>
    </row>
    <row r="697" spans="1:2">
      <c r="A697">
        <v>69500</v>
      </c>
      <c r="B697">
        <v>0.96532486493439196</v>
      </c>
    </row>
    <row r="698" spans="1:2">
      <c r="A698">
        <v>69600</v>
      </c>
      <c r="B698">
        <v>0.96547858447822499</v>
      </c>
    </row>
    <row r="699" spans="1:2">
      <c r="A699">
        <v>69700</v>
      </c>
      <c r="B699">
        <v>0.96563195938398205</v>
      </c>
    </row>
    <row r="700" spans="1:2">
      <c r="A700">
        <v>69800</v>
      </c>
      <c r="B700">
        <v>0.96578499071396495</v>
      </c>
    </row>
    <row r="701" spans="1:2">
      <c r="A701">
        <v>69900</v>
      </c>
      <c r="B701">
        <v>0.96593767952590504</v>
      </c>
    </row>
    <row r="702" spans="1:2">
      <c r="A702">
        <v>70000</v>
      </c>
      <c r="B702">
        <v>0.96609002687298995</v>
      </c>
    </row>
    <row r="703" spans="1:2">
      <c r="A703">
        <v>70100</v>
      </c>
      <c r="B703">
        <v>0.96624203380389395</v>
      </c>
    </row>
    <row r="704" spans="1:2">
      <c r="A704">
        <v>70200</v>
      </c>
      <c r="B704">
        <v>0.96639370136279701</v>
      </c>
    </row>
    <row r="705" spans="1:2">
      <c r="A705">
        <v>70300</v>
      </c>
      <c r="B705">
        <v>0.96654503058941399</v>
      </c>
    </row>
    <row r="706" spans="1:2">
      <c r="A706">
        <v>70400</v>
      </c>
      <c r="B706">
        <v>0.96669602251901798</v>
      </c>
    </row>
    <row r="707" spans="1:2">
      <c r="A707">
        <v>70500</v>
      </c>
      <c r="B707">
        <v>0.96684667818247005</v>
      </c>
    </row>
    <row r="708" spans="1:2">
      <c r="A708">
        <v>70600</v>
      </c>
      <c r="B708">
        <v>0.966996998606236</v>
      </c>
    </row>
    <row r="709" spans="1:2">
      <c r="A709">
        <v>70700</v>
      </c>
      <c r="B709">
        <v>0.96714698481241901</v>
      </c>
    </row>
    <row r="710" spans="1:2">
      <c r="A710">
        <v>70800</v>
      </c>
      <c r="B710">
        <v>0.96729663781877995</v>
      </c>
    </row>
    <row r="711" spans="1:2">
      <c r="A711">
        <v>70900</v>
      </c>
      <c r="B711">
        <v>0.96744595863876404</v>
      </c>
    </row>
    <row r="712" spans="1:2">
      <c r="A712">
        <v>71000</v>
      </c>
      <c r="B712">
        <v>0.96759494828152104</v>
      </c>
    </row>
    <row r="713" spans="1:2">
      <c r="A713">
        <v>71100</v>
      </c>
      <c r="B713">
        <v>0.96774360775193502</v>
      </c>
    </row>
    <row r="714" spans="1:2">
      <c r="A714">
        <v>71200</v>
      </c>
      <c r="B714">
        <v>0.96789193805064599</v>
      </c>
    </row>
    <row r="715" spans="1:2">
      <c r="A715">
        <v>71300</v>
      </c>
      <c r="B715">
        <v>0.96803994017406902</v>
      </c>
    </row>
    <row r="716" spans="1:2">
      <c r="A716">
        <v>71400</v>
      </c>
      <c r="B716">
        <v>0.96818761511442597</v>
      </c>
    </row>
    <row r="717" spans="1:2">
      <c r="A717">
        <v>71500</v>
      </c>
      <c r="B717">
        <v>0.96833496385976303</v>
      </c>
    </row>
    <row r="718" spans="1:2">
      <c r="A718">
        <v>71600</v>
      </c>
      <c r="B718">
        <v>0.96848198739397595</v>
      </c>
    </row>
    <row r="719" spans="1:2">
      <c r="A719">
        <v>71700</v>
      </c>
      <c r="B719">
        <v>0.968628686696833</v>
      </c>
    </row>
    <row r="720" spans="1:2">
      <c r="A720">
        <v>71800</v>
      </c>
      <c r="B720">
        <v>0.96877506274399705</v>
      </c>
    </row>
    <row r="721" spans="1:2">
      <c r="A721">
        <v>71900</v>
      </c>
      <c r="B721">
        <v>0.96892111650705104</v>
      </c>
    </row>
    <row r="722" spans="1:2">
      <c r="A722">
        <v>72000</v>
      </c>
      <c r="B722">
        <v>0.96906684895351503</v>
      </c>
    </row>
    <row r="723" spans="1:2">
      <c r="A723">
        <v>72100</v>
      </c>
      <c r="B723">
        <v>0.96921226104687697</v>
      </c>
    </row>
    <row r="724" spans="1:2">
      <c r="A724">
        <v>72200</v>
      </c>
      <c r="B724">
        <v>0.96935735374660603</v>
      </c>
    </row>
    <row r="725" spans="1:2">
      <c r="A725">
        <v>72300</v>
      </c>
      <c r="B725">
        <v>0.96950212800818203</v>
      </c>
    </row>
    <row r="726" spans="1:2">
      <c r="A726">
        <v>72400</v>
      </c>
      <c r="B726">
        <v>0.96964658478311105</v>
      </c>
    </row>
    <row r="727" spans="1:2">
      <c r="A727">
        <v>72500</v>
      </c>
      <c r="B727">
        <v>0.96979072501895403</v>
      </c>
    </row>
    <row r="728" spans="1:2">
      <c r="A728">
        <v>72600</v>
      </c>
      <c r="B728">
        <v>0.969934549659342</v>
      </c>
    </row>
    <row r="729" spans="1:2">
      <c r="A729">
        <v>72700</v>
      </c>
      <c r="B729">
        <v>0.97007805964400395</v>
      </c>
    </row>
    <row r="730" spans="1:2">
      <c r="A730">
        <v>72800</v>
      </c>
      <c r="B730">
        <v>0.97022125590878106</v>
      </c>
    </row>
    <row r="731" spans="1:2">
      <c r="A731">
        <v>72900</v>
      </c>
      <c r="B731">
        <v>0.97036413938565402</v>
      </c>
    </row>
    <row r="732" spans="1:2">
      <c r="A732">
        <v>73000</v>
      </c>
      <c r="B732">
        <v>0.97050671100276198</v>
      </c>
    </row>
    <row r="733" spans="1:2">
      <c r="A733">
        <v>73100</v>
      </c>
      <c r="B733">
        <v>0.97064897168442199</v>
      </c>
    </row>
    <row r="734" spans="1:2">
      <c r="A734">
        <v>73200</v>
      </c>
      <c r="B734">
        <v>0.97079092235115305</v>
      </c>
    </row>
    <row r="735" spans="1:2">
      <c r="A735">
        <v>73300</v>
      </c>
      <c r="B735">
        <v>0.97093256391969296</v>
      </c>
    </row>
    <row r="736" spans="1:2">
      <c r="A736">
        <v>73400</v>
      </c>
      <c r="B736">
        <v>0.97107389730302096</v>
      </c>
    </row>
    <row r="737" spans="1:2">
      <c r="A737">
        <v>73500</v>
      </c>
      <c r="B737">
        <v>0.97121492341038096</v>
      </c>
    </row>
    <row r="738" spans="1:2">
      <c r="A738">
        <v>73600</v>
      </c>
      <c r="B738">
        <v>0.97135564314729395</v>
      </c>
    </row>
    <row r="739" spans="1:2">
      <c r="A739">
        <v>73700</v>
      </c>
      <c r="B739">
        <v>0.97149605741558698</v>
      </c>
    </row>
    <row r="740" spans="1:2">
      <c r="A740">
        <v>73800</v>
      </c>
      <c r="B740">
        <v>0.97163616711340695</v>
      </c>
    </row>
    <row r="741" spans="1:2">
      <c r="A741">
        <v>73900</v>
      </c>
      <c r="B741">
        <v>0.971775973135243</v>
      </c>
    </row>
    <row r="742" spans="1:2">
      <c r="A742">
        <v>74000</v>
      </c>
      <c r="B742">
        <v>0.97191547637194697</v>
      </c>
    </row>
    <row r="743" spans="1:2">
      <c r="A743">
        <v>74100</v>
      </c>
      <c r="B743">
        <v>0.97205467771075005</v>
      </c>
    </row>
    <row r="744" spans="1:2">
      <c r="A744">
        <v>74200</v>
      </c>
      <c r="B744">
        <v>0.97219357803528506</v>
      </c>
    </row>
    <row r="745" spans="1:2">
      <c r="A745">
        <v>74300</v>
      </c>
      <c r="B745">
        <v>0.97233217822560503</v>
      </c>
    </row>
    <row r="746" spans="1:2">
      <c r="A746">
        <v>74400</v>
      </c>
      <c r="B746">
        <v>0.97247047915820095</v>
      </c>
    </row>
    <row r="747" spans="1:2">
      <c r="A747">
        <v>74500</v>
      </c>
      <c r="B747">
        <v>0.97260848170602199</v>
      </c>
    </row>
    <row r="748" spans="1:2">
      <c r="A748">
        <v>74600</v>
      </c>
      <c r="B748">
        <v>0.972746186738497</v>
      </c>
    </row>
    <row r="749" spans="1:2">
      <c r="A749">
        <v>74700</v>
      </c>
      <c r="B749">
        <v>0.97288359512154599</v>
      </c>
    </row>
    <row r="750" spans="1:2">
      <c r="A750">
        <v>74800</v>
      </c>
      <c r="B750">
        <v>0.97302070771760696</v>
      </c>
    </row>
    <row r="751" spans="1:2">
      <c r="A751">
        <v>74900</v>
      </c>
      <c r="B751">
        <v>0.97315752538565103</v>
      </c>
    </row>
    <row r="752" spans="1:2">
      <c r="A752">
        <v>75000</v>
      </c>
      <c r="B752">
        <v>0.97329404898119898</v>
      </c>
    </row>
    <row r="753" spans="1:2">
      <c r="A753">
        <v>75100</v>
      </c>
      <c r="B753">
        <v>0.97343027935634197</v>
      </c>
    </row>
    <row r="754" spans="1:2">
      <c r="A754">
        <v>75200</v>
      </c>
      <c r="B754">
        <v>0.97356621735976101</v>
      </c>
    </row>
    <row r="755" spans="1:2">
      <c r="A755">
        <v>75300</v>
      </c>
      <c r="B755">
        <v>0.97370186383673896</v>
      </c>
    </row>
    <row r="756" spans="1:2">
      <c r="A756">
        <v>75400</v>
      </c>
      <c r="B756">
        <v>0.97383721962918801</v>
      </c>
    </row>
    <row r="757" spans="1:2">
      <c r="A757">
        <v>75500</v>
      </c>
      <c r="B757">
        <v>0.97397228557565796</v>
      </c>
    </row>
    <row r="758" spans="1:2">
      <c r="A758">
        <v>75600</v>
      </c>
      <c r="B758">
        <v>0.97410706251136103</v>
      </c>
    </row>
    <row r="759" spans="1:2">
      <c r="A759">
        <v>75700</v>
      </c>
      <c r="B759">
        <v>0.97424155126818401</v>
      </c>
    </row>
    <row r="760" spans="1:2">
      <c r="A760">
        <v>75800</v>
      </c>
      <c r="B760">
        <v>0.97437575267470899</v>
      </c>
    </row>
    <row r="761" spans="1:2">
      <c r="A761">
        <v>75900</v>
      </c>
      <c r="B761">
        <v>0.97450966755623303</v>
      </c>
    </row>
    <row r="762" spans="1:2">
      <c r="A762">
        <v>76000</v>
      </c>
      <c r="B762">
        <v>0.97464329673477701</v>
      </c>
    </row>
    <row r="763" spans="1:2">
      <c r="A763">
        <v>76100</v>
      </c>
      <c r="B763">
        <v>0.97477664102911399</v>
      </c>
    </row>
    <row r="764" spans="1:2">
      <c r="A764">
        <v>76200</v>
      </c>
      <c r="B764">
        <v>0.97490970125477505</v>
      </c>
    </row>
    <row r="765" spans="1:2">
      <c r="A765">
        <v>76300</v>
      </c>
      <c r="B765">
        <v>0.97504247822407497</v>
      </c>
    </row>
    <row r="766" spans="1:2">
      <c r="A766">
        <v>76400</v>
      </c>
      <c r="B766">
        <v>0.97517497274612397</v>
      </c>
    </row>
    <row r="767" spans="1:2">
      <c r="A767">
        <v>76500</v>
      </c>
      <c r="B767">
        <v>0.97530718562684804</v>
      </c>
    </row>
    <row r="768" spans="1:2">
      <c r="A768">
        <v>76600</v>
      </c>
      <c r="B768">
        <v>0.97543911766900104</v>
      </c>
    </row>
    <row r="769" spans="1:2">
      <c r="A769">
        <v>76700</v>
      </c>
      <c r="B769">
        <v>0.97557076967218503</v>
      </c>
    </row>
    <row r="770" spans="1:2">
      <c r="A770">
        <v>76800</v>
      </c>
      <c r="B770">
        <v>0.97570214243286502</v>
      </c>
    </row>
    <row r="771" spans="1:2">
      <c r="A771">
        <v>76900</v>
      </c>
      <c r="B771">
        <v>0.97583323674438605</v>
      </c>
    </row>
    <row r="772" spans="1:2">
      <c r="A772">
        <v>77000</v>
      </c>
      <c r="B772">
        <v>0.975964053396987</v>
      </c>
    </row>
    <row r="773" spans="1:2">
      <c r="A773">
        <v>77100</v>
      </c>
      <c r="B773">
        <v>0.97609459317782099</v>
      </c>
    </row>
    <row r="774" spans="1:2">
      <c r="A774">
        <v>77200</v>
      </c>
      <c r="B774">
        <v>0.97622485687096605</v>
      </c>
    </row>
    <row r="775" spans="1:2">
      <c r="A775">
        <v>77300</v>
      </c>
      <c r="B775">
        <v>0.97635484525744598</v>
      </c>
    </row>
    <row r="776" spans="1:2">
      <c r="A776">
        <v>77400</v>
      </c>
      <c r="B776">
        <v>0.97648455911524201</v>
      </c>
    </row>
    <row r="777" spans="1:2">
      <c r="A777">
        <v>77500</v>
      </c>
      <c r="B777">
        <v>0.97661399921931102</v>
      </c>
    </row>
    <row r="778" spans="1:2">
      <c r="A778">
        <v>77600</v>
      </c>
      <c r="B778">
        <v>0.97674316634160097</v>
      </c>
    </row>
    <row r="779" spans="1:2">
      <c r="A779">
        <v>77700</v>
      </c>
      <c r="B779">
        <v>0.97687206125106396</v>
      </c>
    </row>
    <row r="780" spans="1:2">
      <c r="A780">
        <v>77800</v>
      </c>
      <c r="B780">
        <v>0.97700068471367396</v>
      </c>
    </row>
    <row r="781" spans="1:2">
      <c r="A781">
        <v>77900</v>
      </c>
      <c r="B781">
        <v>0.97712903749244295</v>
      </c>
    </row>
    <row r="782" spans="1:2">
      <c r="A782">
        <v>78000</v>
      </c>
      <c r="B782">
        <v>0.97725712034743095</v>
      </c>
    </row>
    <row r="783" spans="1:2">
      <c r="A783">
        <v>78100</v>
      </c>
      <c r="B783">
        <v>0.97738493403576898</v>
      </c>
    </row>
    <row r="784" spans="1:2">
      <c r="A784">
        <v>78200</v>
      </c>
      <c r="B784">
        <v>0.97751247931166496</v>
      </c>
    </row>
    <row r="785" spans="1:2">
      <c r="A785">
        <v>78300</v>
      </c>
      <c r="B785">
        <v>0.97763975692642702</v>
      </c>
    </row>
    <row r="786" spans="1:2">
      <c r="A786">
        <v>78400</v>
      </c>
      <c r="B786">
        <v>0.97776676762847303</v>
      </c>
    </row>
    <row r="787" spans="1:2">
      <c r="A787">
        <v>78500</v>
      </c>
      <c r="B787">
        <v>0.97789351216334597</v>
      </c>
    </row>
    <row r="788" spans="1:2">
      <c r="A788">
        <v>78600</v>
      </c>
      <c r="B788">
        <v>0.97801999127372996</v>
      </c>
    </row>
    <row r="789" spans="1:2">
      <c r="A789">
        <v>78700</v>
      </c>
      <c r="B789">
        <v>0.97814620569946498</v>
      </c>
    </row>
    <row r="790" spans="1:2">
      <c r="A790">
        <v>78800</v>
      </c>
      <c r="B790">
        <v>0.97827215617755803</v>
      </c>
    </row>
    <row r="791" spans="1:2">
      <c r="A791">
        <v>78900</v>
      </c>
      <c r="B791">
        <v>0.97839784344220104</v>
      </c>
    </row>
    <row r="792" spans="1:2">
      <c r="A792">
        <v>79000</v>
      </c>
      <c r="B792">
        <v>0.97852326822478497</v>
      </c>
    </row>
    <row r="793" spans="1:2">
      <c r="A793">
        <v>79100</v>
      </c>
      <c r="B793">
        <v>0.97864843125390999</v>
      </c>
    </row>
    <row r="794" spans="1:2">
      <c r="A794">
        <v>79200</v>
      </c>
      <c r="B794">
        <v>0.97877333325540505</v>
      </c>
    </row>
    <row r="795" spans="1:2">
      <c r="A795">
        <v>79300</v>
      </c>
      <c r="B795">
        <v>0.97889797495233599</v>
      </c>
    </row>
    <row r="796" spans="1:2">
      <c r="A796">
        <v>79400</v>
      </c>
      <c r="B796">
        <v>0.97902235706502605</v>
      </c>
    </row>
    <row r="797" spans="1:2">
      <c r="A797">
        <v>79500</v>
      </c>
      <c r="B797">
        <v>0.979146480311062</v>
      </c>
    </row>
    <row r="798" spans="1:2">
      <c r="A798">
        <v>79600</v>
      </c>
      <c r="B798">
        <v>0.97927034540531499</v>
      </c>
    </row>
    <row r="799" spans="1:2">
      <c r="A799">
        <v>79700</v>
      </c>
      <c r="B799">
        <v>0.97939395305994903</v>
      </c>
    </row>
    <row r="800" spans="1:2">
      <c r="A800">
        <v>79800</v>
      </c>
      <c r="B800">
        <v>0.97951730398443904</v>
      </c>
    </row>
    <row r="801" spans="1:2">
      <c r="A801">
        <v>79900</v>
      </c>
      <c r="B801">
        <v>0.97964039888557797</v>
      </c>
    </row>
    <row r="802" spans="1:2">
      <c r="A802">
        <v>80000</v>
      </c>
      <c r="B802">
        <v>0.97976323846749602</v>
      </c>
    </row>
    <row r="803" spans="1:2">
      <c r="A803">
        <v>80100</v>
      </c>
      <c r="B803">
        <v>0.97988582343167296</v>
      </c>
    </row>
    <row r="804" spans="1:2">
      <c r="A804">
        <v>80200</v>
      </c>
      <c r="B804">
        <v>0.980008154476947</v>
      </c>
    </row>
    <row r="805" spans="1:2">
      <c r="A805">
        <v>80300</v>
      </c>
      <c r="B805">
        <v>0.980130232299534</v>
      </c>
    </row>
    <row r="806" spans="1:2">
      <c r="A806">
        <v>80400</v>
      </c>
      <c r="B806">
        <v>0.98025205759303602</v>
      </c>
    </row>
    <row r="807" spans="1:2">
      <c r="A807">
        <v>80500</v>
      </c>
      <c r="B807">
        <v>0.98037363104845499</v>
      </c>
    </row>
    <row r="808" spans="1:2">
      <c r="A808">
        <v>80600</v>
      </c>
      <c r="B808">
        <v>0.980494953354207</v>
      </c>
    </row>
    <row r="809" spans="1:2">
      <c r="A809">
        <v>80700</v>
      </c>
      <c r="B809">
        <v>0.980616025196136</v>
      </c>
    </row>
    <row r="810" spans="1:2">
      <c r="A810">
        <v>80800</v>
      </c>
      <c r="B810">
        <v>0.98073684725752297</v>
      </c>
    </row>
    <row r="811" spans="1:2">
      <c r="A811">
        <v>80900</v>
      </c>
      <c r="B811">
        <v>0.98085742021909905</v>
      </c>
    </row>
    <row r="812" spans="1:2">
      <c r="A812">
        <v>81000</v>
      </c>
      <c r="B812">
        <v>0.98097774475906396</v>
      </c>
    </row>
    <row r="813" spans="1:2">
      <c r="A813">
        <v>81100</v>
      </c>
      <c r="B813">
        <v>0.981097821553089</v>
      </c>
    </row>
    <row r="814" spans="1:2">
      <c r="A814">
        <v>81200</v>
      </c>
      <c r="B814">
        <v>0.98121765127433802</v>
      </c>
    </row>
    <row r="815" spans="1:2">
      <c r="A815">
        <v>81300</v>
      </c>
      <c r="B815">
        <v>0.98133723459347399</v>
      </c>
    </row>
    <row r="816" spans="1:2">
      <c r="A816">
        <v>81400</v>
      </c>
      <c r="B816">
        <v>0.98145657217867399</v>
      </c>
    </row>
    <row r="817" spans="1:2">
      <c r="A817">
        <v>81500</v>
      </c>
      <c r="B817">
        <v>0.98157566469564195</v>
      </c>
    </row>
    <row r="818" spans="1:2">
      <c r="A818">
        <v>81600</v>
      </c>
      <c r="B818">
        <v>0.98169451280761799</v>
      </c>
    </row>
    <row r="819" spans="1:2">
      <c r="A819">
        <v>81700</v>
      </c>
      <c r="B819">
        <v>0.98181311717539199</v>
      </c>
    </row>
    <row r="820" spans="1:2">
      <c r="A820">
        <v>81800</v>
      </c>
      <c r="B820">
        <v>0.98193147845731699</v>
      </c>
    </row>
    <row r="821" spans="1:2">
      <c r="A821">
        <v>81900</v>
      </c>
      <c r="B821">
        <v>0.98204959730931696</v>
      </c>
    </row>
    <row r="822" spans="1:2">
      <c r="A822">
        <v>82000</v>
      </c>
      <c r="B822">
        <v>0.98216747438490404</v>
      </c>
    </row>
    <row r="823" spans="1:2">
      <c r="A823">
        <v>82100</v>
      </c>
      <c r="B823">
        <v>0.98228511033518495</v>
      </c>
    </row>
    <row r="824" spans="1:2">
      <c r="A824">
        <v>82200</v>
      </c>
      <c r="B824">
        <v>0.982402505808878</v>
      </c>
    </row>
    <row r="825" spans="1:2">
      <c r="A825">
        <v>82300</v>
      </c>
      <c r="B825">
        <v>0.98251966145231995</v>
      </c>
    </row>
    <row r="826" spans="1:2">
      <c r="A826">
        <v>82400</v>
      </c>
      <c r="B826">
        <v>0.982636577909478</v>
      </c>
    </row>
    <row r="827" spans="1:2">
      <c r="A827">
        <v>82500</v>
      </c>
      <c r="B827">
        <v>0.98275325582196604</v>
      </c>
    </row>
    <row r="828" spans="1:2">
      <c r="A828">
        <v>82600</v>
      </c>
      <c r="B828">
        <v>0.98286969582905004</v>
      </c>
    </row>
    <row r="829" spans="1:2">
      <c r="A829">
        <v>82700</v>
      </c>
      <c r="B829">
        <v>0.98298589856766205</v>
      </c>
    </row>
    <row r="830" spans="1:2">
      <c r="A830">
        <v>82800</v>
      </c>
      <c r="B830">
        <v>0.98310186467241301</v>
      </c>
    </row>
    <row r="831" spans="1:2">
      <c r="A831">
        <v>82900</v>
      </c>
      <c r="B831">
        <v>0.9832175947756</v>
      </c>
    </row>
    <row r="832" spans="1:2">
      <c r="A832">
        <v>83000</v>
      </c>
      <c r="B832">
        <v>0.98333308950722198</v>
      </c>
    </row>
    <row r="833" spans="1:2">
      <c r="A833">
        <v>83100</v>
      </c>
      <c r="B833">
        <v>0.98344834949498505</v>
      </c>
    </row>
    <row r="834" spans="1:2">
      <c r="A834">
        <v>83200</v>
      </c>
      <c r="B834">
        <v>0.98356337536432004</v>
      </c>
    </row>
    <row r="835" spans="1:2">
      <c r="A835">
        <v>83300</v>
      </c>
      <c r="B835">
        <v>0.98367816773838801</v>
      </c>
    </row>
    <row r="836" spans="1:2">
      <c r="A836">
        <v>83400</v>
      </c>
      <c r="B836">
        <v>0.98379272723809497</v>
      </c>
    </row>
    <row r="837" spans="1:2">
      <c r="A837">
        <v>83500</v>
      </c>
      <c r="B837">
        <v>0.98390705448209903</v>
      </c>
    </row>
    <row r="838" spans="1:2">
      <c r="A838">
        <v>83600</v>
      </c>
      <c r="B838">
        <v>0.984021150086824</v>
      </c>
    </row>
    <row r="839" spans="1:2">
      <c r="A839">
        <v>83700</v>
      </c>
      <c r="B839">
        <v>0.98413501466646802</v>
      </c>
    </row>
    <row r="840" spans="1:2">
      <c r="A840">
        <v>83800</v>
      </c>
      <c r="B840">
        <v>0.98424864883301799</v>
      </c>
    </row>
    <row r="841" spans="1:2">
      <c r="A841">
        <v>83900</v>
      </c>
      <c r="B841">
        <v>0.98436205319625303</v>
      </c>
    </row>
    <row r="842" spans="1:2">
      <c r="A842">
        <v>84000</v>
      </c>
      <c r="B842">
        <v>0.984475228363762</v>
      </c>
    </row>
    <row r="843" spans="1:2">
      <c r="A843">
        <v>84100</v>
      </c>
      <c r="B843">
        <v>0.98458817494094997</v>
      </c>
    </row>
    <row r="844" spans="1:2">
      <c r="A844">
        <v>84200</v>
      </c>
      <c r="B844">
        <v>0.98470089353104995</v>
      </c>
    </row>
    <row r="845" spans="1:2">
      <c r="A845">
        <v>84300</v>
      </c>
      <c r="B845">
        <v>0.98481338473513402</v>
      </c>
    </row>
    <row r="846" spans="1:2">
      <c r="A846">
        <v>84400</v>
      </c>
      <c r="B846">
        <v>0.984925649152119</v>
      </c>
    </row>
    <row r="847" spans="1:2">
      <c r="A847">
        <v>84500</v>
      </c>
      <c r="B847">
        <v>0.98503768737878294</v>
      </c>
    </row>
    <row r="848" spans="1:2">
      <c r="A848">
        <v>84600</v>
      </c>
      <c r="B848">
        <v>0.98514950000977097</v>
      </c>
    </row>
    <row r="849" spans="1:2">
      <c r="A849">
        <v>84700</v>
      </c>
      <c r="B849">
        <v>0.985261087637607</v>
      </c>
    </row>
    <row r="850" spans="1:2">
      <c r="A850">
        <v>84800</v>
      </c>
      <c r="B850">
        <v>0.98537245085270397</v>
      </c>
    </row>
    <row r="851" spans="1:2">
      <c r="A851">
        <v>84900</v>
      </c>
      <c r="B851">
        <v>0.98548359024336996</v>
      </c>
    </row>
    <row r="852" spans="1:2">
      <c r="A852">
        <v>85000</v>
      </c>
      <c r="B852">
        <v>0.98559450639582502</v>
      </c>
    </row>
    <row r="853" spans="1:2">
      <c r="A853">
        <v>85100</v>
      </c>
      <c r="B853">
        <v>0.98570519989420502</v>
      </c>
    </row>
    <row r="854" spans="1:2">
      <c r="A854">
        <v>85200</v>
      </c>
      <c r="B854">
        <v>0.98581567132057402</v>
      </c>
    </row>
    <row r="855" spans="1:2">
      <c r="A855">
        <v>85300</v>
      </c>
      <c r="B855">
        <v>0.98592592125493295</v>
      </c>
    </row>
    <row r="856" spans="1:2">
      <c r="A856">
        <v>85400</v>
      </c>
      <c r="B856">
        <v>0.98603595027522895</v>
      </c>
    </row>
    <row r="857" spans="1:2">
      <c r="A857">
        <v>85500</v>
      </c>
      <c r="B857">
        <v>0.986145758957369</v>
      </c>
    </row>
    <row r="858" spans="1:2">
      <c r="A858">
        <v>85600</v>
      </c>
      <c r="B858">
        <v>0.98625534787522096</v>
      </c>
    </row>
    <row r="859" spans="1:2">
      <c r="A859">
        <v>85700</v>
      </c>
      <c r="B859">
        <v>0.98636471760063305</v>
      </c>
    </row>
    <row r="860" spans="1:2">
      <c r="A860">
        <v>85800</v>
      </c>
      <c r="B860">
        <v>0.98647386870343501</v>
      </c>
    </row>
    <row r="861" spans="1:2">
      <c r="A861">
        <v>85900</v>
      </c>
      <c r="B861">
        <v>0.98658280175145296</v>
      </c>
    </row>
    <row r="862" spans="1:2">
      <c r="A862">
        <v>86000</v>
      </c>
      <c r="B862">
        <v>0.98669151731051397</v>
      </c>
    </row>
    <row r="863" spans="1:2">
      <c r="A863">
        <v>86100</v>
      </c>
      <c r="B863">
        <v>0.98680001594446198</v>
      </c>
    </row>
    <row r="864" spans="1:2">
      <c r="A864">
        <v>86200</v>
      </c>
      <c r="B864">
        <v>0.98690829821515802</v>
      </c>
    </row>
    <row r="865" spans="1:2">
      <c r="A865">
        <v>86300</v>
      </c>
      <c r="B865">
        <v>0.98701636468249798</v>
      </c>
    </row>
    <row r="866" spans="1:2">
      <c r="A866">
        <v>86400</v>
      </c>
      <c r="B866">
        <v>0.98712421590441701</v>
      </c>
    </row>
    <row r="867" spans="1:2">
      <c r="A867">
        <v>86500</v>
      </c>
      <c r="B867">
        <v>0.98723185243689804</v>
      </c>
    </row>
    <row r="868" spans="1:2">
      <c r="A868">
        <v>86600</v>
      </c>
      <c r="B868">
        <v>0.98733927483398398</v>
      </c>
    </row>
    <row r="869" spans="1:2">
      <c r="A869">
        <v>86700</v>
      </c>
      <c r="B869">
        <v>0.98744648364778298</v>
      </c>
    </row>
    <row r="870" spans="1:2">
      <c r="A870">
        <v>86800</v>
      </c>
      <c r="B870">
        <v>0.98755347942848104</v>
      </c>
    </row>
    <row r="871" spans="1:2">
      <c r="A871">
        <v>86900</v>
      </c>
      <c r="B871">
        <v>0.98766026272434704</v>
      </c>
    </row>
    <row r="872" spans="1:2">
      <c r="A872">
        <v>87000</v>
      </c>
      <c r="B872">
        <v>0.98776683408174604</v>
      </c>
    </row>
    <row r="873" spans="1:2">
      <c r="A873">
        <v>87100</v>
      </c>
      <c r="B873">
        <v>0.98787319404514395</v>
      </c>
    </row>
    <row r="874" spans="1:2">
      <c r="A874">
        <v>87200</v>
      </c>
      <c r="B874">
        <v>0.987979343157117</v>
      </c>
    </row>
    <row r="875" spans="1:2">
      <c r="A875">
        <v>87300</v>
      </c>
      <c r="B875">
        <v>0.98808528195836098</v>
      </c>
    </row>
    <row r="876" spans="1:2">
      <c r="A876">
        <v>87400</v>
      </c>
      <c r="B876">
        <v>0.98819101098770101</v>
      </c>
    </row>
    <row r="877" spans="1:2">
      <c r="A877">
        <v>87500</v>
      </c>
      <c r="B877">
        <v>0.988296530782099</v>
      </c>
    </row>
    <row r="878" spans="1:2">
      <c r="A878">
        <v>87600</v>
      </c>
      <c r="B878">
        <v>0.98840184187666102</v>
      </c>
    </row>
    <row r="879" spans="1:2">
      <c r="A879">
        <v>87700</v>
      </c>
      <c r="B879">
        <v>0.98850694480464796</v>
      </c>
    </row>
    <row r="880" spans="1:2">
      <c r="A880">
        <v>87800</v>
      </c>
      <c r="B880">
        <v>0.98861184009748004</v>
      </c>
    </row>
    <row r="881" spans="1:2">
      <c r="A881">
        <v>87900</v>
      </c>
      <c r="B881">
        <v>0.98871652828475198</v>
      </c>
    </row>
    <row r="882" spans="1:2">
      <c r="A882">
        <v>88000</v>
      </c>
      <c r="B882">
        <v>0.98882100989423305</v>
      </c>
    </row>
    <row r="883" spans="1:2">
      <c r="A883">
        <v>88100</v>
      </c>
      <c r="B883">
        <v>0.98892528545188196</v>
      </c>
    </row>
    <row r="884" spans="1:2">
      <c r="A884">
        <v>88200</v>
      </c>
      <c r="B884">
        <v>0.989029355481852</v>
      </c>
    </row>
    <row r="885" spans="1:2">
      <c r="A885">
        <v>88300</v>
      </c>
      <c r="B885">
        <v>0.98913322050649799</v>
      </c>
    </row>
    <row r="886" spans="1:2">
      <c r="A886">
        <v>88400</v>
      </c>
      <c r="B886">
        <v>0.98923688104638796</v>
      </c>
    </row>
    <row r="887" spans="1:2">
      <c r="A887">
        <v>88500</v>
      </c>
      <c r="B887">
        <v>0.98934033762031004</v>
      </c>
    </row>
    <row r="888" spans="1:2">
      <c r="A888">
        <v>88600</v>
      </c>
      <c r="B888">
        <v>0.98944359074527599</v>
      </c>
    </row>
    <row r="889" spans="1:2">
      <c r="A889">
        <v>88700</v>
      </c>
      <c r="B889">
        <v>0.98954664093653699</v>
      </c>
    </row>
    <row r="890" spans="1:2">
      <c r="A890">
        <v>88800</v>
      </c>
      <c r="B890">
        <v>0.98964948870758496</v>
      </c>
    </row>
    <row r="891" spans="1:2">
      <c r="A891">
        <v>88900</v>
      </c>
      <c r="B891">
        <v>0.98975213457016298</v>
      </c>
    </row>
    <row r="892" spans="1:2">
      <c r="A892">
        <v>89000</v>
      </c>
      <c r="B892">
        <v>0.98985457903427498</v>
      </c>
    </row>
    <row r="893" spans="1:2">
      <c r="A893">
        <v>89100</v>
      </c>
      <c r="B893">
        <v>0.98995682260818996</v>
      </c>
    </row>
    <row r="894" spans="1:2">
      <c r="A894">
        <v>89200</v>
      </c>
      <c r="B894">
        <v>0.99005886579845204</v>
      </c>
    </row>
    <row r="895" spans="1:2">
      <c r="A895">
        <v>89300</v>
      </c>
      <c r="B895">
        <v>0.99016070910988696</v>
      </c>
    </row>
    <row r="896" spans="1:2">
      <c r="A896">
        <v>89400</v>
      </c>
      <c r="B896">
        <v>0.99026235304561006</v>
      </c>
    </row>
    <row r="897" spans="1:2">
      <c r="A897">
        <v>89500</v>
      </c>
      <c r="B897">
        <v>0.99036379810703601</v>
      </c>
    </row>
    <row r="898" spans="1:2">
      <c r="A898">
        <v>89600</v>
      </c>
      <c r="B898">
        <v>0.99046504479388198</v>
      </c>
    </row>
    <row r="899" spans="1:2">
      <c r="A899">
        <v>89700</v>
      </c>
      <c r="B899">
        <v>0.99056609360418002</v>
      </c>
    </row>
    <row r="900" spans="1:2">
      <c r="A900">
        <v>89800</v>
      </c>
      <c r="B900">
        <v>0.99066694503427999</v>
      </c>
    </row>
    <row r="901" spans="1:2">
      <c r="A901">
        <v>89900</v>
      </c>
      <c r="B901">
        <v>0.99076759957886196</v>
      </c>
    </row>
    <row r="902" spans="1:2">
      <c r="A902">
        <v>90000</v>
      </c>
      <c r="B902">
        <v>0.990868057730937</v>
      </c>
    </row>
    <row r="903" spans="1:2">
      <c r="A903">
        <v>90100</v>
      </c>
      <c r="B903">
        <v>0.99096831998186197</v>
      </c>
    </row>
    <row r="904" spans="1:2">
      <c r="A904">
        <v>90200</v>
      </c>
      <c r="B904">
        <v>0.99106838682134202</v>
      </c>
    </row>
    <row r="905" spans="1:2">
      <c r="A905">
        <v>90300</v>
      </c>
      <c r="B905">
        <v>0.99116825873743997</v>
      </c>
    </row>
    <row r="906" spans="1:2">
      <c r="A906">
        <v>90400</v>
      </c>
      <c r="B906">
        <v>0.99126793621658005</v>
      </c>
    </row>
    <row r="907" spans="1:2">
      <c r="A907">
        <v>90500</v>
      </c>
      <c r="B907">
        <v>0.99136741974356102</v>
      </c>
    </row>
    <row r="908" spans="1:2">
      <c r="A908">
        <v>90600</v>
      </c>
      <c r="B908">
        <v>0.99146670980155904</v>
      </c>
    </row>
    <row r="909" spans="1:2">
      <c r="A909">
        <v>90700</v>
      </c>
      <c r="B909">
        <v>0.99156580687213403</v>
      </c>
    </row>
    <row r="910" spans="1:2">
      <c r="A910">
        <v>90800</v>
      </c>
      <c r="B910">
        <v>0.99166471143524204</v>
      </c>
    </row>
    <row r="911" spans="1:2">
      <c r="A911">
        <v>90900</v>
      </c>
      <c r="B911">
        <v>0.991763423969237</v>
      </c>
    </row>
    <row r="912" spans="1:2">
      <c r="A912">
        <v>91000</v>
      </c>
      <c r="B912">
        <v>0.99186194495087798</v>
      </c>
    </row>
    <row r="913" spans="1:2">
      <c r="A913">
        <v>91100</v>
      </c>
      <c r="B913">
        <v>0.99196027485534</v>
      </c>
    </row>
    <row r="914" spans="1:2">
      <c r="A914">
        <v>91200</v>
      </c>
      <c r="B914">
        <v>0.99205841415621898</v>
      </c>
    </row>
    <row r="915" spans="1:2">
      <c r="A915">
        <v>91300</v>
      </c>
      <c r="B915">
        <v>0.99215636332553603</v>
      </c>
    </row>
    <row r="916" spans="1:2">
      <c r="A916">
        <v>91400</v>
      </c>
      <c r="B916">
        <v>0.99225412283375003</v>
      </c>
    </row>
    <row r="917" spans="1:2">
      <c r="A917">
        <v>91500</v>
      </c>
      <c r="B917">
        <v>0.99235169314975702</v>
      </c>
    </row>
    <row r="918" spans="1:2">
      <c r="A918">
        <v>91600</v>
      </c>
      <c r="B918">
        <v>0.99244907474090405</v>
      </c>
    </row>
    <row r="919" spans="1:2">
      <c r="A919">
        <v>91700</v>
      </c>
      <c r="B919">
        <v>0.99254626807299295</v>
      </c>
    </row>
    <row r="920" spans="1:2">
      <c r="A920">
        <v>91800</v>
      </c>
      <c r="B920">
        <v>0.99264327361028404</v>
      </c>
    </row>
    <row r="921" spans="1:2">
      <c r="A921">
        <v>91900</v>
      </c>
      <c r="B921">
        <v>0.99274009181551004</v>
      </c>
    </row>
    <row r="922" spans="1:2">
      <c r="A922">
        <v>92000</v>
      </c>
      <c r="B922">
        <v>0.99283672314987403</v>
      </c>
    </row>
    <row r="923" spans="1:2">
      <c r="A923">
        <v>92100</v>
      </c>
      <c r="B923">
        <v>0.99293316807306298</v>
      </c>
    </row>
    <row r="924" spans="1:2">
      <c r="A924">
        <v>92200</v>
      </c>
      <c r="B924">
        <v>0.99302942704325203</v>
      </c>
    </row>
    <row r="925" spans="1:2">
      <c r="A925">
        <v>92300</v>
      </c>
      <c r="B925">
        <v>0.99312550051711002</v>
      </c>
    </row>
    <row r="926" spans="1:2">
      <c r="A926">
        <v>92400</v>
      </c>
      <c r="B926">
        <v>0.99322138894980605</v>
      </c>
    </row>
    <row r="927" spans="1:2">
      <c r="A927">
        <v>92500</v>
      </c>
      <c r="B927">
        <v>0.99331709279501701</v>
      </c>
    </row>
    <row r="928" spans="1:2">
      <c r="A928">
        <v>92600</v>
      </c>
      <c r="B928">
        <v>0.99341261250493496</v>
      </c>
    </row>
    <row r="929" spans="1:2">
      <c r="A929">
        <v>92700</v>
      </c>
      <c r="B929">
        <v>0.99350794853027102</v>
      </c>
    </row>
    <row r="930" spans="1:2">
      <c r="A930">
        <v>92800</v>
      </c>
      <c r="B930">
        <v>0.99360310132026197</v>
      </c>
    </row>
    <row r="931" spans="1:2">
      <c r="A931">
        <v>92900</v>
      </c>
      <c r="B931">
        <v>0.99369807132267995</v>
      </c>
    </row>
    <row r="932" spans="1:2">
      <c r="A932">
        <v>93000</v>
      </c>
      <c r="B932">
        <v>0.99379285898383296</v>
      </c>
    </row>
    <row r="933" spans="1:2">
      <c r="A933">
        <v>93100</v>
      </c>
      <c r="B933">
        <v>0.99388746474857703</v>
      </c>
    </row>
    <row r="934" spans="1:2">
      <c r="A934">
        <v>93200</v>
      </c>
      <c r="B934">
        <v>0.99398188906031804</v>
      </c>
    </row>
    <row r="935" spans="1:2">
      <c r="A935">
        <v>93300</v>
      </c>
      <c r="B935">
        <v>0.99407613236102299</v>
      </c>
    </row>
    <row r="936" spans="1:2">
      <c r="A936">
        <v>93400</v>
      </c>
      <c r="B936">
        <v>0.99417019509121796</v>
      </c>
    </row>
    <row r="937" spans="1:2">
      <c r="A937">
        <v>93500</v>
      </c>
      <c r="B937">
        <v>0.99426407769000302</v>
      </c>
    </row>
    <row r="938" spans="1:2">
      <c r="A938">
        <v>93600</v>
      </c>
      <c r="B938">
        <v>0.99435778059505198</v>
      </c>
    </row>
    <row r="939" spans="1:2">
      <c r="A939">
        <v>93700</v>
      </c>
      <c r="B939">
        <v>0.99445130424262296</v>
      </c>
    </row>
    <row r="940" spans="1:2">
      <c r="A940">
        <v>93800</v>
      </c>
      <c r="B940">
        <v>0.99454464906756102</v>
      </c>
    </row>
    <row r="941" spans="1:2">
      <c r="A941">
        <v>93900</v>
      </c>
      <c r="B941">
        <v>0.99463781550330599</v>
      </c>
    </row>
    <row r="942" spans="1:2">
      <c r="A942">
        <v>94000</v>
      </c>
      <c r="B942">
        <v>0.99473080398189695</v>
      </c>
    </row>
    <row r="943" spans="1:2">
      <c r="A943">
        <v>94100</v>
      </c>
      <c r="B943">
        <v>0.99482361493397997</v>
      </c>
    </row>
    <row r="944" spans="1:2">
      <c r="A944">
        <v>94200</v>
      </c>
      <c r="B944">
        <v>0.99491624878881402</v>
      </c>
    </row>
    <row r="945" spans="1:2">
      <c r="A945">
        <v>94300</v>
      </c>
      <c r="B945">
        <v>0.99500870597427304</v>
      </c>
    </row>
    <row r="946" spans="1:2">
      <c r="A946">
        <v>94400</v>
      </c>
      <c r="B946">
        <v>0.995100986916859</v>
      </c>
    </row>
    <row r="947" spans="1:2">
      <c r="A947">
        <v>94500</v>
      </c>
      <c r="B947">
        <v>0.99519309204169903</v>
      </c>
    </row>
    <row r="948" spans="1:2">
      <c r="A948">
        <v>94600</v>
      </c>
      <c r="B948">
        <v>0.99528502177255895</v>
      </c>
    </row>
    <row r="949" spans="1:2">
      <c r="A949">
        <v>94700</v>
      </c>
      <c r="B949">
        <v>0.99537677653184298</v>
      </c>
    </row>
    <row r="950" spans="1:2">
      <c r="A950">
        <v>94800</v>
      </c>
      <c r="B950">
        <v>0.99546835674060397</v>
      </c>
    </row>
    <row r="951" spans="1:2">
      <c r="A951">
        <v>94900</v>
      </c>
      <c r="B951">
        <v>0.99555976281854597</v>
      </c>
    </row>
    <row r="952" spans="1:2">
      <c r="A952">
        <v>95000</v>
      </c>
      <c r="B952">
        <v>0.99565099518403299</v>
      </c>
    </row>
    <row r="953" spans="1:2">
      <c r="A953">
        <v>95100</v>
      </c>
      <c r="B953">
        <v>0.99574205425409001</v>
      </c>
    </row>
    <row r="954" spans="1:2">
      <c r="A954">
        <v>95200</v>
      </c>
      <c r="B954">
        <v>0.99583294044441395</v>
      </c>
    </row>
    <row r="955" spans="1:2">
      <c r="A955">
        <v>95300</v>
      </c>
      <c r="B955">
        <v>0.99592365416937401</v>
      </c>
    </row>
    <row r="956" spans="1:2">
      <c r="A956">
        <v>95400</v>
      </c>
      <c r="B956">
        <v>0.996014195842024</v>
      </c>
    </row>
    <row r="957" spans="1:2">
      <c r="A957">
        <v>95500</v>
      </c>
      <c r="B957">
        <v>0.99610456587409701</v>
      </c>
    </row>
    <row r="958" spans="1:2">
      <c r="A958">
        <v>95600</v>
      </c>
      <c r="B958">
        <v>0.99619476467602397</v>
      </c>
    </row>
    <row r="959" spans="1:2">
      <c r="A959">
        <v>95700</v>
      </c>
      <c r="B959">
        <v>0.99628479265693004</v>
      </c>
    </row>
    <row r="960" spans="1:2">
      <c r="A960">
        <v>95800</v>
      </c>
      <c r="B960">
        <v>0.996374650224641</v>
      </c>
    </row>
    <row r="961" spans="1:2">
      <c r="A961">
        <v>95900</v>
      </c>
      <c r="B961">
        <v>0.99646433778569399</v>
      </c>
    </row>
    <row r="962" spans="1:2">
      <c r="A962">
        <v>96000</v>
      </c>
      <c r="B962">
        <v>0.99655385574533495</v>
      </c>
    </row>
    <row r="963" spans="1:2">
      <c r="A963">
        <v>96100</v>
      </c>
      <c r="B963">
        <v>0.99664320450753197</v>
      </c>
    </row>
    <row r="964" spans="1:2">
      <c r="A964">
        <v>96200</v>
      </c>
      <c r="B964">
        <v>0.99673238447497403</v>
      </c>
    </row>
    <row r="965" spans="1:2">
      <c r="A965">
        <v>96300</v>
      </c>
      <c r="B965">
        <v>0.99682139604908004</v>
      </c>
    </row>
    <row r="966" spans="1:2">
      <c r="A966">
        <v>96400</v>
      </c>
      <c r="B966">
        <v>0.99691023963000402</v>
      </c>
    </row>
    <row r="967" spans="1:2">
      <c r="A967">
        <v>96500</v>
      </c>
      <c r="B967">
        <v>0.996998915616638</v>
      </c>
    </row>
    <row r="968" spans="1:2">
      <c r="A968">
        <v>96600</v>
      </c>
      <c r="B968">
        <v>0.99708742440662002</v>
      </c>
    </row>
    <row r="969" spans="1:2">
      <c r="A969">
        <v>96700</v>
      </c>
      <c r="B969">
        <v>0.99717576639633498</v>
      </c>
    </row>
    <row r="970" spans="1:2">
      <c r="A970">
        <v>96800</v>
      </c>
      <c r="B970">
        <v>0.99726394198092705</v>
      </c>
    </row>
    <row r="971" spans="1:2">
      <c r="A971">
        <v>96900</v>
      </c>
      <c r="B971">
        <v>0.99735195155429801</v>
      </c>
    </row>
    <row r="972" spans="1:2">
      <c r="A972">
        <v>97000</v>
      </c>
      <c r="B972">
        <v>0.99743979550911299</v>
      </c>
    </row>
    <row r="973" spans="1:2">
      <c r="A973">
        <v>97100</v>
      </c>
      <c r="B973">
        <v>0.99752747423681098</v>
      </c>
    </row>
    <row r="974" spans="1:2">
      <c r="A974">
        <v>97200</v>
      </c>
      <c r="B974">
        <v>0.99761498812760496</v>
      </c>
    </row>
    <row r="975" spans="1:2">
      <c r="A975">
        <v>97300</v>
      </c>
      <c r="B975">
        <v>0.99770233757048599</v>
      </c>
    </row>
    <row r="976" spans="1:2">
      <c r="A976">
        <v>97400</v>
      </c>
      <c r="B976">
        <v>0.99778952295323398</v>
      </c>
    </row>
    <row r="977" spans="1:2">
      <c r="A977">
        <v>97500</v>
      </c>
      <c r="B977">
        <v>0.99787654466241604</v>
      </c>
    </row>
    <row r="978" spans="1:2">
      <c r="A978">
        <v>97600</v>
      </c>
      <c r="B978">
        <v>0.99796340308339604</v>
      </c>
    </row>
    <row r="979" spans="1:2">
      <c r="A979">
        <v>97700</v>
      </c>
      <c r="B979">
        <v>0.998050098600337</v>
      </c>
    </row>
    <row r="980" spans="1:2">
      <c r="A980">
        <v>97800</v>
      </c>
      <c r="B980">
        <v>0.99813663159620902</v>
      </c>
    </row>
    <row r="981" spans="1:2">
      <c r="A981">
        <v>97900</v>
      </c>
      <c r="B981">
        <v>0.99822300245278905</v>
      </c>
    </row>
    <row r="982" spans="1:2">
      <c r="A982">
        <v>98000</v>
      </c>
      <c r="B982">
        <v>0.99830921155066998</v>
      </c>
    </row>
    <row r="983" spans="1:2">
      <c r="A983">
        <v>98100</v>
      </c>
      <c r="B983">
        <v>0.99839525926926598</v>
      </c>
    </row>
    <row r="984" spans="1:2">
      <c r="A984">
        <v>98200</v>
      </c>
      <c r="B984">
        <v>0.99848114598681104</v>
      </c>
    </row>
    <row r="985" spans="1:2">
      <c r="A985">
        <v>98300</v>
      </c>
      <c r="B985">
        <v>0.99856687208037298</v>
      </c>
    </row>
    <row r="986" spans="1:2">
      <c r="A986">
        <v>98400</v>
      </c>
      <c r="B986">
        <v>0.99865243792585101</v>
      </c>
    </row>
    <row r="987" spans="1:2">
      <c r="A987">
        <v>98500</v>
      </c>
      <c r="B987">
        <v>0.99873784389798304</v>
      </c>
    </row>
    <row r="988" spans="1:2">
      <c r="A988">
        <v>98600</v>
      </c>
      <c r="B988">
        <v>0.99882309037035</v>
      </c>
    </row>
    <row r="989" spans="1:2">
      <c r="A989">
        <v>98700</v>
      </c>
      <c r="B989">
        <v>0.99890817771538098</v>
      </c>
    </row>
    <row r="990" spans="1:2">
      <c r="A990">
        <v>98800</v>
      </c>
      <c r="B990">
        <v>0.998993106304357</v>
      </c>
    </row>
    <row r="991" spans="1:2">
      <c r="A991">
        <v>98900</v>
      </c>
      <c r="B991">
        <v>0.99907787650741797</v>
      </c>
    </row>
    <row r="992" spans="1:2">
      <c r="A992">
        <v>99000</v>
      </c>
      <c r="B992">
        <v>0.99916248869356405</v>
      </c>
    </row>
    <row r="993" spans="1:2">
      <c r="A993">
        <v>99100</v>
      </c>
      <c r="B993">
        <v>0.99924694323066199</v>
      </c>
    </row>
    <row r="994" spans="1:2">
      <c r="A994">
        <v>99200</v>
      </c>
      <c r="B994">
        <v>0.99933124048544797</v>
      </c>
    </row>
    <row r="995" spans="1:2">
      <c r="A995">
        <v>99300</v>
      </c>
      <c r="B995">
        <v>0.99941538082353698</v>
      </c>
    </row>
    <row r="996" spans="1:2">
      <c r="A996">
        <v>99400</v>
      </c>
      <c r="B996">
        <v>0.99949936460942002</v>
      </c>
    </row>
    <row r="997" spans="1:2">
      <c r="A997">
        <v>99500</v>
      </c>
      <c r="B997">
        <v>0.99958319220647596</v>
      </c>
    </row>
    <row r="998" spans="1:2">
      <c r="A998">
        <v>99600</v>
      </c>
      <c r="B998">
        <v>0.99966686397696902</v>
      </c>
    </row>
    <row r="999" spans="1:2">
      <c r="A999">
        <v>99700</v>
      </c>
      <c r="B999">
        <v>0.99975038028205898</v>
      </c>
    </row>
    <row r="1000" spans="1:2">
      <c r="A1000">
        <v>99800</v>
      </c>
      <c r="B1000">
        <v>0.99983374148180404</v>
      </c>
    </row>
    <row r="1001" spans="1:2">
      <c r="A1001">
        <v>99900</v>
      </c>
      <c r="B1001">
        <v>0.99991694793516295</v>
      </c>
    </row>
    <row r="1002" spans="1:2">
      <c r="A1002">
        <v>100000</v>
      </c>
      <c r="B100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 Auto Rater</vt:lpstr>
      <vt:lpstr>Dropdown Lookup</vt:lpstr>
      <vt:lpstr>Base Rates</vt:lpstr>
      <vt:lpstr>AU Car Cost</vt:lpstr>
      <vt:lpstr>Year Age</vt:lpstr>
      <vt:lpstr>YMM MSRP</vt:lpstr>
      <vt:lpstr>autocurve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Alberto Primerano</cp:lastModifiedBy>
  <dcterms:created xsi:type="dcterms:W3CDTF">2023-04-03T20:09:37Z</dcterms:created>
  <dcterms:modified xsi:type="dcterms:W3CDTF">2024-07-15T08:42:02Z</dcterms:modified>
</cp:coreProperties>
</file>