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e:\ucm\redes sociales\"/>
    </mc:Choice>
  </mc:AlternateContent>
  <xr:revisionPtr revIDLastSave="0" documentId="13_ncr:1_{13DB03D3-9FBD-4177-8C09-26CC0BE437D1}" xr6:coauthVersionLast="45" xr6:coauthVersionMax="45" xr10:uidLastSave="{00000000-0000-0000-0000-000000000000}"/>
  <bookViews>
    <workbookView xWindow="-120" yWindow="-120" windowWidth="29040" windowHeight="15840" xr2:uid="{E5C9E003-725B-494D-8D35-A0CEECEE0325}"/>
  </bookViews>
  <sheets>
    <sheet name="Porcentajes" sheetId="1" r:id="rId1"/>
    <sheet name="nodo57" sheetId="2" r:id="rId2"/>
    <sheet name="nodo58" sheetId="3" r:id="rId3"/>
  </sheets>
  <definedNames>
    <definedName name="_xlnm._FilterDatabase" localSheetId="1" hidden="1">nodo57!$A$1:$M$1</definedName>
    <definedName name="_xlnm._FilterDatabase" localSheetId="2" hidden="1">nodo58!$A$1:$M$1</definedName>
    <definedName name="_xlnm._FilterDatabase" localSheetId="0" hidden="1">Porcentajes!$A$1:$N$76</definedName>
  </definedNames>
  <calcPr calcId="191029"/>
  <pivotCaches>
    <pivotCache cacheId="0" r:id="rId4"/>
    <pivotCache cacheId="8"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39" i="3" l="1"/>
  <c r="E51" i="2"/>
  <c r="E56" i="2"/>
  <c r="T33" i="1"/>
  <c r="T32" i="1"/>
  <c r="AB44" i="3" l="1"/>
  <c r="S53" i="3"/>
  <c r="S54" i="3"/>
  <c r="S55" i="3"/>
  <c r="S56" i="3"/>
  <c r="S57" i="3"/>
  <c r="S52" i="3"/>
  <c r="R53" i="3"/>
  <c r="R54" i="3"/>
  <c r="R55" i="3"/>
  <c r="R56" i="3"/>
  <c r="R57" i="3"/>
  <c r="R52" i="3"/>
  <c r="Q53" i="3"/>
  <c r="Q54" i="3"/>
  <c r="Q55" i="3"/>
  <c r="Q56" i="3"/>
  <c r="Q57" i="3"/>
  <c r="Q52" i="3"/>
  <c r="P53" i="3"/>
  <c r="P54" i="3"/>
  <c r="P55" i="3"/>
  <c r="P56" i="3"/>
  <c r="P57" i="3"/>
  <c r="P52" i="3"/>
  <c r="O53" i="3"/>
  <c r="O54" i="3"/>
  <c r="O55" i="3"/>
  <c r="O56" i="3"/>
  <c r="O57" i="3"/>
  <c r="O52" i="3"/>
  <c r="N53" i="3"/>
  <c r="N54" i="3"/>
  <c r="N55" i="3"/>
  <c r="N56" i="3"/>
  <c r="N57" i="3"/>
  <c r="N52" i="3"/>
  <c r="W44" i="3"/>
  <c r="X44" i="3"/>
  <c r="Y44" i="3"/>
  <c r="Z44" i="3"/>
  <c r="AA44" i="3"/>
  <c r="V44" i="3"/>
  <c r="AB43" i="3"/>
  <c r="W43" i="3"/>
  <c r="X43" i="3"/>
  <c r="Y43" i="3"/>
  <c r="Z43" i="3"/>
  <c r="AA43" i="3"/>
  <c r="V43" i="3"/>
  <c r="AB42" i="3"/>
  <c r="W42" i="3"/>
  <c r="X42" i="3"/>
  <c r="Y42" i="3"/>
  <c r="Z42" i="3"/>
  <c r="AA42" i="3"/>
  <c r="V42" i="3"/>
  <c r="AB41" i="3"/>
  <c r="X41" i="3"/>
  <c r="Y41" i="3"/>
  <c r="Z41" i="3"/>
  <c r="AA41" i="3"/>
  <c r="W41" i="3"/>
  <c r="V41" i="3"/>
  <c r="AB40" i="3"/>
  <c r="AB39" i="3"/>
  <c r="W40" i="3"/>
  <c r="X40" i="3"/>
  <c r="Y40" i="3"/>
  <c r="Z40" i="3"/>
  <c r="AA40" i="3"/>
  <c r="V40" i="3"/>
  <c r="W39" i="3"/>
  <c r="X39" i="3"/>
  <c r="Y39" i="3"/>
  <c r="Z39" i="3"/>
  <c r="AA39" i="3"/>
  <c r="Z30" i="2"/>
  <c r="Y30" i="2"/>
  <c r="X30" i="2"/>
  <c r="W30" i="2"/>
  <c r="V30" i="2"/>
  <c r="V39" i="3"/>
  <c r="U30" i="2"/>
  <c r="S40" i="3"/>
  <c r="S41" i="3"/>
  <c r="S42" i="3"/>
  <c r="S43" i="3"/>
  <c r="S44" i="3"/>
  <c r="S39" i="3"/>
  <c r="S31" i="2"/>
  <c r="S32" i="2"/>
  <c r="S33" i="2"/>
  <c r="S34" i="2"/>
  <c r="S35" i="2"/>
  <c r="S30" i="2"/>
  <c r="R30" i="2"/>
  <c r="R34" i="2"/>
  <c r="R33" i="2"/>
  <c r="O35" i="2"/>
  <c r="O34" i="2"/>
  <c r="O33" i="2"/>
  <c r="O32" i="2"/>
  <c r="O31" i="2"/>
  <c r="O30" i="2"/>
  <c r="N34" i="2"/>
  <c r="N33" i="2"/>
  <c r="N32" i="2"/>
  <c r="N31" i="2"/>
  <c r="N30" i="2"/>
  <c r="O39" i="3"/>
  <c r="P39" i="3"/>
  <c r="Q39" i="3"/>
  <c r="R39" i="3"/>
  <c r="O40" i="3"/>
  <c r="P40" i="3"/>
  <c r="Q40" i="3"/>
  <c r="R40" i="3"/>
  <c r="O41" i="3"/>
  <c r="P41" i="3"/>
  <c r="Q41" i="3"/>
  <c r="R41" i="3"/>
  <c r="O42" i="3"/>
  <c r="P42" i="3"/>
  <c r="Q42" i="3"/>
  <c r="R42" i="3"/>
  <c r="O43" i="3"/>
  <c r="P43" i="3"/>
  <c r="Q43" i="3"/>
  <c r="R43" i="3"/>
  <c r="O44" i="3"/>
  <c r="P44" i="3"/>
  <c r="Q44" i="3"/>
  <c r="R44" i="3"/>
  <c r="N40" i="3"/>
  <c r="N41" i="3"/>
  <c r="N42" i="3"/>
  <c r="N43" i="3"/>
  <c r="N44" i="3"/>
  <c r="H54" i="3"/>
  <c r="E68" i="3"/>
  <c r="E65" i="3"/>
  <c r="E64" i="3"/>
  <c r="E63" i="3"/>
  <c r="F68" i="3"/>
  <c r="E67" i="3"/>
  <c r="E66" i="3"/>
  <c r="F65" i="3"/>
  <c r="F64" i="3"/>
  <c r="F63" i="3"/>
  <c r="F67" i="3"/>
  <c r="F66" i="3"/>
  <c r="F69" i="3" l="1"/>
  <c r="E69" i="3"/>
  <c r="E58" i="3"/>
  <c r="E57" i="3"/>
  <c r="E52" i="3"/>
  <c r="E53" i="3"/>
  <c r="E54" i="3"/>
  <c r="E55" i="3"/>
  <c r="E56" i="3"/>
  <c r="F46" i="3"/>
  <c r="G46" i="3"/>
  <c r="H46" i="3"/>
  <c r="I46" i="3"/>
  <c r="J46" i="3"/>
  <c r="E46" i="3"/>
  <c r="K41" i="3"/>
  <c r="K42" i="3"/>
  <c r="K43" i="3"/>
  <c r="K44" i="3"/>
  <c r="K45" i="3"/>
  <c r="K40" i="3"/>
  <c r="S44" i="2"/>
  <c r="S45" i="2"/>
  <c r="S46" i="2"/>
  <c r="S47" i="2"/>
  <c r="S48" i="2"/>
  <c r="S43" i="2"/>
  <c r="R48" i="2"/>
  <c r="R44" i="2"/>
  <c r="R45" i="2"/>
  <c r="R46" i="2"/>
  <c r="R47" i="2"/>
  <c r="R43" i="2"/>
  <c r="Q48" i="2"/>
  <c r="Q44" i="2"/>
  <c r="Q45" i="2"/>
  <c r="Q46" i="2"/>
  <c r="Q47" i="2"/>
  <c r="Q43" i="2"/>
  <c r="P44" i="2"/>
  <c r="P45" i="2"/>
  <c r="P46" i="2"/>
  <c r="P47" i="2"/>
  <c r="P48" i="2"/>
  <c r="P43" i="2"/>
  <c r="O44" i="2"/>
  <c r="O45" i="2"/>
  <c r="O46" i="2"/>
  <c r="O47" i="2"/>
  <c r="O48" i="2"/>
  <c r="O43" i="2"/>
  <c r="N48" i="2"/>
  <c r="N44" i="2"/>
  <c r="N45" i="2"/>
  <c r="N46" i="2"/>
  <c r="N47" i="2"/>
  <c r="N43" i="2"/>
  <c r="AA35" i="2"/>
  <c r="X35" i="2"/>
  <c r="V35" i="2"/>
  <c r="W35" i="2"/>
  <c r="Y35" i="2"/>
  <c r="Z35" i="2"/>
  <c r="U35" i="2"/>
  <c r="AA34" i="2"/>
  <c r="Z34" i="2"/>
  <c r="V34" i="2"/>
  <c r="W34" i="2"/>
  <c r="X34" i="2"/>
  <c r="Y34" i="2"/>
  <c r="U34" i="2"/>
  <c r="AA33" i="2"/>
  <c r="Z33" i="2"/>
  <c r="V33" i="2"/>
  <c r="W33" i="2"/>
  <c r="X33" i="2"/>
  <c r="Y33" i="2"/>
  <c r="U33" i="2"/>
  <c r="U32" i="2"/>
  <c r="Z32" i="2"/>
  <c r="AA32" i="2"/>
  <c r="V32" i="2"/>
  <c r="W32" i="2"/>
  <c r="X32" i="2"/>
  <c r="Y32" i="2"/>
  <c r="U31" i="2"/>
  <c r="AA31" i="2"/>
  <c r="AA30" i="2"/>
  <c r="Z31" i="2"/>
  <c r="Y31" i="2"/>
  <c r="V31" i="2"/>
  <c r="W31" i="2"/>
  <c r="X31" i="2"/>
  <c r="Q35" i="2"/>
  <c r="N35" i="2"/>
  <c r="P30" i="2"/>
  <c r="Q30" i="2"/>
  <c r="P31" i="2"/>
  <c r="Q31" i="2"/>
  <c r="R31" i="2"/>
  <c r="P32" i="2"/>
  <c r="Q32" i="2"/>
  <c r="R32" i="2"/>
  <c r="P33" i="2"/>
  <c r="Q33" i="2"/>
  <c r="P34" i="2"/>
  <c r="Q34" i="2"/>
  <c r="P35" i="2"/>
  <c r="R35" i="2"/>
  <c r="K41" i="2"/>
  <c r="K32" i="2"/>
  <c r="K33" i="2"/>
  <c r="K34" i="2"/>
  <c r="K35" i="2"/>
  <c r="K36" i="2"/>
  <c r="K31" i="2"/>
  <c r="J37" i="2"/>
  <c r="F37" i="2"/>
  <c r="G37" i="2"/>
  <c r="H37" i="2"/>
  <c r="I37" i="2"/>
  <c r="E37" i="2"/>
  <c r="F57" i="2" l="1"/>
  <c r="F52" i="2"/>
  <c r="F53" i="2"/>
  <c r="F54" i="2"/>
  <c r="F55" i="2"/>
  <c r="F56" i="2"/>
  <c r="F51" i="2"/>
  <c r="E57" i="2"/>
  <c r="E55" i="2" l="1"/>
  <c r="E54" i="2"/>
  <c r="E53" i="2"/>
  <c r="E52" i="2"/>
  <c r="H43" i="2"/>
  <c r="E46" i="2"/>
  <c r="E41" i="2"/>
  <c r="E42" i="2"/>
  <c r="E45" i="2"/>
  <c r="E43" i="2" l="1"/>
  <c r="E44" i="2"/>
  <c r="F19" i="3" l="1"/>
  <c r="K6" i="3" l="1"/>
  <c r="K10" i="3"/>
  <c r="K16" i="3"/>
  <c r="K18" i="3"/>
  <c r="K5" i="3"/>
  <c r="K11" i="3"/>
  <c r="K4" i="3"/>
  <c r="K13" i="3"/>
  <c r="K2" i="3"/>
  <c r="K7" i="3"/>
  <c r="K12" i="3"/>
  <c r="K14" i="3"/>
  <c r="K9" i="3"/>
  <c r="K3" i="3"/>
  <c r="K15" i="3"/>
  <c r="K8" i="3"/>
  <c r="K17" i="3"/>
  <c r="G19" i="3"/>
  <c r="E19" i="3"/>
  <c r="D19" i="3"/>
  <c r="C19" i="3"/>
  <c r="G11" i="2"/>
  <c r="L2" i="2" s="1"/>
  <c r="F11" i="2"/>
  <c r="K6" i="2" s="1"/>
  <c r="E11" i="2"/>
  <c r="J10" i="2" s="1"/>
  <c r="D11" i="2"/>
  <c r="I9" i="2" s="1"/>
  <c r="C11" i="2"/>
  <c r="H8" i="2" s="1"/>
  <c r="H9" i="2"/>
  <c r="J6" i="2"/>
  <c r="H6" i="2"/>
  <c r="K7" i="2"/>
  <c r="H5" i="2"/>
  <c r="K4" i="2"/>
  <c r="H3" i="2"/>
  <c r="L3" i="2" l="1"/>
  <c r="L5" i="2"/>
  <c r="L9" i="2"/>
  <c r="L6" i="2"/>
  <c r="H10" i="2"/>
  <c r="J2" i="2"/>
  <c r="L4" i="2"/>
  <c r="L7" i="2"/>
  <c r="L8" i="2"/>
  <c r="L10" i="2"/>
  <c r="J3" i="2"/>
  <c r="K8" i="2"/>
  <c r="K9" i="2"/>
  <c r="J9" i="2"/>
  <c r="M9" i="2" s="1"/>
  <c r="J5" i="2"/>
  <c r="I3" i="3"/>
  <c r="I5" i="3"/>
  <c r="I11" i="3"/>
  <c r="I15" i="3"/>
  <c r="I6" i="3"/>
  <c r="I16" i="3"/>
  <c r="I2" i="3"/>
  <c r="I12" i="3"/>
  <c r="I9" i="3"/>
  <c r="I4" i="3"/>
  <c r="I8" i="3"/>
  <c r="I13" i="3"/>
  <c r="I17" i="3"/>
  <c r="I10" i="3"/>
  <c r="I18" i="3"/>
  <c r="I7" i="3"/>
  <c r="I14" i="3"/>
  <c r="J3" i="3"/>
  <c r="J5" i="3"/>
  <c r="J11" i="3"/>
  <c r="J15" i="3"/>
  <c r="J9" i="3"/>
  <c r="J16" i="3"/>
  <c r="J2" i="3"/>
  <c r="J12" i="3"/>
  <c r="J4" i="3"/>
  <c r="J8" i="3"/>
  <c r="J13" i="3"/>
  <c r="J17" i="3"/>
  <c r="J6" i="3"/>
  <c r="J10" i="3"/>
  <c r="J18" i="3"/>
  <c r="J7" i="3"/>
  <c r="J14" i="3"/>
  <c r="L2" i="3"/>
  <c r="L7" i="3"/>
  <c r="L12" i="3"/>
  <c r="L14" i="3"/>
  <c r="L9" i="3"/>
  <c r="L8" i="3"/>
  <c r="L17" i="3"/>
  <c r="L16" i="3"/>
  <c r="L3" i="3"/>
  <c r="L5" i="3"/>
  <c r="L11" i="3"/>
  <c r="L15" i="3"/>
  <c r="L4" i="3"/>
  <c r="L13" i="3"/>
  <c r="L6" i="3"/>
  <c r="L10" i="3"/>
  <c r="L18" i="3"/>
  <c r="H2" i="3"/>
  <c r="M2" i="3" s="1"/>
  <c r="H7" i="3"/>
  <c r="H12" i="3"/>
  <c r="H14" i="3"/>
  <c r="H9" i="3"/>
  <c r="H4" i="3"/>
  <c r="M4" i="3" s="1"/>
  <c r="H13" i="3"/>
  <c r="H16" i="3"/>
  <c r="H3" i="3"/>
  <c r="H5" i="3"/>
  <c r="H11" i="3"/>
  <c r="H15" i="3"/>
  <c r="H8" i="3"/>
  <c r="M8" i="3" s="1"/>
  <c r="H17" i="3"/>
  <c r="M17" i="3" s="1"/>
  <c r="H6" i="3"/>
  <c r="H10" i="3"/>
  <c r="H18" i="3"/>
  <c r="M18" i="3" s="1"/>
  <c r="M10" i="2"/>
  <c r="H2" i="2"/>
  <c r="I3" i="2"/>
  <c r="M3" i="2" s="1"/>
  <c r="H4" i="2"/>
  <c r="I5" i="2"/>
  <c r="H7" i="2"/>
  <c r="I6" i="2"/>
  <c r="M6" i="2" s="1"/>
  <c r="K10" i="2"/>
  <c r="K2" i="2"/>
  <c r="K3" i="2"/>
  <c r="K5" i="2"/>
  <c r="I2" i="2"/>
  <c r="I4" i="2"/>
  <c r="I7" i="2"/>
  <c r="I8" i="2"/>
  <c r="I10" i="2"/>
  <c r="J4" i="2"/>
  <c r="J7" i="2"/>
  <c r="J8" i="2"/>
  <c r="M12" i="3" l="1"/>
  <c r="M3" i="3"/>
  <c r="M10" i="3"/>
  <c r="M16" i="3"/>
  <c r="M14" i="3"/>
  <c r="M5" i="2"/>
  <c r="M8" i="2"/>
  <c r="M4" i="2"/>
  <c r="M7" i="2"/>
  <c r="M15" i="3"/>
  <c r="M6" i="3"/>
  <c r="M11" i="3"/>
  <c r="M13" i="3"/>
  <c r="M5" i="3"/>
  <c r="M7" i="3"/>
  <c r="M9" i="3"/>
  <c r="M2" i="2"/>
</calcChain>
</file>

<file path=xl/sharedStrings.xml><?xml version="1.0" encoding="utf-8"?>
<sst xmlns="http://schemas.openxmlformats.org/spreadsheetml/2006/main" count="142" uniqueCount="63">
  <si>
    <t>Number</t>
  </si>
  <si>
    <t>Label</t>
  </si>
  <si>
    <t>Agregacion</t>
  </si>
  <si>
    <t>Particion</t>
  </si>
  <si>
    <t>Etiquetas de fila</t>
  </si>
  <si>
    <t>Total general</t>
  </si>
  <si>
    <t>Suma de Agregacion</t>
  </si>
  <si>
    <t>Nodo 57</t>
  </si>
  <si>
    <t>Nodo 58</t>
  </si>
  <si>
    <t>Representación en el correspondiente grupo</t>
  </si>
  <si>
    <t>All Degree of N5 (9)</t>
  </si>
  <si>
    <t>Weighted All Degree of N5 (9)</t>
  </si>
  <si>
    <t>All closeness centrality in N5 (9)</t>
  </si>
  <si>
    <t>Betweenness centrality in N5 (9)</t>
  </si>
  <si>
    <t>H&amp;A</t>
  </si>
  <si>
    <t>PorcentajeCD</t>
  </si>
  <si>
    <t>PorcentajeWD</t>
  </si>
  <si>
    <t>PorcentajeC</t>
  </si>
  <si>
    <t>PorcentajeB</t>
  </si>
  <si>
    <t>PorcentajeHA</t>
  </si>
  <si>
    <t>Poco importante en el grupo</t>
  </si>
  <si>
    <t>COYUNTURA INTERNA</t>
  </si>
  <si>
    <t>Ahora, representa apenas el 0,06 %. Ha perdido poder</t>
  </si>
  <si>
    <t>Antes, ocupaba la 7ª posición en su grupo. Ha mejorado ligeramente en posición relativa.</t>
  </si>
  <si>
    <t>No ha perdido mucho poder. De hecho, ha aumentado ligeramente en posición.</t>
  </si>
  <si>
    <t>Antes, ocupaba la 9ª posición en su grupo. Ha empeorado ligeramente en posición relativa.</t>
  </si>
  <si>
    <t>Degree</t>
  </si>
  <si>
    <t>Weighted</t>
  </si>
  <si>
    <t>Closeness</t>
  </si>
  <si>
    <t>Betweenness</t>
  </si>
  <si>
    <t>PorcentajeD</t>
  </si>
  <si>
    <t>PorcentajeW</t>
  </si>
  <si>
    <t>PorcentajeH&amp;A</t>
  </si>
  <si>
    <t>Cuenta de Particion</t>
  </si>
  <si>
    <t>Antes, representaba el 5,60 % de la red general</t>
  </si>
  <si>
    <t>Antes, representaba el 4,64 % de la red general</t>
  </si>
  <si>
    <t>En posición relativa, ahora ocupa la 6ª posición</t>
  </si>
  <si>
    <t>En posición relativa, ahora ocupa la 10ª posición</t>
  </si>
  <si>
    <t>Ahora, representa el 5,89 %. No ha perdido apenas importancia.</t>
  </si>
  <si>
    <t>COYUNTURA EXTERNA</t>
  </si>
  <si>
    <t>#47</t>
  </si>
  <si>
    <t>#27</t>
  </si>
  <si>
    <t>#25</t>
  </si>
  <si>
    <t>#13</t>
  </si>
  <si>
    <t>#1</t>
  </si>
  <si>
    <t>Importancia de las comunicaciones internas</t>
  </si>
  <si>
    <t>Cluster 1</t>
  </si>
  <si>
    <t>Cluster 2</t>
  </si>
  <si>
    <t>Cluster 3</t>
  </si>
  <si>
    <t>TOTAL</t>
  </si>
  <si>
    <t>Cluster 4</t>
  </si>
  <si>
    <t>Cluster 5</t>
  </si>
  <si>
    <t>Importancia de las comunicaciones externas</t>
  </si>
  <si>
    <t>Input</t>
  </si>
  <si>
    <t>Output</t>
  </si>
  <si>
    <t>Cluster con nodo 57</t>
  </si>
  <si>
    <t>Porcentajes totales</t>
  </si>
  <si>
    <t>Porcentajes de arcos salientes</t>
  </si>
  <si>
    <t>Porcentajes de arcos entrantes</t>
  </si>
  <si>
    <t>NODO 57</t>
  </si>
  <si>
    <t>NODO 58</t>
  </si>
  <si>
    <t>Suma de PorcentajeB</t>
  </si>
  <si>
    <t>(en blanco)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</si>
</sst>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6100"/>
      <name val="Calibri"/>
      <family val="2"/>
      <scheme val="minor"/>
    </font>
    <font>
      <b/>
      <sz val="11"/>
      <color theme="1"/>
      <name val="Calibri"/>
      <family val="2"/>
      <scheme val="minor"/>
    </font>
    <font>
      <b/>
      <sz val="11"/>
      <color rgb="FF006100"/>
      <name val="Calibri"/>
      <family val="2"/>
      <scheme val="minor"/>
    </font>
    <font>
      <sz val="11"/>
      <color rgb="FF9C5700"/>
      <name val="Calibri"/>
      <family val="2"/>
      <scheme val="minor"/>
    </font>
    <font>
      <b/>
      <sz val="11"/>
      <color rgb="FF9C5700"/>
      <name val="Calibri"/>
      <family val="2"/>
      <scheme val="minor"/>
    </font>
    <font>
      <b/>
      <sz val="18"/>
      <color rgb="FF006100"/>
      <name val="Calibri"/>
      <family val="2"/>
      <scheme val="minor"/>
    </font>
  </fonts>
  <fills count="5">
    <fill>
      <patternFill patternType="none"/>
    </fill>
    <fill>
      <patternFill patternType="gray125"/>
    </fill>
    <fill>
      <patternFill patternType="solid">
        <fgColor rgb="FFC6EFCE"/>
      </patternFill>
    </fill>
    <fill>
      <patternFill patternType="solid">
        <fgColor theme="9"/>
        <bgColor indexed="64"/>
      </patternFill>
    </fill>
    <fill>
      <patternFill patternType="solid">
        <fgColor rgb="FFFFEB9C"/>
      </patternFill>
    </fill>
  </fills>
  <borders count="1">
    <border>
      <left/>
      <right/>
      <top/>
      <bottom/>
      <diagonal/>
    </border>
  </borders>
  <cellStyleXfs count="3">
    <xf numFmtId="0" fontId="0" fillId="0" borderId="0"/>
    <xf numFmtId="0" fontId="1" fillId="2" borderId="0" applyNumberFormat="0" applyBorder="0" applyAlignment="0" applyProtection="0"/>
    <xf numFmtId="0" fontId="4" fillId="4" borderId="0" applyNumberFormat="0" applyBorder="0" applyAlignment="0" applyProtection="0"/>
  </cellStyleXfs>
  <cellXfs count="12">
    <xf numFmtId="0" fontId="0" fillId="0" borderId="0" xfId="0"/>
    <xf numFmtId="0" fontId="2" fillId="0" borderId="0" xfId="0" applyFont="1"/>
    <xf numFmtId="11" fontId="0" fillId="0" borderId="0" xfId="0" applyNumberFormat="1"/>
    <xf numFmtId="0" fontId="3" fillId="2" borderId="0" xfId="1" applyFont="1"/>
    <xf numFmtId="0" fontId="0" fillId="0" borderId="0" xfId="0" pivotButton="1"/>
    <xf numFmtId="0" fontId="0" fillId="0" borderId="0" xfId="0" applyAlignment="1">
      <alignment horizontal="left"/>
    </xf>
    <xf numFmtId="0" fontId="0" fillId="0" borderId="0" xfId="0" applyNumberFormat="1"/>
    <xf numFmtId="0" fontId="2" fillId="3" borderId="0" xfId="0" applyFont="1" applyFill="1"/>
    <xf numFmtId="0" fontId="3" fillId="2" borderId="0" xfId="1" applyNumberFormat="1" applyFont="1"/>
    <xf numFmtId="0" fontId="5" fillId="4" borderId="0" xfId="2" applyFont="1"/>
    <xf numFmtId="0" fontId="2" fillId="0" borderId="0" xfId="0" applyFont="1" applyAlignment="1">
      <alignment horizontal="center"/>
    </xf>
    <xf numFmtId="0" fontId="6" fillId="2" borderId="0" xfId="1" applyFont="1" applyAlignment="1">
      <alignment horizontal="center" vertical="center"/>
    </xf>
  </cellXfs>
  <cellStyles count="3">
    <cellStyle name="Bueno"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704850</xdr:colOff>
      <xdr:row>40</xdr:row>
      <xdr:rowOff>104774</xdr:rowOff>
    </xdr:from>
    <xdr:to>
      <xdr:col>20</xdr:col>
      <xdr:colOff>971550</xdr:colOff>
      <xdr:row>90</xdr:row>
      <xdr:rowOff>19049</xdr:rowOff>
    </xdr:to>
    <xdr:sp macro="" textlink="">
      <xdr:nvSpPr>
        <xdr:cNvPr id="2" name="CuadroTexto 1">
          <a:extLst>
            <a:ext uri="{FF2B5EF4-FFF2-40B4-BE49-F238E27FC236}">
              <a16:creationId xmlns:a16="http://schemas.microsoft.com/office/drawing/2014/main" id="{06D18770-1F59-4D42-804D-70F32FC923C6}"/>
            </a:ext>
          </a:extLst>
        </xdr:cNvPr>
        <xdr:cNvSpPr txBox="1"/>
      </xdr:nvSpPr>
      <xdr:spPr>
        <a:xfrm>
          <a:off x="11953875" y="7724774"/>
          <a:ext cx="4781550" cy="9439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En general, podemos observar varios</a:t>
          </a:r>
          <a:r>
            <a:rPr lang="es-ES" sz="1100" baseline="0"/>
            <a:t> aspectos fundamentales en el nodo:</a:t>
          </a:r>
        </a:p>
        <a:p>
          <a:r>
            <a:rPr lang="es-ES" sz="1100" baseline="0"/>
            <a:t>Antes de separar el cluster, el nodo 57 representaba el 0,49 % del peso general de la red. Por otro lado, el cluster 4 al que pertenece presenta una importancia de alrededor del 10,74 % del peso total de la red, por lo que en su grupo representa apenas el 4,64 % del peso, por lo que a simple vista se trata de un nodo con una importancia poco significativa tanto en la red en su totalidad como en su cluster.</a:t>
          </a:r>
        </a:p>
        <a:p>
          <a:endParaRPr lang="es-ES" sz="1100" baseline="0"/>
        </a:p>
        <a:p>
          <a:r>
            <a:rPr lang="es-ES" sz="1100" baseline="0"/>
            <a:t>¿Cuanta de esa importancia me queda si me reduzco a los personajes de mi cluster?</a:t>
          </a:r>
        </a:p>
        <a:p>
          <a:r>
            <a:rPr lang="es-ES" sz="1100" baseline="0"/>
            <a:t>Analizando el comportamiento interno del nodo, comprobamos que se trata de un 6,32 %, mientras que antes representaba el 4.64 %, por lo que podemos comprobar que el nodo ha ganado poder, importancia.</a:t>
          </a:r>
        </a:p>
        <a:p>
          <a:endParaRPr lang="es-ES" sz="1100" baseline="0"/>
        </a:p>
        <a:p>
          <a:r>
            <a:rPr lang="es-ES" sz="1100" baseline="0"/>
            <a:t>¿Ha perdido posiciones relativas?</a:t>
          </a:r>
        </a:p>
        <a:p>
          <a:r>
            <a:rPr lang="es-ES" sz="1100" baseline="0"/>
            <a:t>Antes, en su grupo ocupaba la 7ª posición, mientras que ahora ocupa una posición más (6 ª). Por tanto, podemos concluir que, al tratarse de un nodo con poca relevancia en la red, el hecho de formar grupos le ha beneficiado tanto en una mayor importancia como en posición relativa, aunque la mejora en esta última sea muy ligera.</a:t>
          </a:r>
        </a:p>
        <a:p>
          <a:endParaRPr lang="es-ES" sz="1100" baseline="0"/>
        </a:p>
        <a:p>
          <a:r>
            <a:rPr lang="es-ES" sz="1100" baseline="0"/>
            <a:t>¿Podemos decir que el personaje 57 está cómodo en su grupo? Tanto la posición como el porcentaje de importancia ha mejorado con respecto a cómo era en la red general.</a:t>
          </a:r>
        </a:p>
        <a:p>
          <a:endParaRPr lang="es-ES" sz="1100" baseline="0"/>
        </a:p>
        <a:p>
          <a:r>
            <a:rPr lang="es-ES" sz="1100" baseline="0"/>
            <a:t>No obstante, si podemos comprobar como otros nodos pertenecientes a su cluster no están tan cómodos. De hecho, personajes como el 73 pero especialmente el 27 han perdido importancia. Esto último lo podemos observar especialmente en los pesos, cuyos valores han disminuido considerablemente (indicativo de una mayor relación con los nodos situados fuera de su cluster), lo que provoca que no estén tan cómodos en su grupo al descender en posiciones relativas. Por el contrario, el nodo 57 no ha visto afectado tanto su grado de centralidad como de peso, dado que es un nodo que se comunica exclusivamente con los personajes de su grupo.</a:t>
          </a:r>
        </a:p>
        <a:p>
          <a:endParaRPr lang="es-ES" sz="1100" baseline="0"/>
        </a:p>
        <a:p>
          <a:r>
            <a:rPr lang="es-ES" sz="1100" baseline="0"/>
            <a:t>Si aislamos el nodo en un solo cluster, ¿Cual es su capacidad para intermediar entre los diferentes grupos?</a:t>
          </a:r>
        </a:p>
        <a:p>
          <a:endParaRPr lang="es-ES" sz="1100" baseline="0"/>
        </a:p>
        <a:p>
          <a:r>
            <a:rPr lang="es-ES" sz="1100" baseline="0"/>
            <a:t>En primer lugar, si observamos la tabla original, podemos comprobar como el valor de Betweeness, el cual recordemos que mide la capacidad de intermediación entre los distintos clusters, es de cero, esto es, no tiene capacidad alguna de intermediación. Si nos vamos a las caracteristicas de la nueva red,  observamos que tan solo se comunica con el cluster al que pertenecía inicialmente, el grupo 27.  Esto último podemos también comprobarlo tanto en los porcentajes totales, con una importancia de apenas el 0.2 %, como en porcentaje de arcos hacia otros grupos, donde el 100 % de las comunicaciones se realizan con su cluster antiguo.</a:t>
          </a:r>
        </a:p>
        <a:p>
          <a:endParaRPr lang="es-ES" sz="1100" baseline="0"/>
        </a:p>
        <a:p>
          <a:r>
            <a:rPr lang="es-ES" sz="1100" baseline="0"/>
            <a:t>Por otro lado, y en relación con las comunicaciones externas, su importancia es poco o nada significativa, alcanzando tan solo el 0.8 % con respecto al resto de cluster donde el cluster con menor porcentaje es del 8 %.</a:t>
          </a:r>
        </a:p>
        <a:p>
          <a:endParaRPr lang="es-ES" sz="1100" baseline="0"/>
        </a:p>
        <a:p>
          <a:r>
            <a:rPr lang="es-ES" sz="1100" baseline="0"/>
            <a:t>¿Podría estar relacionado con otro cluster?</a:t>
          </a:r>
        </a:p>
        <a:p>
          <a:r>
            <a:rPr lang="es-ES" sz="1100" baseline="0"/>
            <a:t>Analizando la red, no, dado que el peso principal de sus comunicaciones recaen sobre el cluster #27, mientras que con el resto no existe comunicación alguna.</a:t>
          </a:r>
        </a:p>
        <a:p>
          <a:r>
            <a:rPr lang="es-ES" sz="1100" baseline="0"/>
            <a:t> </a:t>
          </a:r>
        </a:p>
      </xdr:txBody>
    </xdr:sp>
    <xdr:clientData/>
  </xdr:twoCellAnchor>
  <xdr:twoCellAnchor editAs="oneCell">
    <xdr:from>
      <xdr:col>0</xdr:col>
      <xdr:colOff>257175</xdr:colOff>
      <xdr:row>78</xdr:row>
      <xdr:rowOff>19050</xdr:rowOff>
    </xdr:from>
    <xdr:to>
      <xdr:col>15</xdr:col>
      <xdr:colOff>589102</xdr:colOff>
      <xdr:row>88</xdr:row>
      <xdr:rowOff>18812</xdr:rowOff>
    </xdr:to>
    <xdr:pic>
      <xdr:nvPicPr>
        <xdr:cNvPr id="3" name="Imagen 2">
          <a:extLst>
            <a:ext uri="{FF2B5EF4-FFF2-40B4-BE49-F238E27FC236}">
              <a16:creationId xmlns:a16="http://schemas.microsoft.com/office/drawing/2014/main" id="{AC6820A8-7EFC-4001-AA5C-99E24AEE55B6}"/>
            </a:ext>
          </a:extLst>
        </xdr:cNvPr>
        <xdr:cNvPicPr>
          <a:picLocks noChangeAspect="1"/>
        </xdr:cNvPicPr>
      </xdr:nvPicPr>
      <xdr:blipFill>
        <a:blip xmlns:r="http://schemas.openxmlformats.org/officeDocument/2006/relationships" r:embed="rId1"/>
        <a:stretch>
          <a:fillRect/>
        </a:stretch>
      </xdr:blipFill>
      <xdr:spPr>
        <a:xfrm>
          <a:off x="257175" y="2305050"/>
          <a:ext cx="11580952" cy="1904762"/>
        </a:xfrm>
        <a:prstGeom prst="rect">
          <a:avLst/>
        </a:prstGeom>
      </xdr:spPr>
    </xdr:pic>
    <xdr:clientData/>
  </xdr:twoCellAnchor>
  <xdr:twoCellAnchor>
    <xdr:from>
      <xdr:col>21</xdr:col>
      <xdr:colOff>95250</xdr:colOff>
      <xdr:row>40</xdr:row>
      <xdr:rowOff>104774</xdr:rowOff>
    </xdr:from>
    <xdr:to>
      <xdr:col>27</xdr:col>
      <xdr:colOff>304800</xdr:colOff>
      <xdr:row>90</xdr:row>
      <xdr:rowOff>19049</xdr:rowOff>
    </xdr:to>
    <xdr:sp macro="" textlink="">
      <xdr:nvSpPr>
        <xdr:cNvPr id="4" name="CuadroTexto 3">
          <a:extLst>
            <a:ext uri="{FF2B5EF4-FFF2-40B4-BE49-F238E27FC236}">
              <a16:creationId xmlns:a16="http://schemas.microsoft.com/office/drawing/2014/main" id="{12E77B3D-3E57-435D-B19B-2AD9EE6CB583}"/>
            </a:ext>
          </a:extLst>
        </xdr:cNvPr>
        <xdr:cNvSpPr txBox="1"/>
      </xdr:nvSpPr>
      <xdr:spPr>
        <a:xfrm>
          <a:off x="17125950" y="7724774"/>
          <a:ext cx="4781550" cy="9439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En general, podemos observar varios</a:t>
          </a:r>
          <a:r>
            <a:rPr lang="es-ES" sz="1100" baseline="0"/>
            <a:t> aspectos fundamentales en el nodo:</a:t>
          </a:r>
        </a:p>
        <a:p>
          <a:r>
            <a:rPr lang="es-ES" sz="1100" baseline="0"/>
            <a:t>Antes de separar el cluster, el nodo 58 representaba el 1,68 % del peso general de la red. Por otro lado, el cluster 5 al que pertenece presenta una importancia de alrededor del 30,05 % del peso total, aunque en su grupo supone el 5,60 %. En general, se trata de un nodo con mayor importancia tanto dentro como fuera de su cluster, con respecto al nodo 57.</a:t>
          </a:r>
        </a:p>
        <a:p>
          <a:endParaRPr lang="es-ES" sz="1100" baseline="0"/>
        </a:p>
        <a:p>
          <a:r>
            <a:rPr lang="es-ES" sz="1100" baseline="0"/>
            <a:t>¿Cuanta de esa importancia me queda si me reduzco a los personajes  de mi cluster?</a:t>
          </a:r>
        </a:p>
        <a:p>
          <a:r>
            <a:rPr lang="es-ES" sz="1100" baseline="0"/>
            <a:t>Analizando el comportamiento interno del nodo, podemos observar que su porcentaje es del 5.9 %. Por tanto, aunque el porcentaje haya aumentado ligeramente, apenas se ha visto afectado, por lo que (aunque tan solo por una diferencia de apenas décimas), podemos decir que el nodo ni ha perdido ni ha ganado importancia al considerar solo el cluster.</a:t>
          </a:r>
        </a:p>
        <a:p>
          <a:endParaRPr lang="es-ES" sz="1100" baseline="0"/>
        </a:p>
        <a:p>
          <a:r>
            <a:rPr lang="es-ES" sz="1100" baseline="0"/>
            <a:t>¿Ha perdido posiciones relativas?</a:t>
          </a:r>
        </a:p>
        <a:p>
          <a:r>
            <a:rPr lang="es-ES" sz="1100" baseline="0"/>
            <a:t>Antes, en su grupo ocupaba la 9ª posición, mientras que ahora ocupa la 11ª posición, por lo que podemos decir que ha perdido importancia dentro de su propio grupo.</a:t>
          </a:r>
        </a:p>
        <a:p>
          <a:endParaRPr lang="es-ES" sz="1100" baseline="0"/>
        </a:p>
        <a:p>
          <a:r>
            <a:rPr lang="es-ES" sz="1100" baseline="0"/>
            <a:t>¿Podemos decir que el personaje 58 está cómodo en su grupo? En relación a su posición en el grupo observamos que ha bajado puestos con respecto a su situación inicial. Por otro lado, analizando la tabla anterior podemos comprobar que el valor de agregación apenas ha variado especialmente por el grado, ya que la diferencia tanto en el grado de centralidad como en el peso es de tan solo 2, por lo que (salvo una comunicación externa) el nodo concentra sus diálogos con los personajes de su entorno, es decir, de su propio cluster. Con respecto al resto de nodos, la variacion es mayor.</a:t>
          </a:r>
        </a:p>
        <a:p>
          <a:endParaRPr lang="es-ES" sz="1100" baseline="0"/>
        </a:p>
        <a:p>
          <a:r>
            <a:rPr lang="es-ES" sz="1100" baseline="0"/>
            <a:t>Si aislamos el nodo en un solo cluster, ¿Cual es su capacidad para intermediar entre los diferentes grupos?</a:t>
          </a:r>
        </a:p>
        <a:p>
          <a:endParaRPr lang="es-ES" sz="1100" baseline="0"/>
        </a:p>
        <a:p>
          <a:r>
            <a:rPr lang="es-ES" sz="1100" baseline="0"/>
            <a:t>Inicialmente, si observamos la tabla original, podemos analizar como el valor de Betweenness es de 0.028, lo que supone un 1.7 % de la betweenness total de la red. Si nos vamos a las características de la nueva red, observamos que no solo se comunica con su antiguo cluster, sino además con los clusters #25 y #27, aunque en menor medida, ya que el peso es de tan solo uno en ambos casos, por lo que claramente el nodo 58 solo podría estar en el cluster original. De nuevo, esto último podemos comprobarlo a través de los porcentajes tanto totales (donde en conjunto las comunicaciones apenas superan el 2 % del total), y en relación con los arcos hacia otros grupos, donde el 88 % de las comunicaciones se centran en torno a su antiguo cluster.</a:t>
          </a:r>
        </a:p>
        <a:p>
          <a:endParaRPr lang="es-ES" sz="1100" baseline="0"/>
        </a:p>
        <a:p>
          <a:r>
            <a:rPr lang="es-ES" sz="1100" baseline="0"/>
            <a:t>¿Y en relación a la importancia de sus comunicaciones externas? Analizando la tabla, comprobamos que el porcentaje, en torno al 6 %, es muy similar al obtenido con el cluster 2. Es decir, con un solo nodo la diferencia en el peso de las comunicaciones externas es de tan solo un 1 %. Esto último puede verse también en la tabla donde el peso de las comunicaciones con el cluster #27 es de 20, mientras que con el nodo 58 es de 17.</a:t>
          </a:r>
        </a:p>
        <a:p>
          <a:endParaRPr lang="es-ES" sz="1100" baseline="0"/>
        </a:p>
        <a:p>
          <a:r>
            <a:rPr lang="es-ES" sz="1100" baseline="0"/>
            <a:t>¿Qué sucede con la betweenness?</a:t>
          </a:r>
        </a:p>
        <a:p>
          <a:r>
            <a:rPr lang="es-ES" sz="1100" baseline="0"/>
            <a:t>Antes, el valor de betweenness era de 0,017, mientras que ahora, estando separado de su cluster, mejora hasta el </a:t>
          </a:r>
          <a:r>
            <a:rPr lang="es-ES" sz="1100" b="0" i="0" u="none" strike="noStrike">
              <a:solidFill>
                <a:schemeClr val="dk1"/>
              </a:solidFill>
              <a:effectLst/>
              <a:latin typeface="+mn-lt"/>
              <a:ea typeface="+mn-ea"/>
              <a:cs typeface="+mn-cs"/>
            </a:rPr>
            <a:t>0,028.</a:t>
          </a:r>
          <a:r>
            <a:rPr lang="es-ES" sz="1100" b="0" i="0" u="none" strike="noStrike" baseline="0">
              <a:solidFill>
                <a:schemeClr val="dk1"/>
              </a:solidFill>
              <a:effectLst/>
              <a:latin typeface="+mn-lt"/>
              <a:ea typeface="+mn-ea"/>
              <a:cs typeface="+mn-cs"/>
            </a:rPr>
            <a:t> Sin embargo, aunque su poder de intermediación mejore con respecto al nodo 57, en relación sobre el total el porcentaje sigue siendo menor en comparación con el resto de clusters.</a:t>
          </a:r>
          <a:endParaRPr lang="es-ES" sz="1100" baseline="0"/>
        </a:p>
        <a:p>
          <a:endParaRPr lang="es-ES" sz="1100" baseline="0"/>
        </a:p>
      </xdr:txBody>
    </xdr:sp>
    <xdr:clientData/>
  </xdr:twoCellAnchor>
  <xdr:twoCellAnchor editAs="oneCell">
    <xdr:from>
      <xdr:col>27</xdr:col>
      <xdr:colOff>484414</xdr:colOff>
      <xdr:row>55</xdr:row>
      <xdr:rowOff>104774</xdr:rowOff>
    </xdr:from>
    <xdr:to>
      <xdr:col>45</xdr:col>
      <xdr:colOff>682700</xdr:colOff>
      <xdr:row>73</xdr:row>
      <xdr:rowOff>94822</xdr:rowOff>
    </xdr:to>
    <xdr:pic>
      <xdr:nvPicPr>
        <xdr:cNvPr id="5" name="Imagen 4">
          <a:extLst>
            <a:ext uri="{FF2B5EF4-FFF2-40B4-BE49-F238E27FC236}">
              <a16:creationId xmlns:a16="http://schemas.microsoft.com/office/drawing/2014/main" id="{451AAE35-6EEE-4B3C-A0FA-89643D52C178}"/>
            </a:ext>
          </a:extLst>
        </xdr:cNvPr>
        <xdr:cNvPicPr>
          <a:picLocks noChangeAspect="1"/>
        </xdr:cNvPicPr>
      </xdr:nvPicPr>
      <xdr:blipFill>
        <a:blip xmlns:r="http://schemas.openxmlformats.org/officeDocument/2006/relationships" r:embed="rId2"/>
        <a:stretch>
          <a:fillRect/>
        </a:stretch>
      </xdr:blipFill>
      <xdr:spPr>
        <a:xfrm>
          <a:off x="22092557" y="10582274"/>
          <a:ext cx="13914286" cy="341904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Pajek64/excel2.txt"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berto Fernández" refreshedDate="44257.978688657407" createdVersion="6" refreshedVersion="6" minRefreshableVersion="3" recordCount="76" xr:uid="{99855555-8707-42F5-A99E-E7F03D92D211}">
  <cacheSource type="worksheet">
    <worksheetSource ref="A1:N1048576" sheet="Porcentajes"/>
  </cacheSource>
  <cacheFields count="14">
    <cacheField name="Number" numFmtId="0">
      <sharedItems containsString="0" containsBlank="1" containsNumber="1" containsInteger="1" minValue="1" maxValue="75"/>
    </cacheField>
    <cacheField name="Label" numFmtId="0">
      <sharedItems containsString="0" containsBlank="1" containsNumber="1" containsInteger="1" minValue="1" maxValue="77"/>
    </cacheField>
    <cacheField name="Degree" numFmtId="0">
      <sharedItems containsString="0" containsBlank="1" containsNumber="1" containsInteger="1" minValue="1" maxValue="36"/>
    </cacheField>
    <cacheField name="Weighted" numFmtId="0">
      <sharedItems containsString="0" containsBlank="1" containsNumber="1" minValue="1" maxValue="87"/>
    </cacheField>
    <cacheField name="Closeness" numFmtId="0">
      <sharedItems containsString="0" containsBlank="1" containsNumber="1" minValue="0.25783972100000002" maxValue="0.64912280700000002"/>
    </cacheField>
    <cacheField name="Betweenness" numFmtId="0">
      <sharedItems containsString="0" containsBlank="1" containsNumber="1" minValue="0" maxValue="0.57493973899999995"/>
    </cacheField>
    <cacheField name="H&amp;A" numFmtId="0">
      <sharedItems containsString="0" containsBlank="1" containsNumber="1" minValue="5.4018969000000001E-4" maxValue="0.35880012700000002"/>
    </cacheField>
    <cacheField name="PorcentajeD" numFmtId="0">
      <sharedItems containsString="0" containsBlank="1" containsNumber="1" minValue="2.008032128514056E-3" maxValue="7.2289156626506021E-2"/>
    </cacheField>
    <cacheField name="PorcentajeW" numFmtId="0">
      <sharedItems containsString="0" containsBlank="1" containsNumber="1" minValue="7.9744816586921851E-4" maxValue="6.9377990430622011E-2"/>
    </cacheField>
    <cacheField name="PorcentajeC" numFmtId="0">
      <sharedItems containsString="0" containsBlank="1" containsNumber="1" minValue="8.7634081270826225E-3" maxValue="2.2062264341103924E-2"/>
    </cacheField>
    <cacheField name="PorcentajeB" numFmtId="0">
      <sharedItems containsString="0" containsBlank="1" containsNumber="1" minValue="0" maxValue="0.34509160792627719"/>
    </cacheField>
    <cacheField name="PorcentajeH&amp;A" numFmtId="0">
      <sharedItems containsString="0" containsBlank="1" containsNumber="1" minValue="1.1555774880818866E-4" maxValue="7.6754769140840493E-2"/>
    </cacheField>
    <cacheField name="Agregacion" numFmtId="0">
      <sharedItems containsString="0" containsBlank="1" containsNumber="1" minValue="3.1750812897809659E-3" maxValue="6.6205238012808157E-2"/>
    </cacheField>
    <cacheField name="Particion" numFmtId="0">
      <sharedItems containsString="0" containsBlank="1" containsNumber="1" containsInteger="1" minValue="1" maxValue="5" count="6">
        <n v="1"/>
        <n v="2"/>
        <n v="3"/>
        <n v="4"/>
        <n v="5"/>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berto Fernández" refreshedDate="44258.790968402776" createdVersion="6" refreshedVersion="6" minRefreshableVersion="3" recordCount="77" xr:uid="{DDA247C8-AB30-40DD-93F2-4D801764FBE7}">
  <cacheSource type="worksheet">
    <worksheetSource ref="A1:E1048576" sheet="excel2" r:id="rId2"/>
  </cacheSource>
  <cacheFields count="5">
    <cacheField name="Number" numFmtId="0">
      <sharedItems containsString="0" containsBlank="1" containsNumber="1" containsInteger="1" minValue="1" maxValue="75"/>
    </cacheField>
    <cacheField name="Label" numFmtId="0">
      <sharedItems containsString="0" containsBlank="1" containsNumber="1" containsInteger="1" minValue="1" maxValue="77"/>
    </cacheField>
    <cacheField name="Betweenness centrality in N2 (75)" numFmtId="0">
      <sharedItems containsString="0" containsBlank="1" containsNumber="1" minValue="0" maxValue="1.6660496105799993"/>
    </cacheField>
    <cacheField name="PorcentajeB" numFmtId="0">
      <sharedItems containsString="0" containsBlank="1" containsNumber="1" minValue="0" maxValue="34.509160792627718"/>
    </cacheField>
    <cacheField name="Cluster" numFmtId="0">
      <sharedItems containsString="0" containsBlank="1" containsNumber="1" containsInteger="1" minValue="1" maxValue="6" count="7">
        <n v="1"/>
        <n v="2"/>
        <n v="3"/>
        <n v="4"/>
        <n v="5"/>
        <n v="6"/>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
  <r>
    <n v="1"/>
    <n v="1"/>
    <n v="10"/>
    <n v="22"/>
    <n v="0.43274853800000002"/>
    <n v="0.18141429100000001"/>
    <n v="2.567322E-2"/>
    <n v="2.0080321285140562E-2"/>
    <n v="1.7543859649122806E-2"/>
    <n v="1.4708176227402616E-2"/>
    <n v="0.1088888889310112"/>
    <n v="5.4920328225023423E-3"/>
    <n v="2.0222014708223216E-2"/>
    <x v="0"/>
  </r>
  <r>
    <n v="2"/>
    <n v="2"/>
    <n v="1"/>
    <n v="1"/>
    <n v="0.30327868899999999"/>
    <n v="0"/>
    <n v="6.9085760999999996E-4"/>
    <n v="2.008032128514056E-3"/>
    <n v="7.9744816586921851E-4"/>
    <n v="1.0307779257772168E-2"/>
    <n v="0"/>
    <n v="1.4778873354396224E-4"/>
    <n v="3.5618186921480676E-3"/>
    <x v="0"/>
  </r>
  <r>
    <n v="3"/>
    <n v="3"/>
    <n v="3"/>
    <n v="11.5"/>
    <n v="0.41573033700000001"/>
    <n v="0"/>
    <n v="1.7016287000000001E-2"/>
    <n v="6.024096385542169E-3"/>
    <n v="9.1706539074960132E-3"/>
    <n v="1.4129764800438167E-2"/>
    <n v="0"/>
    <n v="3.6401357804404719E-3"/>
    <n v="8.9234065182817145E-3"/>
    <x v="0"/>
  </r>
  <r>
    <n v="4"/>
    <n v="4"/>
    <n v="3"/>
    <n v="11.5"/>
    <n v="0.41573033700000001"/>
    <n v="0"/>
    <n v="1.7016287000000001E-2"/>
    <n v="6.024096385542169E-3"/>
    <n v="9.1706539074960132E-3"/>
    <n v="1.4129764800438167E-2"/>
    <n v="0"/>
    <n v="3.6401357804404719E-3"/>
    <n v="8.9234065182817145E-3"/>
    <x v="0"/>
  </r>
  <r>
    <n v="5"/>
    <n v="5"/>
    <n v="1"/>
    <n v="1"/>
    <n v="0.30327868899999999"/>
    <n v="0"/>
    <n v="6.9085760999999996E-4"/>
    <n v="2.008032128514056E-3"/>
    <n v="7.9744816586921851E-4"/>
    <n v="1.0307779257772168E-2"/>
    <n v="0"/>
    <n v="1.4778873354396224E-4"/>
    <n v="3.5618186921480676E-3"/>
    <x v="0"/>
  </r>
  <r>
    <n v="6"/>
    <n v="6"/>
    <n v="1"/>
    <n v="1"/>
    <n v="0.30327868899999999"/>
    <n v="0"/>
    <n v="6.9085760999999996E-4"/>
    <n v="2.008032128514056E-3"/>
    <n v="7.9744816586921851E-4"/>
    <n v="1.0307779257772168E-2"/>
    <n v="0"/>
    <n v="1.4778873354396224E-4"/>
    <n v="3.5618186921480676E-3"/>
    <x v="0"/>
  </r>
  <r>
    <n v="7"/>
    <n v="7"/>
    <n v="1"/>
    <n v="1"/>
    <n v="0.30327868899999999"/>
    <n v="0"/>
    <n v="6.9085760999999996E-4"/>
    <n v="2.008032128514056E-3"/>
    <n v="7.9744816586921851E-4"/>
    <n v="1.0307779257772168E-2"/>
    <n v="0"/>
    <n v="1.4778873354396224E-4"/>
    <n v="3.5618186921480676E-3"/>
    <x v="0"/>
  </r>
  <r>
    <n v="8"/>
    <n v="8"/>
    <n v="1"/>
    <n v="1"/>
    <n v="0.30327868899999999"/>
    <n v="0"/>
    <n v="6.9085760999999996E-4"/>
    <n v="2.008032128514056E-3"/>
    <n v="7.9744816586921851E-4"/>
    <n v="1.0307779257772168E-2"/>
    <n v="0"/>
    <n v="1.4778873354396224E-4"/>
    <n v="3.5618186921480676E-3"/>
    <x v="0"/>
  </r>
  <r>
    <n v="9"/>
    <n v="9"/>
    <n v="1"/>
    <n v="2.5"/>
    <n v="0.30327868899999999"/>
    <n v="0"/>
    <n v="1.7271439999999999E-3"/>
    <n v="2.008032128514056E-3"/>
    <n v="1.9936204146730461E-3"/>
    <n v="1.0307779257772168E-2"/>
    <n v="0"/>
    <n v="3.6947182851188845E-4"/>
    <n v="3.9849126411287648E-3"/>
    <x v="0"/>
  </r>
  <r>
    <n v="10"/>
    <n v="10"/>
    <n v="1"/>
    <n v="1"/>
    <n v="0.30327868899999999"/>
    <n v="0"/>
    <n v="6.9085760999999996E-4"/>
    <n v="2.008032128514056E-3"/>
    <n v="7.9744816586921851E-4"/>
    <n v="1.0307779257772168E-2"/>
    <n v="0"/>
    <n v="1.4778873354396224E-4"/>
    <n v="3.5618186921480676E-3"/>
    <x v="0"/>
  </r>
  <r>
    <n v="11"/>
    <n v="11"/>
    <n v="1"/>
    <n v="1"/>
    <n v="0.39572192499999997"/>
    <n v="0"/>
    <n v="4.7387469999999998E-3"/>
    <n v="2.008032128514056E-3"/>
    <n v="7.9744816586921851E-4"/>
    <n v="1.3449722642268061E-2"/>
    <n v="0"/>
    <n v="1.0137160068559577E-3"/>
    <n v="4.36462308373828E-3"/>
    <x v="0"/>
  </r>
  <r>
    <n v="12"/>
    <n v="12"/>
    <n v="36"/>
    <n v="87"/>
    <n v="0.64912280700000002"/>
    <n v="0.57493973899999995"/>
    <n v="0.17609849599999999"/>
    <n v="7.2289156626506021E-2"/>
    <n v="6.9377990430622011E-2"/>
    <n v="2.2062264341103924E-2"/>
    <n v="0.34509160792627719"/>
    <n v="3.7671110987452974E-2"/>
    <n v="6.6205238012808157E-2"/>
    <x v="0"/>
  </r>
  <r>
    <n v="13"/>
    <n v="13"/>
    <n v="2"/>
    <n v="3.5"/>
    <n v="0.41573033700000001"/>
    <n v="0"/>
    <n v="8.199787E-3"/>
    <n v="4.0160642570281121E-3"/>
    <n v="2.7910685805422647E-3"/>
    <n v="1.4129764800438167E-2"/>
    <n v="0"/>
    <n v="1.7541040563485225E-3"/>
    <n v="5.9500197743861437E-3"/>
    <x v="1"/>
  </r>
  <r>
    <n v="14"/>
    <n v="14"/>
    <n v="1"/>
    <n v="1"/>
    <n v="0.39572192499999997"/>
    <n v="0"/>
    <n v="4.7387469999999998E-3"/>
    <n v="2.008032128514056E-3"/>
    <n v="7.9744816586921851E-4"/>
    <n v="1.3449722642268061E-2"/>
    <n v="0"/>
    <n v="1.0137160068559577E-3"/>
    <n v="4.36462308373828E-3"/>
    <x v="0"/>
  </r>
  <r>
    <n v="15"/>
    <n v="15"/>
    <n v="1"/>
    <n v="1"/>
    <n v="0.39572192499999997"/>
    <n v="0"/>
    <n v="4.7387469999999998E-3"/>
    <n v="2.008032128514056E-3"/>
    <n v="7.9744816586921851E-4"/>
    <n v="1.3449722642268061E-2"/>
    <n v="0"/>
    <n v="1.0137160068559577E-3"/>
    <n v="4.36462308373828E-3"/>
    <x v="0"/>
  </r>
  <r>
    <n v="16"/>
    <n v="16"/>
    <n v="1"/>
    <n v="1"/>
    <n v="0.39572192499999997"/>
    <n v="0"/>
    <n v="4.7387469999999998E-3"/>
    <n v="2.008032128514056E-3"/>
    <n v="7.9744816586921851E-4"/>
    <n v="1.3449722642268061E-2"/>
    <n v="0"/>
    <n v="1.0137160068559577E-3"/>
    <n v="4.36462308373828E-3"/>
    <x v="0"/>
  </r>
  <r>
    <n v="17"/>
    <n v="17"/>
    <n v="9"/>
    <n v="25.5"/>
    <n v="0.39153439200000001"/>
    <n v="3.9044913000000001E-2"/>
    <n v="2.0512415999999999E-2"/>
    <n v="1.8072289156626505E-2"/>
    <n v="2.033492822966507E-2"/>
    <n v="1.330739755526323E-2"/>
    <n v="2.3435624456829562E-2"/>
    <n v="4.3880300928680624E-3"/>
    <n v="1.7560204809580104E-2"/>
    <x v="1"/>
  </r>
  <r>
    <n v="18"/>
    <n v="18"/>
    <n v="7"/>
    <n v="23.5"/>
    <n v="0.342592593"/>
    <n v="0"/>
    <n v="1.1536566999999999E-2"/>
    <n v="1.4056224899598393E-2"/>
    <n v="1.8740031897926633E-2"/>
    <n v="1.1643972860855327E-2"/>
    <n v="0"/>
    <n v="2.4679103214554849E-3"/>
    <n v="1.44390413007767E-2"/>
    <x v="1"/>
  </r>
  <r>
    <n v="19"/>
    <n v="19"/>
    <n v="7"/>
    <n v="23.5"/>
    <n v="0.342592593"/>
    <n v="0"/>
    <n v="1.1536566999999999E-2"/>
    <n v="1.4056224899598393E-2"/>
    <n v="1.8740031897926633E-2"/>
    <n v="1.1643972860855327E-2"/>
    <n v="0"/>
    <n v="2.4679103214554849E-3"/>
    <n v="1.44390413007767E-2"/>
    <x v="1"/>
  </r>
  <r>
    <n v="20"/>
    <n v="20"/>
    <n v="7"/>
    <n v="25.5"/>
    <n v="0.342592593"/>
    <n v="0"/>
    <n v="1.2201590999999999E-2"/>
    <n v="1.4056224899598393E-2"/>
    <n v="2.033492822966507E-2"/>
    <n v="1.1643972860855327E-2"/>
    <n v="0"/>
    <n v="2.6101727114381905E-3"/>
    <n v="1.5000100264684808E-2"/>
    <x v="1"/>
  </r>
  <r>
    <n v="21"/>
    <n v="21"/>
    <n v="7"/>
    <n v="25.5"/>
    <n v="0.342592593"/>
    <n v="0"/>
    <n v="1.3852768E-2"/>
    <n v="1.4056224899598393E-2"/>
    <n v="2.033492822966507E-2"/>
    <n v="1.1643972860855327E-2"/>
    <n v="0"/>
    <n v="2.963393627231416E-3"/>
    <n v="1.5007164683000672E-2"/>
    <x v="1"/>
  </r>
  <r>
    <n v="22"/>
    <n v="22"/>
    <n v="7"/>
    <n v="23.5"/>
    <n v="0.342592593"/>
    <n v="0"/>
    <n v="1.3267011E-2"/>
    <n v="1.4056224899598393E-2"/>
    <n v="1.8740031897926633E-2"/>
    <n v="1.1643972860855327E-2"/>
    <n v="0"/>
    <n v="2.8380880882296661E-3"/>
    <n v="1.4446444856112184E-2"/>
    <x v="1"/>
  </r>
  <r>
    <n v="23"/>
    <n v="23"/>
    <n v="7"/>
    <n v="23.5"/>
    <n v="0.342592593"/>
    <n v="0"/>
    <n v="1.3267011E-2"/>
    <n v="1.4056224899598393E-2"/>
    <n v="1.8740031897926633E-2"/>
    <n v="1.1643972860855327E-2"/>
    <n v="0"/>
    <n v="2.8380880882296661E-3"/>
    <n v="1.4446444856112184E-2"/>
    <x v="1"/>
  </r>
  <r>
    <n v="24"/>
    <n v="24"/>
    <n v="15"/>
    <n v="43"/>
    <n v="0.46540880499999998"/>
    <n v="0.135623945"/>
    <n v="5.1446655000000001E-2"/>
    <n v="3.0120481927710843E-2"/>
    <n v="3.4290271132376399E-2"/>
    <n v="1.5818227262791723E-2"/>
    <n v="8.1404505687429948E-2"/>
    <n v="1.10055037065064E-2"/>
    <n v="2.9160565631481491E-2"/>
    <x v="1"/>
  </r>
  <r>
    <n v="25"/>
    <n v="25"/>
    <n v="11"/>
    <n v="24.5"/>
    <n v="0.46250000000000002"/>
    <n v="3.0213585000000001E-2"/>
    <n v="5.7555648000000001E-2"/>
    <n v="2.2088353413654619E-2"/>
    <n v="1.9537480063795853E-2"/>
    <n v="1.5719363343461395E-2"/>
    <n v="1.8134865137348334E-2"/>
    <n v="1.2312343677045237E-2"/>
    <n v="1.9289175380634366E-2"/>
    <x v="2"/>
  </r>
  <r>
    <n v="26"/>
    <n v="26"/>
    <n v="16"/>
    <n v="43"/>
    <n v="0.52112676099999999"/>
    <n v="7.7198417000000005E-2"/>
    <n v="9.7463264999999993E-2"/>
    <n v="3.2128514056224897E-2"/>
    <n v="3.4290271132376399E-2"/>
    <n v="1.7711958711697656E-2"/>
    <n v="4.6336205422553435E-2"/>
    <n v="2.0849408464082175E-2"/>
    <n v="2.9481638825893115E-2"/>
    <x v="2"/>
  </r>
  <r>
    <n v="27"/>
    <n v="27"/>
    <n v="10"/>
    <n v="25"/>
    <n v="0.47435897399999999"/>
    <n v="1.5816113E-2"/>
    <n v="7.9378487999999997E-2"/>
    <n v="2.0080321285140562E-2"/>
    <n v="1.9936204146730464E-2"/>
    <n v="1.6122423929810933E-2"/>
    <n v="9.4931824956244609E-3"/>
    <n v="1.6980700570345609E-2"/>
    <n v="1.8660799369883237E-2"/>
    <x v="3"/>
  </r>
  <r>
    <n v="28"/>
    <n v="28"/>
    <n v="17"/>
    <n v="32.5"/>
    <n v="0.52112676099999999"/>
    <n v="5.6719919000000001E-2"/>
    <n v="0.10404250299999999"/>
    <n v="3.4136546184738957E-2"/>
    <n v="2.5917065390749602E-2"/>
    <n v="1.7711958711697656E-2"/>
    <n v="3.4044555840239465E-2"/>
    <n v="2.225684356739429E-2"/>
    <n v="2.6913227275900477E-2"/>
    <x v="2"/>
  </r>
  <r>
    <n v="29"/>
    <n v="29"/>
    <n v="4"/>
    <n v="10.5"/>
    <n v="0.40437158499999998"/>
    <n v="2.7212144000000001E-2"/>
    <n v="2.4666170000000001E-2"/>
    <n v="8.0321285140562242E-3"/>
    <n v="8.3732057416267946E-3"/>
    <n v="1.3743705665700287E-2"/>
    <n v="1.6333333549729458E-2"/>
    <n v="5.2766039961260258E-3"/>
    <n v="9.7733254923285332E-3"/>
    <x v="0"/>
  </r>
  <r>
    <n v="30"/>
    <n v="30"/>
    <n v="8"/>
    <n v="12.5"/>
    <n v="0.43023255799999999"/>
    <n v="8.4845119999999996E-3"/>
    <n v="1.9807834999999999E-2"/>
    <n v="1.6064257028112448E-2"/>
    <n v="9.9681020733652318E-3"/>
    <n v="1.4622663570570437E-2"/>
    <n v="5.0925926491746541E-3"/>
    <n v="4.2373056423273235E-3"/>
    <n v="1.3004515470481584E-2"/>
    <x v="0"/>
  </r>
  <r>
    <n v="31"/>
    <n v="31"/>
    <n v="2"/>
    <n v="3.5"/>
    <n v="0.32034632000000002"/>
    <n v="0"/>
    <n v="2.6144269999999999E-3"/>
    <n v="4.0160642570281121E-3"/>
    <n v="2.7910685805422647E-3"/>
    <n v="1.0887870702315143E-2"/>
    <n v="0"/>
    <n v="5.5928001614274838E-4"/>
    <n v="5.1156497690512731E-3"/>
    <x v="1"/>
  </r>
  <r>
    <n v="32"/>
    <n v="32"/>
    <n v="4"/>
    <n v="8.5"/>
    <n v="0.42045454500000001"/>
    <n v="8.8084070000000007E-3"/>
    <n v="1.8283536999999999E-2"/>
    <n v="8.0321285140562242E-3"/>
    <n v="6.7783094098883574E-3"/>
    <n v="1.4290330296788625E-2"/>
    <n v="5.2870016259200965E-3"/>
    <n v="3.9112267691951384E-3"/>
    <n v="8.9930704317392647E-3"/>
    <x v="1"/>
  </r>
  <r>
    <n v="33"/>
    <n v="33"/>
    <n v="1"/>
    <n v="1"/>
    <n v="0.39572192499999997"/>
    <n v="0"/>
    <n v="4.7387469999999998E-3"/>
    <n v="2.008032128514056E-3"/>
    <n v="7.9744816586921851E-4"/>
    <n v="1.3449722642268061E-2"/>
    <n v="0"/>
    <n v="1.0137160068559577E-3"/>
    <n v="4.36462308373828E-3"/>
    <x v="0"/>
  </r>
  <r>
    <n v="34"/>
    <n v="34"/>
    <n v="2"/>
    <n v="3.5"/>
    <n v="0.39784946199999999"/>
    <n v="0"/>
    <n v="1.4646612999999999E-2"/>
    <n v="4.0160642570281121E-3"/>
    <n v="2.7910685805422647E-3"/>
    <n v="1.3522032971197051E-2"/>
    <n v="0"/>
    <n v="3.1332134938464869E-3"/>
    <n v="5.8256690058258237E-3"/>
    <x v="0"/>
  </r>
  <r>
    <n v="35"/>
    <n v="35"/>
    <n v="6"/>
    <n v="15"/>
    <n v="0.40659340700000002"/>
    <n v="0"/>
    <n v="1.7824833000000002E-2"/>
    <n v="1.2048192771084338E-2"/>
    <n v="1.1961722488038277E-2"/>
    <n v="1.3819220535543523E-2"/>
    <n v="0"/>
    <n v="3.813100495053714E-3"/>
    <n v="1.1934537484479868E-2"/>
    <x v="0"/>
  </r>
  <r>
    <n v="36"/>
    <n v="36"/>
    <n v="6"/>
    <n v="15"/>
    <n v="0.40659340700000002"/>
    <n v="0"/>
    <n v="1.7824833000000002E-2"/>
    <n v="1.2048192771084338E-2"/>
    <n v="1.1961722488038277E-2"/>
    <n v="1.3819220535543523E-2"/>
    <n v="0"/>
    <n v="3.813100495053714E-3"/>
    <n v="1.1934537484479868E-2"/>
    <x v="0"/>
  </r>
  <r>
    <n v="37"/>
    <n v="37"/>
    <n v="6"/>
    <n v="13.5"/>
    <n v="0.40659340700000002"/>
    <n v="0"/>
    <n v="1.7075697000000001E-2"/>
    <n v="1.2048192771084338E-2"/>
    <n v="1.076555023923445E-2"/>
    <n v="1.3819220535543523E-2"/>
    <n v="0"/>
    <n v="3.6528448083685953E-3"/>
    <n v="1.1512672083664827E-2"/>
    <x v="0"/>
  </r>
  <r>
    <n v="38"/>
    <n v="38"/>
    <n v="6"/>
    <n v="13.5"/>
    <n v="0.40659340700000002"/>
    <n v="0"/>
    <n v="1.7075697000000001E-2"/>
    <n v="1.2048192771084338E-2"/>
    <n v="1.076555023923445E-2"/>
    <n v="1.3819220535543523E-2"/>
    <n v="0"/>
    <n v="3.6528448083685953E-3"/>
    <n v="1.1512672083664827E-2"/>
    <x v="0"/>
  </r>
  <r>
    <n v="39"/>
    <n v="39"/>
    <n v="6"/>
    <n v="13.5"/>
    <n v="0.40659340700000002"/>
    <n v="0"/>
    <n v="1.7075697000000001E-2"/>
    <n v="1.2048192771084338E-2"/>
    <n v="1.076555023923445E-2"/>
    <n v="1.3819220535543523E-2"/>
    <n v="0"/>
    <n v="3.6528448083685953E-3"/>
    <n v="1.1512672083664827E-2"/>
    <x v="0"/>
  </r>
  <r>
    <n v="40"/>
    <n v="40"/>
    <n v="3"/>
    <n v="3"/>
    <n v="0.37185929600000001"/>
    <n v="7.3074790000000004E-3"/>
    <n v="1.0600712999999999E-2"/>
    <n v="6.024096385542169E-3"/>
    <n v="2.3923444976076554E-3"/>
    <n v="1.2638684078849211E-2"/>
    <n v="4.3861112859994956E-3"/>
    <n v="2.2677117922071041E-3"/>
    <n v="6.282362903238867E-3"/>
    <x v="3"/>
  </r>
  <r>
    <n v="41"/>
    <n v="41"/>
    <n v="1"/>
    <n v="1"/>
    <n v="0.34418604699999999"/>
    <n v="0"/>
    <n v="2.6227020000000002E-3"/>
    <n v="2.008032128514056E-3"/>
    <n v="7.9744816586921851E-4"/>
    <n v="1.1698130876849039E-2"/>
    <n v="0"/>
    <n v="5.6105020981561877E-4"/>
    <n v="3.9176718264427183E-3"/>
    <x v="2"/>
  </r>
  <r>
    <n v="42"/>
    <n v="42"/>
    <n v="11"/>
    <n v="19"/>
    <n v="0.39572192499999997"/>
    <n v="1.1685206E-2"/>
    <n v="6.4030769000000001E-2"/>
    <n v="2.2088353413654619E-2"/>
    <n v="1.5151515151515152E-2"/>
    <n v="1.3449722642268061E-2"/>
    <n v="7.0137203152864378E-3"/>
    <n v="1.3697506000340648E-2"/>
    <n v="1.6880746387841837E-2"/>
    <x v="2"/>
  </r>
  <r>
    <n v="43"/>
    <n v="43"/>
    <n v="3"/>
    <n v="6"/>
    <n v="0.35406698599999997"/>
    <n v="0"/>
    <n v="1.2413169E-2"/>
    <n v="6.024096385542169E-3"/>
    <n v="4.7846889952153108E-3"/>
    <n v="1.203396238023407E-2"/>
    <n v="0"/>
    <n v="2.6554336222440575E-3"/>
    <n v="6.8446741507685168E-3"/>
    <x v="2"/>
  </r>
  <r>
    <n v="44"/>
    <n v="44"/>
    <n v="3"/>
    <n v="4.5"/>
    <n v="0.40217391299999999"/>
    <n v="0"/>
    <n v="1.6782658999999998E-2"/>
    <n v="6.024096385542169E-3"/>
    <n v="3.5885167464114833E-3"/>
    <n v="1.3669011601532177E-2"/>
    <n v="0"/>
    <n v="3.5901579185183756E-3"/>
    <n v="6.8534706549371899E-3"/>
    <x v="0"/>
  </r>
  <r>
    <n v="45"/>
    <n v="45"/>
    <n v="2"/>
    <n v="3.5"/>
    <n v="0.4"/>
    <n v="0"/>
    <n v="6.3981419999999999E-3"/>
    <n v="4.0160642570281121E-3"/>
    <n v="2.7910685805422647E-3"/>
    <n v="1.3595125053804448E-2"/>
    <n v="0"/>
    <n v="1.3686949228429773E-3"/>
    <n v="5.8086516550576034E-3"/>
    <x v="0"/>
  </r>
  <r>
    <n v="46"/>
    <n v="46"/>
    <n v="1"/>
    <n v="2.5"/>
    <n v="0.2890625"/>
    <n v="0"/>
    <n v="1.6593949999999999E-3"/>
    <n v="2.008032128514056E-3"/>
    <n v="1.9936204146730461E-3"/>
    <n v="9.8246020896633705E-3"/>
    <n v="0"/>
    <n v="3.5497891598701973E-4"/>
    <n v="3.8638284908510687E-3"/>
    <x v="0"/>
  </r>
  <r>
    <n v="47"/>
    <n v="47"/>
    <n v="1"/>
    <n v="1"/>
    <n v="0.25783972100000002"/>
    <n v="0"/>
    <n v="5.4018969000000001E-4"/>
    <n v="2.008032128514056E-3"/>
    <n v="7.9744816586921851E-4"/>
    <n v="8.7634081270826225E-3"/>
    <n v="0"/>
    <n v="1.1555774880818866E-4"/>
    <n v="3.1750812897809659E-3"/>
    <x v="4"/>
  </r>
  <r>
    <n v="48"/>
    <n v="48"/>
    <n v="2"/>
    <n v="3.5"/>
    <n v="0.34579439299999998"/>
    <n v="2.7027026999999999E-2"/>
    <n v="2.0074241E-2"/>
    <n v="4.0160642570281121E-3"/>
    <n v="2.7910685805422647E-3"/>
    <n v="1.1752795039348504E-2"/>
    <n v="1.6222222212573321E-2"/>
    <n v="4.2942953964801552E-3"/>
    <n v="5.8932478272935599E-3"/>
    <x v="4"/>
  </r>
  <r>
    <n v="49"/>
    <n v="49"/>
    <n v="22"/>
    <n v="50.5"/>
    <n v="0.51748251700000003"/>
    <n v="0.17060607"/>
    <n v="0.29817918900000001"/>
    <n v="4.4176706827309238E-2"/>
    <n v="4.0271132376395534E-2"/>
    <n v="1.7588098829431218E-2"/>
    <n v="0.1024015545014936"/>
    <n v="6.3786696525606437E-2"/>
    <n v="3.8301548994211412E-2"/>
    <x v="4"/>
  </r>
  <r>
    <n v="50"/>
    <n v="50"/>
    <n v="6"/>
    <n v="16"/>
    <n v="0.43786982200000002"/>
    <n v="1.7477166999999998E-2"/>
    <n v="6.0493725999999998E-2"/>
    <n v="1.2048192771084338E-2"/>
    <n v="1.2759170653907496E-2"/>
    <n v="1.4882237468442736E-2"/>
    <n v="1.0490184019139561E-2"/>
    <n v="1.2940859336984739E-2"/>
    <n v="1.2976659273171706E-2"/>
    <x v="3"/>
  </r>
  <r>
    <n v="51"/>
    <n v="51"/>
    <n v="2"/>
    <n v="2"/>
    <n v="0.33333333300000001"/>
    <n v="2.2919201000000001E-4"/>
    <n v="3.1766670000000002E-3"/>
    <n v="4.0160642570281121E-3"/>
    <n v="1.594896331738437E-3"/>
    <n v="1.1329270866841103E-2"/>
    <n v="1.3756613761352026E-4"/>
    <n v="6.7955478238257807E-4"/>
    <n v="4.8138720025546252E-3"/>
    <x v="3"/>
  </r>
  <r>
    <n v="52"/>
    <n v="52"/>
    <n v="5"/>
    <n v="15"/>
    <n v="0.43529411800000001"/>
    <n v="1.9349314999999999E-2"/>
    <n v="6.0233889999999998E-2"/>
    <n v="1.0040160642570281E-2"/>
    <n v="1.1961722488038277E-2"/>
    <n v="1.4794694923488776E-2"/>
    <n v="1.1613888852483781E-2"/>
    <n v="1.2885275041735927E-2"/>
    <n v="1.200545499299442E-2"/>
    <x v="3"/>
  </r>
  <r>
    <n v="53"/>
    <n v="53"/>
    <n v="2"/>
    <n v="2"/>
    <n v="0.312236287"/>
    <n v="1.8511662E-4"/>
    <n v="1.9061320000000001E-3"/>
    <n v="4.0160642570281121E-3"/>
    <n v="1.594896331738437E-3"/>
    <n v="1.0612228420251441E-2"/>
    <n v="1.1111110907168943E-4"/>
    <n v="4.0776106417590138E-4"/>
    <n v="4.6283818656868208E-3"/>
    <x v="3"/>
  </r>
  <r>
    <n v="54"/>
    <n v="56"/>
    <n v="18"/>
    <n v="56"/>
    <n v="0.52857142899999998"/>
    <n v="0.119829792"/>
    <n v="0.29456834599999998"/>
    <n v="3.614457831325301E-2"/>
    <n v="4.4657097288676235E-2"/>
    <n v="1.7964986692807796E-2"/>
    <n v="7.1924504071810821E-2"/>
    <n v="6.3014262515657421E-2"/>
    <n v="3.6189853506344648E-2"/>
    <x v="3"/>
  </r>
  <r>
    <n v="55"/>
    <n v="57"/>
    <n v="2"/>
    <n v="2"/>
    <n v="0.35071089999999999"/>
    <n v="0"/>
    <n v="9.5545809999999995E-3"/>
    <n v="4.0160642570281121E-3"/>
    <n v="1.594896331738437E-3"/>
    <n v="1.1919896358080766E-2"/>
    <n v="0"/>
    <n v="2.0439225175983866E-3"/>
    <n v="4.9846887459404519E-3"/>
    <x v="3"/>
  </r>
  <r>
    <n v="56"/>
    <n v="58"/>
    <n v="11"/>
    <n v="17"/>
    <n v="0.39572192499999997"/>
    <n v="2.8446695000000001E-2"/>
    <n v="0.113481076"/>
    <n v="2.2088353413654619E-2"/>
    <n v="1.3556618819776715E-2"/>
    <n v="1.3449722642268061E-2"/>
    <n v="1.7074338494696382E-2"/>
    <n v="2.4275949574104179E-2"/>
    <n v="1.6835920088590958E-2"/>
    <x v="4"/>
  </r>
  <r>
    <n v="57"/>
    <n v="59"/>
    <n v="15"/>
    <n v="55"/>
    <n v="0.48366013099999999"/>
    <n v="4.4492611000000001E-2"/>
    <n v="0.35880012700000002"/>
    <n v="3.0120481927710843E-2"/>
    <n v="4.3859649122807015E-2"/>
    <n v="1.6438549911211103E-2"/>
    <n v="2.670545385771007E-2"/>
    <n v="7.6754769140840493E-2"/>
    <n v="3.2338942344032139E-2"/>
    <x v="4"/>
  </r>
  <r>
    <n v="58"/>
    <n v="60"/>
    <n v="11"/>
    <n v="42"/>
    <n v="0.39153439200000001"/>
    <n v="1.1592359999999999E-3"/>
    <n v="0.31729359000000001"/>
    <n v="2.2088353413654619E-2"/>
    <n v="3.3492822966507178E-2"/>
    <n v="1.330739755526323E-2"/>
    <n v="6.9579920828194116E-4"/>
    <n v="6.7875662291274771E-2"/>
    <n v="2.4158648343946387E-2"/>
    <x v="4"/>
  </r>
  <r>
    <n v="59"/>
    <n v="61"/>
    <n v="9"/>
    <n v="21.5"/>
    <n v="0.35922330099999999"/>
    <n v="0"/>
    <n v="0.17575748099999999"/>
    <n v="1.8072289156626505E-2"/>
    <n v="1.7145135566188199E-2"/>
    <n v="1.220921424833859E-2"/>
    <n v="0"/>
    <n v="3.7598160824872447E-2"/>
    <n v="1.6130365431567241E-2"/>
    <x v="4"/>
  </r>
  <r>
    <n v="60"/>
    <n v="62"/>
    <n v="11"/>
    <n v="33"/>
    <n v="0.39153439200000001"/>
    <n v="1.1592359999999999E-3"/>
    <n v="0.26064115300000001"/>
    <n v="2.2088353413654619E-2"/>
    <n v="2.6315789473684209E-2"/>
    <n v="1.330739755526323E-2"/>
    <n v="6.9579920828194116E-4"/>
    <n v="5.5756534130539721E-2"/>
    <n v="2.1404304058243648E-2"/>
    <x v="4"/>
  </r>
  <r>
    <n v="61"/>
    <n v="63"/>
    <n v="13"/>
    <n v="45.5"/>
    <n v="0.4"/>
    <n v="5.2948680000000003E-3"/>
    <n v="0.32460893600000001"/>
    <n v="2.6104417670682729E-2"/>
    <n v="3.6283891547049439E-2"/>
    <n v="1.3595125053804448E-2"/>
    <n v="3.1780974386211138E-3"/>
    <n v="6.9440566122580746E-2"/>
    <n v="2.6718843735267617E-2"/>
    <x v="4"/>
  </r>
  <r>
    <n v="62"/>
    <n v="64"/>
    <n v="12"/>
    <n v="37.5"/>
    <n v="0.39361702100000001"/>
    <n v="2.0433339999999999E-3"/>
    <n v="0.281327045"/>
    <n v="2.4096385542168676E-2"/>
    <n v="2.9904306220095694E-2"/>
    <n v="1.337818155950243E-2"/>
    <n v="1.2264544747191874E-3"/>
    <n v="6.0181674328253082E-2"/>
    <n v="2.3485214627474774E-2"/>
    <x v="4"/>
  </r>
  <r>
    <n v="63"/>
    <n v="65"/>
    <n v="13"/>
    <n v="44"/>
    <n v="0.47741935499999999"/>
    <n v="3.2079000000000003E-2"/>
    <n v="0.32321307399999999"/>
    <n v="2.6104417670682729E-2"/>
    <n v="3.5087719298245612E-2"/>
    <n v="1.6226439585829151E-2"/>
    <n v="1.9254528674468696E-2"/>
    <n v="6.9141962366616988E-2"/>
    <n v="2.7434332943148603E-2"/>
    <x v="4"/>
  </r>
  <r>
    <n v="64"/>
    <n v="66"/>
    <n v="12"/>
    <n v="39"/>
    <n v="0.39361702100000001"/>
    <n v="2.0433339999999999E-3"/>
    <n v="0.29053073800000001"/>
    <n v="2.4096385542168676E-2"/>
    <n v="3.1100478468899521E-2"/>
    <n v="1.337818155950243E-2"/>
    <n v="1.2264544747191874E-3"/>
    <n v="6.2150534644342573E-2"/>
    <n v="2.3943252120877903E-2"/>
    <x v="4"/>
  </r>
  <r>
    <n v="65"/>
    <n v="67"/>
    <n v="10"/>
    <n v="16"/>
    <n v="0.36097561"/>
    <n v="1.5867139E-4"/>
    <n v="0.12458963100000001"/>
    <n v="2.0080321285140562E-2"/>
    <n v="1.2759170653907496E-2"/>
    <n v="1.226877139830836E-2"/>
    <n v="9.5238094347479819E-5"/>
    <n v="2.6652299275098931E-2"/>
    <n v="1.5096918156576314E-2"/>
    <x v="4"/>
  </r>
  <r>
    <n v="66"/>
    <n v="68"/>
    <n v="1"/>
    <n v="2.5"/>
    <n v="0.284615385"/>
    <n v="0"/>
    <n v="7.6343239999999996E-3"/>
    <n v="2.008032128514056E-3"/>
    <n v="1.9936204146730461E-3"/>
    <n v="9.6734543782792462E-3"/>
    <n v="0"/>
    <n v="1.6331398237391871E-3"/>
    <n v="3.8516047811600809E-3"/>
    <x v="4"/>
  </r>
  <r>
    <n v="67"/>
    <n v="69"/>
    <n v="10"/>
    <n v="23.5"/>
    <n v="0.46835442999999999"/>
    <n v="5.1969989999999999E-3"/>
    <n v="4.5994436E-2"/>
    <n v="2.0080321285140562E-2"/>
    <n v="1.8740031897926633E-2"/>
    <n v="1.5918342613383252E-2"/>
    <n v="3.1193542899306441E-3"/>
    <n v="9.8391612802945384E-3"/>
    <n v="1.785707312172314E-2"/>
    <x v="2"/>
  </r>
  <r>
    <n v="68"/>
    <n v="70"/>
    <n v="10"/>
    <n v="25"/>
    <n v="0.46835442999999999"/>
    <n v="5.1969989999999999E-3"/>
    <n v="4.9740438999999997E-2"/>
    <n v="2.0080321285140562E-2"/>
    <n v="1.9936204146730464E-2"/>
    <n v="1.5918342613383252E-2"/>
    <n v="3.1193542899306441E-3"/>
    <n v="1.064050881010156E-2"/>
    <n v="1.8291760359400625E-2"/>
    <x v="2"/>
  </r>
  <r>
    <n v="69"/>
    <n v="71"/>
    <n v="10"/>
    <n v="22"/>
    <n v="0.45679012299999999"/>
    <n v="5.0929809999999999E-3"/>
    <n v="4.6556309999999997E-2"/>
    <n v="2.0080321285140562E-2"/>
    <n v="1.7543859649122806E-2"/>
    <n v="1.5525297113819289E-2"/>
    <n v="3.0569203747942346E-3"/>
    <n v="9.9593577515634593E-3"/>
    <n v="1.7340682371722097E-2"/>
    <x v="2"/>
  </r>
  <r>
    <n v="70"/>
    <n v="72"/>
    <n v="9"/>
    <n v="13.5"/>
    <n v="0.46250000000000002"/>
    <n v="4.0505050000000003E-3"/>
    <n v="3.0148219E-2"/>
    <n v="1.8072289156626505E-2"/>
    <n v="1.076555023923445E-2"/>
    <n v="1.5719363343461395E-2"/>
    <n v="2.4312031132073578E-3"/>
    <n v="6.4493276763876424E-3"/>
    <n v="1.4225007271340656E-2"/>
    <x v="2"/>
  </r>
  <r>
    <n v="71"/>
    <n v="73"/>
    <n v="3"/>
    <n v="4.5"/>
    <n v="0.40217391299999999"/>
    <n v="0"/>
    <n v="1.2878608999999999E-2"/>
    <n v="6.024096385542169E-3"/>
    <n v="3.5885167464114833E-3"/>
    <n v="1.3669011601532177E-2"/>
    <n v="0"/>
    <n v="2.7550008661233016E-3"/>
    <n v="6.8367675138892884E-3"/>
    <x v="3"/>
  </r>
  <r>
    <n v="72"/>
    <n v="74"/>
    <n v="2"/>
    <n v="5"/>
    <n v="0.34418604699999999"/>
    <n v="0"/>
    <n v="2.1506535E-2"/>
    <n v="4.0160642570281121E-3"/>
    <n v="3.9872408293460922E-3"/>
    <n v="1.1698130876849039E-2"/>
    <n v="0"/>
    <n v="4.6006927108596203E-3"/>
    <n v="5.8177033536604235E-3"/>
    <x v="4"/>
  </r>
  <r>
    <n v="73"/>
    <n v="75"/>
    <n v="2"/>
    <n v="5"/>
    <n v="0.34418604699999999"/>
    <n v="0"/>
    <n v="2.1506535E-2"/>
    <n v="4.0160642570281121E-3"/>
    <n v="3.9872408293460922E-3"/>
    <n v="1.1698130876849039E-2"/>
    <n v="0"/>
    <n v="4.6006927108596203E-3"/>
    <n v="5.8177033536604235E-3"/>
    <x v="4"/>
  </r>
  <r>
    <n v="74"/>
    <n v="76"/>
    <n v="7"/>
    <n v="11.5"/>
    <n v="0.38341968900000001"/>
    <n v="4.6279155999999998E-4"/>
    <n v="2.4808255000000001E-2"/>
    <n v="1.4056224899598393E-2"/>
    <n v="9.1706539074960132E-3"/>
    <n v="1.3031596550114525E-2"/>
    <n v="2.7777777868144576E-4"/>
    <n v="5.3069989167314367E-3"/>
    <n v="1.1501780031706745E-2"/>
    <x v="2"/>
  </r>
  <r>
    <n v="75"/>
    <n v="77"/>
    <n v="7"/>
    <n v="7"/>
    <n v="0.35576923100000002"/>
    <n v="0"/>
    <n v="5.3852791999999997E-2"/>
    <n v="1.4056224899598393E-2"/>
    <n v="5.5821371610845294E-3"/>
    <n v="1.2091817964352106E-2"/>
    <n v="0"/>
    <n v="1.1520226183057347E-2"/>
    <n v="1.0126785735988197E-2"/>
    <x v="4"/>
  </r>
  <r>
    <m/>
    <m/>
    <m/>
    <m/>
    <m/>
    <m/>
    <m/>
    <m/>
    <m/>
    <m/>
    <m/>
    <m/>
    <m/>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n v="1"/>
    <n v="1"/>
    <n v="0.18141429100000001"/>
    <n v="10.88888889310112"/>
    <x v="0"/>
  </r>
  <r>
    <n v="2"/>
    <n v="2"/>
    <n v="0"/>
    <n v="0"/>
    <x v="0"/>
  </r>
  <r>
    <n v="3"/>
    <n v="3"/>
    <n v="0"/>
    <n v="0"/>
    <x v="0"/>
  </r>
  <r>
    <n v="4"/>
    <n v="4"/>
    <n v="0"/>
    <n v="0"/>
    <x v="0"/>
  </r>
  <r>
    <n v="5"/>
    <n v="5"/>
    <n v="0"/>
    <n v="0"/>
    <x v="0"/>
  </r>
  <r>
    <n v="6"/>
    <n v="6"/>
    <n v="0"/>
    <n v="0"/>
    <x v="0"/>
  </r>
  <r>
    <n v="7"/>
    <n v="7"/>
    <n v="0"/>
    <n v="0"/>
    <x v="0"/>
  </r>
  <r>
    <n v="8"/>
    <n v="8"/>
    <n v="0"/>
    <n v="0"/>
    <x v="0"/>
  </r>
  <r>
    <n v="9"/>
    <n v="9"/>
    <n v="0"/>
    <n v="0"/>
    <x v="0"/>
  </r>
  <r>
    <n v="10"/>
    <n v="10"/>
    <n v="0"/>
    <n v="0"/>
    <x v="0"/>
  </r>
  <r>
    <n v="11"/>
    <n v="11"/>
    <n v="0"/>
    <n v="0"/>
    <x v="0"/>
  </r>
  <r>
    <n v="12"/>
    <n v="12"/>
    <n v="0.57493973899999995"/>
    <n v="34.509160792627718"/>
    <x v="0"/>
  </r>
  <r>
    <n v="13"/>
    <n v="13"/>
    <n v="0"/>
    <n v="0"/>
    <x v="1"/>
  </r>
  <r>
    <n v="14"/>
    <n v="14"/>
    <n v="0"/>
    <n v="0"/>
    <x v="0"/>
  </r>
  <r>
    <n v="15"/>
    <n v="15"/>
    <n v="0"/>
    <n v="0"/>
    <x v="0"/>
  </r>
  <r>
    <n v="16"/>
    <n v="16"/>
    <n v="0"/>
    <n v="0"/>
    <x v="0"/>
  </r>
  <r>
    <n v="17"/>
    <n v="17"/>
    <n v="3.9044913000000001E-2"/>
    <n v="2.3435624456829562"/>
    <x v="1"/>
  </r>
  <r>
    <n v="18"/>
    <n v="18"/>
    <n v="0"/>
    <n v="0"/>
    <x v="1"/>
  </r>
  <r>
    <n v="19"/>
    <n v="19"/>
    <n v="0"/>
    <n v="0"/>
    <x v="1"/>
  </r>
  <r>
    <n v="20"/>
    <n v="20"/>
    <n v="0"/>
    <n v="0"/>
    <x v="1"/>
  </r>
  <r>
    <n v="21"/>
    <n v="21"/>
    <n v="0"/>
    <n v="0"/>
    <x v="1"/>
  </r>
  <r>
    <n v="22"/>
    <n v="22"/>
    <n v="0"/>
    <n v="0"/>
    <x v="1"/>
  </r>
  <r>
    <n v="23"/>
    <n v="23"/>
    <n v="0"/>
    <n v="0"/>
    <x v="1"/>
  </r>
  <r>
    <n v="24"/>
    <n v="24"/>
    <n v="0.135623945"/>
    <n v="8.1404505687429936"/>
    <x v="1"/>
  </r>
  <r>
    <n v="25"/>
    <n v="25"/>
    <n v="3.0213585000000001E-2"/>
    <n v="1.8134865137348337"/>
    <x v="2"/>
  </r>
  <r>
    <n v="26"/>
    <n v="26"/>
    <n v="7.7198417000000005E-2"/>
    <n v="4.6336205422553434"/>
    <x v="2"/>
  </r>
  <r>
    <n v="27"/>
    <n v="27"/>
    <n v="1.5816113E-2"/>
    <n v="0.94931824956244615"/>
    <x v="3"/>
  </r>
  <r>
    <n v="28"/>
    <n v="28"/>
    <n v="5.6719919000000001E-2"/>
    <n v="3.4044555840239465"/>
    <x v="2"/>
  </r>
  <r>
    <n v="29"/>
    <n v="29"/>
    <n v="2.7212144000000001E-2"/>
    <n v="1.6333333549729456"/>
    <x v="0"/>
  </r>
  <r>
    <n v="30"/>
    <n v="30"/>
    <n v="8.4845119999999996E-3"/>
    <n v="0.50925926491746543"/>
    <x v="0"/>
  </r>
  <r>
    <n v="31"/>
    <n v="31"/>
    <n v="0"/>
    <n v="0"/>
    <x v="1"/>
  </r>
  <r>
    <n v="32"/>
    <n v="32"/>
    <n v="8.8084070000000007E-3"/>
    <n v="0.52870016259200969"/>
    <x v="1"/>
  </r>
  <r>
    <n v="33"/>
    <n v="33"/>
    <n v="0"/>
    <n v="0"/>
    <x v="0"/>
  </r>
  <r>
    <n v="34"/>
    <n v="34"/>
    <n v="0"/>
    <n v="0"/>
    <x v="0"/>
  </r>
  <r>
    <n v="35"/>
    <n v="35"/>
    <n v="0"/>
    <n v="0"/>
    <x v="0"/>
  </r>
  <r>
    <n v="36"/>
    <n v="36"/>
    <n v="0"/>
    <n v="0"/>
    <x v="0"/>
  </r>
  <r>
    <n v="37"/>
    <n v="37"/>
    <n v="0"/>
    <n v="0"/>
    <x v="0"/>
  </r>
  <r>
    <n v="38"/>
    <n v="38"/>
    <n v="0"/>
    <n v="0"/>
    <x v="0"/>
  </r>
  <r>
    <n v="39"/>
    <n v="39"/>
    <n v="0"/>
    <n v="0"/>
    <x v="0"/>
  </r>
  <r>
    <n v="40"/>
    <n v="40"/>
    <n v="7.3074790000000004E-3"/>
    <n v="0.43861112859994955"/>
    <x v="3"/>
  </r>
  <r>
    <n v="41"/>
    <n v="41"/>
    <n v="0"/>
    <n v="0"/>
    <x v="2"/>
  </r>
  <r>
    <n v="42"/>
    <n v="42"/>
    <n v="1.1685206E-2"/>
    <n v="0.70137203152864369"/>
    <x v="2"/>
  </r>
  <r>
    <n v="43"/>
    <n v="43"/>
    <n v="0"/>
    <n v="0"/>
    <x v="2"/>
  </r>
  <r>
    <n v="44"/>
    <n v="44"/>
    <n v="0"/>
    <n v="0"/>
    <x v="0"/>
  </r>
  <r>
    <n v="45"/>
    <n v="45"/>
    <n v="0"/>
    <n v="0"/>
    <x v="0"/>
  </r>
  <r>
    <n v="46"/>
    <n v="46"/>
    <n v="0"/>
    <n v="0"/>
    <x v="0"/>
  </r>
  <r>
    <n v="47"/>
    <n v="47"/>
    <n v="0"/>
    <n v="0"/>
    <x v="4"/>
  </r>
  <r>
    <n v="48"/>
    <n v="48"/>
    <n v="2.7027026999999999E-2"/>
    <n v="1.6222222212573321"/>
    <x v="4"/>
  </r>
  <r>
    <n v="49"/>
    <n v="49"/>
    <n v="0.17060607"/>
    <n v="10.240155450149361"/>
    <x v="4"/>
  </r>
  <r>
    <n v="50"/>
    <n v="50"/>
    <n v="1.7477166999999998E-2"/>
    <n v="1.0490184019139561"/>
    <x v="3"/>
  </r>
  <r>
    <n v="51"/>
    <n v="51"/>
    <n v="2.2919201000000001E-4"/>
    <n v="1.3756613761352024E-2"/>
    <x v="3"/>
  </r>
  <r>
    <n v="52"/>
    <n v="52"/>
    <n v="1.9349314999999999E-2"/>
    <n v="1.161388885248378"/>
    <x v="3"/>
  </r>
  <r>
    <n v="53"/>
    <n v="53"/>
    <n v="1.8511662E-4"/>
    <n v="1.1111110907168941E-2"/>
    <x v="3"/>
  </r>
  <r>
    <n v="54"/>
    <n v="56"/>
    <n v="0.119829792"/>
    <n v="7.1924504071810826"/>
    <x v="3"/>
  </r>
  <r>
    <n v="55"/>
    <n v="57"/>
    <n v="0"/>
    <n v="0"/>
    <x v="3"/>
  </r>
  <r>
    <n v="56"/>
    <n v="58"/>
    <n v="2.8446695000000001E-2"/>
    <n v="1.7074338494696384"/>
    <x v="5"/>
  </r>
  <r>
    <n v="57"/>
    <n v="59"/>
    <n v="4.4492611000000001E-2"/>
    <n v="2.6705453857710069"/>
    <x v="4"/>
  </r>
  <r>
    <n v="58"/>
    <n v="60"/>
    <n v="1.1592359999999999E-3"/>
    <n v="6.9579920828194114E-2"/>
    <x v="4"/>
  </r>
  <r>
    <n v="59"/>
    <n v="61"/>
    <n v="0"/>
    <n v="0"/>
    <x v="4"/>
  </r>
  <r>
    <n v="60"/>
    <n v="62"/>
    <n v="1.1592359999999999E-3"/>
    <n v="6.9579920828194114E-2"/>
    <x v="4"/>
  </r>
  <r>
    <n v="61"/>
    <n v="63"/>
    <n v="5.2948680000000003E-3"/>
    <n v="0.31780974386211142"/>
    <x v="4"/>
  </r>
  <r>
    <n v="62"/>
    <n v="64"/>
    <n v="2.0433339999999999E-3"/>
    <n v="0.12264544747191874"/>
    <x v="4"/>
  </r>
  <r>
    <n v="63"/>
    <n v="65"/>
    <n v="3.2079000000000003E-2"/>
    <n v="1.9254528674468698"/>
    <x v="4"/>
  </r>
  <r>
    <n v="64"/>
    <n v="66"/>
    <n v="2.0433339999999999E-3"/>
    <n v="0.12264544747191874"/>
    <x v="4"/>
  </r>
  <r>
    <n v="65"/>
    <n v="67"/>
    <n v="1.5867139E-4"/>
    <n v="9.5238094347479818E-3"/>
    <x v="4"/>
  </r>
  <r>
    <n v="66"/>
    <n v="68"/>
    <n v="0"/>
    <n v="0"/>
    <x v="4"/>
  </r>
  <r>
    <n v="67"/>
    <n v="69"/>
    <n v="5.1969989999999999E-3"/>
    <n v="0.31193542899306442"/>
    <x v="2"/>
  </r>
  <r>
    <n v="68"/>
    <n v="70"/>
    <n v="5.1969989999999999E-3"/>
    <n v="0.31193542899306442"/>
    <x v="2"/>
  </r>
  <r>
    <n v="69"/>
    <n v="71"/>
    <n v="5.0929809999999999E-3"/>
    <n v="0.30569203747942342"/>
    <x v="2"/>
  </r>
  <r>
    <n v="70"/>
    <n v="72"/>
    <n v="4.0505050000000003E-3"/>
    <n v="0.24312031132073578"/>
    <x v="2"/>
  </r>
  <r>
    <n v="71"/>
    <n v="73"/>
    <n v="0"/>
    <n v="0"/>
    <x v="3"/>
  </r>
  <r>
    <n v="72"/>
    <n v="74"/>
    <n v="0"/>
    <n v="0"/>
    <x v="4"/>
  </r>
  <r>
    <n v="73"/>
    <n v="75"/>
    <n v="0"/>
    <n v="0"/>
    <x v="4"/>
  </r>
  <r>
    <n v="74"/>
    <n v="76"/>
    <n v="4.6279155999999998E-4"/>
    <n v="2.7777777868144577E-2"/>
    <x v="2"/>
  </r>
  <r>
    <n v="75"/>
    <n v="77"/>
    <n v="0"/>
    <n v="0"/>
    <x v="4"/>
  </r>
  <r>
    <m/>
    <m/>
    <n v="1.6660496105799993"/>
    <m/>
    <x v="6"/>
  </r>
  <r>
    <m/>
    <m/>
    <m/>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C34DA6-FEC9-4178-9555-7BCDB494176E}" name="TablaDinámica3" cacheId="8"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V93:W101" firstHeaderRow="1" firstDataRow="1" firstDataCol="1"/>
  <pivotFields count="5">
    <pivotField showAll="0"/>
    <pivotField showAll="0"/>
    <pivotField showAll="0"/>
    <pivotField dataField="1" showAll="0"/>
    <pivotField axis="axisRow" showAll="0">
      <items count="8">
        <item x="0"/>
        <item x="1"/>
        <item x="2"/>
        <item x="3"/>
        <item x="4"/>
        <item x="5"/>
        <item x="6"/>
        <item t="default"/>
      </items>
    </pivotField>
  </pivotFields>
  <rowFields count="1">
    <field x="4"/>
  </rowFields>
  <rowItems count="8">
    <i>
      <x/>
    </i>
    <i>
      <x v="1"/>
    </i>
    <i>
      <x v="2"/>
    </i>
    <i>
      <x v="3"/>
    </i>
    <i>
      <x v="4"/>
    </i>
    <i>
      <x v="5"/>
    </i>
    <i>
      <x v="6"/>
    </i>
    <i t="grand">
      <x/>
    </i>
  </rowItems>
  <colItems count="1">
    <i/>
  </colItems>
  <dataFields count="1">
    <dataField name="Suma de PorcentajeB"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131418-61DE-4935-B927-DC79E63E8B24}" name="TablaDiná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S23:U29" firstHeaderRow="0" firstDataRow="1" firstDataCol="1"/>
  <pivotFields count="14">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dataField="1" showAll="0">
      <items count="7">
        <item x="0"/>
        <item x="1"/>
        <item x="2"/>
        <item x="3"/>
        <item x="4"/>
        <item h="1" x="5"/>
        <item t="default"/>
      </items>
    </pivotField>
  </pivotFields>
  <rowFields count="1">
    <field x="13"/>
  </rowFields>
  <rowItems count="6">
    <i>
      <x/>
    </i>
    <i>
      <x v="1"/>
    </i>
    <i>
      <x v="2"/>
    </i>
    <i>
      <x v="3"/>
    </i>
    <i>
      <x v="4"/>
    </i>
    <i t="grand">
      <x/>
    </i>
  </rowItems>
  <colFields count="1">
    <field x="-2"/>
  </colFields>
  <colItems count="2">
    <i>
      <x/>
    </i>
    <i i="1">
      <x v="1"/>
    </i>
  </colItems>
  <dataFields count="2">
    <dataField name="Cuenta de Particion" fld="13" subtotal="count" baseField="13" baseItem="0"/>
    <dataField name="Suma de Agregacion"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E813D-83EC-4FE6-83F8-144EBC521AF2}">
  <dimension ref="A1:AP101"/>
  <sheetViews>
    <sheetView tabSelected="1" topLeftCell="A58" zoomScale="85" zoomScaleNormal="85" workbookViewId="0">
      <selection activeCell="E90" sqref="E90"/>
    </sheetView>
  </sheetViews>
  <sheetFormatPr baseColWidth="10" defaultRowHeight="15" x14ac:dyDescent="0.25"/>
  <cols>
    <col min="1" max="1" width="8.28515625" bestFit="1" customWidth="1"/>
    <col min="2" max="2" width="8" bestFit="1" customWidth="1"/>
    <col min="3" max="3" width="7.42578125" bestFit="1" customWidth="1"/>
    <col min="4" max="4" width="9.85546875" bestFit="1" customWidth="1"/>
    <col min="5" max="5" width="12" bestFit="1" customWidth="1"/>
    <col min="6" max="6" width="13" bestFit="1" customWidth="1"/>
    <col min="7" max="8" width="12" bestFit="1" customWidth="1"/>
    <col min="9" max="9" width="12.5703125" bestFit="1" customWidth="1"/>
    <col min="10" max="11" width="12" bestFit="1" customWidth="1"/>
    <col min="12" max="12" width="14.7109375" bestFit="1" customWidth="1"/>
    <col min="13" max="13" width="12" bestFit="1" customWidth="1"/>
    <col min="18" max="18" width="8.85546875" customWidth="1"/>
    <col min="19" max="19" width="17.5703125" bestFit="1" customWidth="1"/>
    <col min="20" max="20" width="18.42578125" bestFit="1" customWidth="1"/>
    <col min="21" max="21" width="19" bestFit="1" customWidth="1"/>
  </cols>
  <sheetData>
    <row r="1" spans="1:14" x14ac:dyDescent="0.25">
      <c r="A1" s="9" t="s">
        <v>0</v>
      </c>
      <c r="B1" s="9" t="s">
        <v>1</v>
      </c>
      <c r="C1" s="9" t="s">
        <v>26</v>
      </c>
      <c r="D1" s="9" t="s">
        <v>27</v>
      </c>
      <c r="E1" s="9" t="s">
        <v>28</v>
      </c>
      <c r="F1" s="9" t="s">
        <v>29</v>
      </c>
      <c r="G1" s="9" t="s">
        <v>14</v>
      </c>
      <c r="H1" s="9" t="s">
        <v>30</v>
      </c>
      <c r="I1" s="9" t="s">
        <v>31</v>
      </c>
      <c r="J1" s="9" t="s">
        <v>17</v>
      </c>
      <c r="K1" s="9" t="s">
        <v>18</v>
      </c>
      <c r="L1" s="9" t="s">
        <v>32</v>
      </c>
      <c r="M1" s="9" t="s">
        <v>2</v>
      </c>
      <c r="N1" s="9" t="s">
        <v>3</v>
      </c>
    </row>
    <row r="2" spans="1:14" x14ac:dyDescent="0.25">
      <c r="A2">
        <v>1</v>
      </c>
      <c r="B2">
        <v>1</v>
      </c>
      <c r="C2">
        <v>10</v>
      </c>
      <c r="D2">
        <v>22</v>
      </c>
      <c r="E2">
        <v>0.43274853800000002</v>
      </c>
      <c r="F2">
        <v>0.18141429100000001</v>
      </c>
      <c r="G2">
        <v>2.567322E-2</v>
      </c>
      <c r="H2">
        <v>2.0080321285140562E-2</v>
      </c>
      <c r="I2">
        <v>1.7543859649122806E-2</v>
      </c>
      <c r="J2">
        <v>1.4708176227402616E-2</v>
      </c>
      <c r="K2">
        <v>0.1088888889310112</v>
      </c>
      <c r="L2">
        <v>5.4920328225023423E-3</v>
      </c>
      <c r="M2">
        <v>2.0222014708223216E-2</v>
      </c>
      <c r="N2">
        <v>1</v>
      </c>
    </row>
    <row r="3" spans="1:14" x14ac:dyDescent="0.25">
      <c r="A3">
        <v>2</v>
      </c>
      <c r="B3">
        <v>2</v>
      </c>
      <c r="C3">
        <v>1</v>
      </c>
      <c r="D3">
        <v>1</v>
      </c>
      <c r="E3">
        <v>0.30327868899999999</v>
      </c>
      <c r="F3">
        <v>0</v>
      </c>
      <c r="G3">
        <v>6.9085760999999996E-4</v>
      </c>
      <c r="H3">
        <v>2.008032128514056E-3</v>
      </c>
      <c r="I3">
        <v>7.9744816586921851E-4</v>
      </c>
      <c r="J3">
        <v>1.0307779257772168E-2</v>
      </c>
      <c r="K3">
        <v>0</v>
      </c>
      <c r="L3">
        <v>1.4778873354396224E-4</v>
      </c>
      <c r="M3">
        <v>3.5618186921480676E-3</v>
      </c>
      <c r="N3">
        <v>1</v>
      </c>
    </row>
    <row r="4" spans="1:14" x14ac:dyDescent="0.25">
      <c r="A4">
        <v>3</v>
      </c>
      <c r="B4">
        <v>3</v>
      </c>
      <c r="C4">
        <v>3</v>
      </c>
      <c r="D4">
        <v>11.5</v>
      </c>
      <c r="E4">
        <v>0.41573033700000001</v>
      </c>
      <c r="F4">
        <v>0</v>
      </c>
      <c r="G4">
        <v>1.7016287000000001E-2</v>
      </c>
      <c r="H4">
        <v>6.024096385542169E-3</v>
      </c>
      <c r="I4">
        <v>9.1706539074960132E-3</v>
      </c>
      <c r="J4">
        <v>1.4129764800438167E-2</v>
      </c>
      <c r="K4">
        <v>0</v>
      </c>
      <c r="L4">
        <v>3.6401357804404719E-3</v>
      </c>
      <c r="M4">
        <v>8.9234065182817145E-3</v>
      </c>
      <c r="N4">
        <v>1</v>
      </c>
    </row>
    <row r="5" spans="1:14" x14ac:dyDescent="0.25">
      <c r="A5">
        <v>4</v>
      </c>
      <c r="B5">
        <v>4</v>
      </c>
      <c r="C5">
        <v>3</v>
      </c>
      <c r="D5">
        <v>11.5</v>
      </c>
      <c r="E5">
        <v>0.41573033700000001</v>
      </c>
      <c r="F5">
        <v>0</v>
      </c>
      <c r="G5">
        <v>1.7016287000000001E-2</v>
      </c>
      <c r="H5">
        <v>6.024096385542169E-3</v>
      </c>
      <c r="I5">
        <v>9.1706539074960132E-3</v>
      </c>
      <c r="J5">
        <v>1.4129764800438167E-2</v>
      </c>
      <c r="K5">
        <v>0</v>
      </c>
      <c r="L5">
        <v>3.6401357804404719E-3</v>
      </c>
      <c r="M5">
        <v>8.9234065182817145E-3</v>
      </c>
      <c r="N5">
        <v>1</v>
      </c>
    </row>
    <row r="6" spans="1:14" x14ac:dyDescent="0.25">
      <c r="A6">
        <v>5</v>
      </c>
      <c r="B6">
        <v>5</v>
      </c>
      <c r="C6">
        <v>1</v>
      </c>
      <c r="D6">
        <v>1</v>
      </c>
      <c r="E6">
        <v>0.30327868899999999</v>
      </c>
      <c r="F6">
        <v>0</v>
      </c>
      <c r="G6">
        <v>6.9085760999999996E-4</v>
      </c>
      <c r="H6">
        <v>2.008032128514056E-3</v>
      </c>
      <c r="I6">
        <v>7.9744816586921851E-4</v>
      </c>
      <c r="J6">
        <v>1.0307779257772168E-2</v>
      </c>
      <c r="K6">
        <v>0</v>
      </c>
      <c r="L6">
        <v>1.4778873354396224E-4</v>
      </c>
      <c r="M6">
        <v>3.5618186921480676E-3</v>
      </c>
      <c r="N6">
        <v>1</v>
      </c>
    </row>
    <row r="7" spans="1:14" x14ac:dyDescent="0.25">
      <c r="A7">
        <v>6</v>
      </c>
      <c r="B7">
        <v>6</v>
      </c>
      <c r="C7">
        <v>1</v>
      </c>
      <c r="D7">
        <v>1</v>
      </c>
      <c r="E7">
        <v>0.30327868899999999</v>
      </c>
      <c r="F7">
        <v>0</v>
      </c>
      <c r="G7">
        <v>6.9085760999999996E-4</v>
      </c>
      <c r="H7">
        <v>2.008032128514056E-3</v>
      </c>
      <c r="I7">
        <v>7.9744816586921851E-4</v>
      </c>
      <c r="J7">
        <v>1.0307779257772168E-2</v>
      </c>
      <c r="K7">
        <v>0</v>
      </c>
      <c r="L7">
        <v>1.4778873354396224E-4</v>
      </c>
      <c r="M7">
        <v>3.5618186921480676E-3</v>
      </c>
      <c r="N7">
        <v>1</v>
      </c>
    </row>
    <row r="8" spans="1:14" x14ac:dyDescent="0.25">
      <c r="A8">
        <v>7</v>
      </c>
      <c r="B8">
        <v>7</v>
      </c>
      <c r="C8">
        <v>1</v>
      </c>
      <c r="D8">
        <v>1</v>
      </c>
      <c r="E8">
        <v>0.30327868899999999</v>
      </c>
      <c r="F8">
        <v>0</v>
      </c>
      <c r="G8">
        <v>6.9085760999999996E-4</v>
      </c>
      <c r="H8">
        <v>2.008032128514056E-3</v>
      </c>
      <c r="I8">
        <v>7.9744816586921851E-4</v>
      </c>
      <c r="J8">
        <v>1.0307779257772168E-2</v>
      </c>
      <c r="K8">
        <v>0</v>
      </c>
      <c r="L8">
        <v>1.4778873354396224E-4</v>
      </c>
      <c r="M8">
        <v>3.5618186921480676E-3</v>
      </c>
      <c r="N8">
        <v>1</v>
      </c>
    </row>
    <row r="9" spans="1:14" x14ac:dyDescent="0.25">
      <c r="A9">
        <v>8</v>
      </c>
      <c r="B9">
        <v>8</v>
      </c>
      <c r="C9">
        <v>1</v>
      </c>
      <c r="D9">
        <v>1</v>
      </c>
      <c r="E9">
        <v>0.30327868899999999</v>
      </c>
      <c r="F9">
        <v>0</v>
      </c>
      <c r="G9">
        <v>6.9085760999999996E-4</v>
      </c>
      <c r="H9">
        <v>2.008032128514056E-3</v>
      </c>
      <c r="I9">
        <v>7.9744816586921851E-4</v>
      </c>
      <c r="J9">
        <v>1.0307779257772168E-2</v>
      </c>
      <c r="K9">
        <v>0</v>
      </c>
      <c r="L9">
        <v>1.4778873354396224E-4</v>
      </c>
      <c r="M9">
        <v>3.5618186921480676E-3</v>
      </c>
      <c r="N9">
        <v>1</v>
      </c>
    </row>
    <row r="10" spans="1:14" x14ac:dyDescent="0.25">
      <c r="A10">
        <v>9</v>
      </c>
      <c r="B10">
        <v>9</v>
      </c>
      <c r="C10">
        <v>1</v>
      </c>
      <c r="D10">
        <v>2.5</v>
      </c>
      <c r="E10">
        <v>0.30327868899999999</v>
      </c>
      <c r="F10">
        <v>0</v>
      </c>
      <c r="G10">
        <v>1.7271439999999999E-3</v>
      </c>
      <c r="H10">
        <v>2.008032128514056E-3</v>
      </c>
      <c r="I10">
        <v>1.9936204146730461E-3</v>
      </c>
      <c r="J10">
        <v>1.0307779257772168E-2</v>
      </c>
      <c r="K10">
        <v>0</v>
      </c>
      <c r="L10">
        <v>3.6947182851188845E-4</v>
      </c>
      <c r="M10">
        <v>3.9849126411287648E-3</v>
      </c>
      <c r="N10">
        <v>1</v>
      </c>
    </row>
    <row r="11" spans="1:14" x14ac:dyDescent="0.25">
      <c r="A11">
        <v>10</v>
      </c>
      <c r="B11">
        <v>10</v>
      </c>
      <c r="C11">
        <v>1</v>
      </c>
      <c r="D11">
        <v>1</v>
      </c>
      <c r="E11">
        <v>0.30327868899999999</v>
      </c>
      <c r="F11">
        <v>0</v>
      </c>
      <c r="G11">
        <v>6.9085760999999996E-4</v>
      </c>
      <c r="H11">
        <v>2.008032128514056E-3</v>
      </c>
      <c r="I11">
        <v>7.9744816586921851E-4</v>
      </c>
      <c r="J11">
        <v>1.0307779257772168E-2</v>
      </c>
      <c r="K11">
        <v>0</v>
      </c>
      <c r="L11">
        <v>1.4778873354396224E-4</v>
      </c>
      <c r="M11">
        <v>3.5618186921480676E-3</v>
      </c>
      <c r="N11">
        <v>1</v>
      </c>
    </row>
    <row r="12" spans="1:14" x14ac:dyDescent="0.25">
      <c r="A12">
        <v>11</v>
      </c>
      <c r="B12">
        <v>11</v>
      </c>
      <c r="C12">
        <v>1</v>
      </c>
      <c r="D12">
        <v>1</v>
      </c>
      <c r="E12">
        <v>0.39572192499999997</v>
      </c>
      <c r="F12">
        <v>0</v>
      </c>
      <c r="G12">
        <v>4.7387469999999998E-3</v>
      </c>
      <c r="H12">
        <v>2.008032128514056E-3</v>
      </c>
      <c r="I12">
        <v>7.9744816586921851E-4</v>
      </c>
      <c r="J12">
        <v>1.3449722642268061E-2</v>
      </c>
      <c r="K12">
        <v>0</v>
      </c>
      <c r="L12">
        <v>1.0137160068559577E-3</v>
      </c>
      <c r="M12">
        <v>4.36462308373828E-3</v>
      </c>
      <c r="N12">
        <v>1</v>
      </c>
    </row>
    <row r="13" spans="1:14" x14ac:dyDescent="0.25">
      <c r="A13">
        <v>12</v>
      </c>
      <c r="B13">
        <v>12</v>
      </c>
      <c r="C13">
        <v>36</v>
      </c>
      <c r="D13">
        <v>87</v>
      </c>
      <c r="E13">
        <v>0.64912280700000002</v>
      </c>
      <c r="F13">
        <v>0.57493973899999995</v>
      </c>
      <c r="G13">
        <v>0.17609849599999999</v>
      </c>
      <c r="H13">
        <v>7.2289156626506021E-2</v>
      </c>
      <c r="I13">
        <v>6.9377990430622011E-2</v>
      </c>
      <c r="J13">
        <v>2.2062264341103924E-2</v>
      </c>
      <c r="K13">
        <v>0.34509160792627719</v>
      </c>
      <c r="L13">
        <v>3.7671110987452974E-2</v>
      </c>
      <c r="M13">
        <v>6.6205238012808157E-2</v>
      </c>
      <c r="N13">
        <v>1</v>
      </c>
    </row>
    <row r="14" spans="1:14" x14ac:dyDescent="0.25">
      <c r="A14">
        <v>13</v>
      </c>
      <c r="B14">
        <v>13</v>
      </c>
      <c r="C14">
        <v>2</v>
      </c>
      <c r="D14">
        <v>3.5</v>
      </c>
      <c r="E14">
        <v>0.41573033700000001</v>
      </c>
      <c r="F14">
        <v>0</v>
      </c>
      <c r="G14">
        <v>8.199787E-3</v>
      </c>
      <c r="H14">
        <v>4.0160642570281121E-3</v>
      </c>
      <c r="I14">
        <v>2.7910685805422647E-3</v>
      </c>
      <c r="J14">
        <v>1.4129764800438167E-2</v>
      </c>
      <c r="K14">
        <v>0</v>
      </c>
      <c r="L14">
        <v>1.7541040563485225E-3</v>
      </c>
      <c r="M14">
        <v>5.9500197743861437E-3</v>
      </c>
      <c r="N14">
        <v>2</v>
      </c>
    </row>
    <row r="15" spans="1:14" x14ac:dyDescent="0.25">
      <c r="A15">
        <v>14</v>
      </c>
      <c r="B15">
        <v>14</v>
      </c>
      <c r="C15">
        <v>1</v>
      </c>
      <c r="D15">
        <v>1</v>
      </c>
      <c r="E15">
        <v>0.39572192499999997</v>
      </c>
      <c r="F15">
        <v>0</v>
      </c>
      <c r="G15">
        <v>4.7387469999999998E-3</v>
      </c>
      <c r="H15">
        <v>2.008032128514056E-3</v>
      </c>
      <c r="I15">
        <v>7.9744816586921851E-4</v>
      </c>
      <c r="J15">
        <v>1.3449722642268061E-2</v>
      </c>
      <c r="K15">
        <v>0</v>
      </c>
      <c r="L15">
        <v>1.0137160068559577E-3</v>
      </c>
      <c r="M15">
        <v>4.36462308373828E-3</v>
      </c>
      <c r="N15">
        <v>1</v>
      </c>
    </row>
    <row r="16" spans="1:14" x14ac:dyDescent="0.25">
      <c r="A16">
        <v>15</v>
      </c>
      <c r="B16">
        <v>15</v>
      </c>
      <c r="C16">
        <v>1</v>
      </c>
      <c r="D16">
        <v>1</v>
      </c>
      <c r="E16">
        <v>0.39572192499999997</v>
      </c>
      <c r="F16">
        <v>0</v>
      </c>
      <c r="G16">
        <v>4.7387469999999998E-3</v>
      </c>
      <c r="H16">
        <v>2.008032128514056E-3</v>
      </c>
      <c r="I16">
        <v>7.9744816586921851E-4</v>
      </c>
      <c r="J16">
        <v>1.3449722642268061E-2</v>
      </c>
      <c r="K16">
        <v>0</v>
      </c>
      <c r="L16">
        <v>1.0137160068559577E-3</v>
      </c>
      <c r="M16">
        <v>4.36462308373828E-3</v>
      </c>
      <c r="N16">
        <v>1</v>
      </c>
    </row>
    <row r="17" spans="1:21" x14ac:dyDescent="0.25">
      <c r="A17">
        <v>16</v>
      </c>
      <c r="B17">
        <v>16</v>
      </c>
      <c r="C17">
        <v>1</v>
      </c>
      <c r="D17">
        <v>1</v>
      </c>
      <c r="E17">
        <v>0.39572192499999997</v>
      </c>
      <c r="F17">
        <v>0</v>
      </c>
      <c r="G17">
        <v>4.7387469999999998E-3</v>
      </c>
      <c r="H17">
        <v>2.008032128514056E-3</v>
      </c>
      <c r="I17">
        <v>7.9744816586921851E-4</v>
      </c>
      <c r="J17">
        <v>1.3449722642268061E-2</v>
      </c>
      <c r="K17">
        <v>0</v>
      </c>
      <c r="L17">
        <v>1.0137160068559577E-3</v>
      </c>
      <c r="M17">
        <v>4.36462308373828E-3</v>
      </c>
      <c r="N17">
        <v>1</v>
      </c>
    </row>
    <row r="18" spans="1:21" x14ac:dyDescent="0.25">
      <c r="A18">
        <v>17</v>
      </c>
      <c r="B18">
        <v>17</v>
      </c>
      <c r="C18">
        <v>9</v>
      </c>
      <c r="D18">
        <v>25.5</v>
      </c>
      <c r="E18">
        <v>0.39153439200000001</v>
      </c>
      <c r="F18">
        <v>3.9044913000000001E-2</v>
      </c>
      <c r="G18">
        <v>2.0512415999999999E-2</v>
      </c>
      <c r="H18">
        <v>1.8072289156626505E-2</v>
      </c>
      <c r="I18">
        <v>2.033492822966507E-2</v>
      </c>
      <c r="J18">
        <v>1.330739755526323E-2</v>
      </c>
      <c r="K18">
        <v>2.3435624456829562E-2</v>
      </c>
      <c r="L18">
        <v>4.3880300928680624E-3</v>
      </c>
      <c r="M18">
        <v>1.7560204809580104E-2</v>
      </c>
      <c r="N18">
        <v>2</v>
      </c>
    </row>
    <row r="19" spans="1:21" x14ac:dyDescent="0.25">
      <c r="A19">
        <v>18</v>
      </c>
      <c r="B19">
        <v>18</v>
      </c>
      <c r="C19">
        <v>7</v>
      </c>
      <c r="D19">
        <v>23.5</v>
      </c>
      <c r="E19">
        <v>0.342592593</v>
      </c>
      <c r="F19">
        <v>0</v>
      </c>
      <c r="G19">
        <v>1.1536566999999999E-2</v>
      </c>
      <c r="H19">
        <v>1.4056224899598393E-2</v>
      </c>
      <c r="I19">
        <v>1.8740031897926633E-2</v>
      </c>
      <c r="J19">
        <v>1.1643972860855327E-2</v>
      </c>
      <c r="K19">
        <v>0</v>
      </c>
      <c r="L19">
        <v>2.4679103214554849E-3</v>
      </c>
      <c r="M19">
        <v>1.44390413007767E-2</v>
      </c>
      <c r="N19">
        <v>2</v>
      </c>
    </row>
    <row r="20" spans="1:21" x14ac:dyDescent="0.25">
      <c r="A20">
        <v>19</v>
      </c>
      <c r="B20">
        <v>19</v>
      </c>
      <c r="C20">
        <v>7</v>
      </c>
      <c r="D20">
        <v>23.5</v>
      </c>
      <c r="E20">
        <v>0.342592593</v>
      </c>
      <c r="F20">
        <v>0</v>
      </c>
      <c r="G20">
        <v>1.1536566999999999E-2</v>
      </c>
      <c r="H20">
        <v>1.4056224899598393E-2</v>
      </c>
      <c r="I20">
        <v>1.8740031897926633E-2</v>
      </c>
      <c r="J20">
        <v>1.1643972860855327E-2</v>
      </c>
      <c r="K20">
        <v>0</v>
      </c>
      <c r="L20">
        <v>2.4679103214554849E-3</v>
      </c>
      <c r="M20">
        <v>1.44390413007767E-2</v>
      </c>
      <c r="N20">
        <v>2</v>
      </c>
    </row>
    <row r="21" spans="1:21" x14ac:dyDescent="0.25">
      <c r="A21">
        <v>20</v>
      </c>
      <c r="B21">
        <v>20</v>
      </c>
      <c r="C21">
        <v>7</v>
      </c>
      <c r="D21">
        <v>25.5</v>
      </c>
      <c r="E21">
        <v>0.342592593</v>
      </c>
      <c r="F21">
        <v>0</v>
      </c>
      <c r="G21">
        <v>1.2201590999999999E-2</v>
      </c>
      <c r="H21">
        <v>1.4056224899598393E-2</v>
      </c>
      <c r="I21">
        <v>2.033492822966507E-2</v>
      </c>
      <c r="J21">
        <v>1.1643972860855327E-2</v>
      </c>
      <c r="K21">
        <v>0</v>
      </c>
      <c r="L21">
        <v>2.6101727114381905E-3</v>
      </c>
      <c r="M21">
        <v>1.5000100264684808E-2</v>
      </c>
      <c r="N21">
        <v>2</v>
      </c>
    </row>
    <row r="22" spans="1:21" x14ac:dyDescent="0.25">
      <c r="A22">
        <v>21</v>
      </c>
      <c r="B22">
        <v>21</v>
      </c>
      <c r="C22">
        <v>7</v>
      </c>
      <c r="D22">
        <v>25.5</v>
      </c>
      <c r="E22">
        <v>0.342592593</v>
      </c>
      <c r="F22">
        <v>0</v>
      </c>
      <c r="G22">
        <v>1.3852768E-2</v>
      </c>
      <c r="H22">
        <v>1.4056224899598393E-2</v>
      </c>
      <c r="I22">
        <v>2.033492822966507E-2</v>
      </c>
      <c r="J22">
        <v>1.1643972860855327E-2</v>
      </c>
      <c r="K22">
        <v>0</v>
      </c>
      <c r="L22">
        <v>2.963393627231416E-3</v>
      </c>
      <c r="M22">
        <v>1.5007164683000672E-2</v>
      </c>
      <c r="N22">
        <v>2</v>
      </c>
    </row>
    <row r="23" spans="1:21" x14ac:dyDescent="0.25">
      <c r="A23">
        <v>22</v>
      </c>
      <c r="B23">
        <v>22</v>
      </c>
      <c r="C23">
        <v>7</v>
      </c>
      <c r="D23">
        <v>23.5</v>
      </c>
      <c r="E23">
        <v>0.342592593</v>
      </c>
      <c r="F23">
        <v>0</v>
      </c>
      <c r="G23">
        <v>1.3267011E-2</v>
      </c>
      <c r="H23">
        <v>1.4056224899598393E-2</v>
      </c>
      <c r="I23">
        <v>1.8740031897926633E-2</v>
      </c>
      <c r="J23">
        <v>1.1643972860855327E-2</v>
      </c>
      <c r="K23">
        <v>0</v>
      </c>
      <c r="L23">
        <v>2.8380880882296661E-3</v>
      </c>
      <c r="M23">
        <v>1.4446444856112184E-2</v>
      </c>
      <c r="N23">
        <v>2</v>
      </c>
      <c r="S23" s="4" t="s">
        <v>4</v>
      </c>
      <c r="T23" t="s">
        <v>33</v>
      </c>
      <c r="U23" t="s">
        <v>6</v>
      </c>
    </row>
    <row r="24" spans="1:21" x14ac:dyDescent="0.25">
      <c r="A24">
        <v>23</v>
      </c>
      <c r="B24">
        <v>23</v>
      </c>
      <c r="C24">
        <v>7</v>
      </c>
      <c r="D24">
        <v>23.5</v>
      </c>
      <c r="E24">
        <v>0.342592593</v>
      </c>
      <c r="F24">
        <v>0</v>
      </c>
      <c r="G24">
        <v>1.3267011E-2</v>
      </c>
      <c r="H24">
        <v>1.4056224899598393E-2</v>
      </c>
      <c r="I24">
        <v>1.8740031897926633E-2</v>
      </c>
      <c r="J24">
        <v>1.1643972860855327E-2</v>
      </c>
      <c r="K24">
        <v>0</v>
      </c>
      <c r="L24">
        <v>2.8380880882296661E-3</v>
      </c>
      <c r="M24">
        <v>1.4446444856112184E-2</v>
      </c>
      <c r="N24">
        <v>2</v>
      </c>
      <c r="S24" s="5">
        <v>1</v>
      </c>
      <c r="T24" s="6">
        <v>27</v>
      </c>
      <c r="U24" s="6">
        <v>0.25498955795973943</v>
      </c>
    </row>
    <row r="25" spans="1:21" x14ac:dyDescent="0.25">
      <c r="A25">
        <v>24</v>
      </c>
      <c r="B25">
        <v>24</v>
      </c>
      <c r="C25">
        <v>15</v>
      </c>
      <c r="D25">
        <v>43</v>
      </c>
      <c r="E25">
        <v>0.46540880499999998</v>
      </c>
      <c r="F25">
        <v>0.135623945</v>
      </c>
      <c r="G25">
        <v>5.1446655000000001E-2</v>
      </c>
      <c r="H25">
        <v>3.0120481927710843E-2</v>
      </c>
      <c r="I25">
        <v>3.4290271132376399E-2</v>
      </c>
      <c r="J25">
        <v>1.5818227262791723E-2</v>
      </c>
      <c r="K25">
        <v>8.1404505687429948E-2</v>
      </c>
      <c r="L25">
        <v>1.10055037065064E-2</v>
      </c>
      <c r="M25">
        <v>2.9160565631481491E-2</v>
      </c>
      <c r="N25">
        <v>2</v>
      </c>
      <c r="S25" s="5">
        <v>2</v>
      </c>
      <c r="T25" s="6">
        <v>11</v>
      </c>
      <c r="U25" s="6">
        <v>0.15455774767770153</v>
      </c>
    </row>
    <row r="26" spans="1:21" x14ac:dyDescent="0.25">
      <c r="A26">
        <v>25</v>
      </c>
      <c r="B26">
        <v>25</v>
      </c>
      <c r="C26">
        <v>11</v>
      </c>
      <c r="D26">
        <v>24.5</v>
      </c>
      <c r="E26">
        <v>0.46250000000000002</v>
      </c>
      <c r="F26">
        <v>3.0213585000000001E-2</v>
      </c>
      <c r="G26">
        <v>5.7555648000000001E-2</v>
      </c>
      <c r="H26">
        <v>2.2088353413654619E-2</v>
      </c>
      <c r="I26">
        <v>1.9537480063795853E-2</v>
      </c>
      <c r="J26">
        <v>1.5719363343461395E-2</v>
      </c>
      <c r="K26">
        <v>1.8134865137348334E-2</v>
      </c>
      <c r="L26">
        <v>1.2312343677045237E-2</v>
      </c>
      <c r="M26">
        <v>1.9289175380634366E-2</v>
      </c>
      <c r="N26">
        <v>3</v>
      </c>
      <c r="S26" s="5">
        <v>3</v>
      </c>
      <c r="T26" s="6">
        <v>11</v>
      </c>
      <c r="U26" s="6">
        <v>0.18254343700337428</v>
      </c>
    </row>
    <row r="27" spans="1:21" x14ac:dyDescent="0.25">
      <c r="A27">
        <v>26</v>
      </c>
      <c r="B27">
        <v>26</v>
      </c>
      <c r="C27">
        <v>16</v>
      </c>
      <c r="D27">
        <v>43</v>
      </c>
      <c r="E27">
        <v>0.52112676099999999</v>
      </c>
      <c r="F27">
        <v>7.7198417000000005E-2</v>
      </c>
      <c r="G27">
        <v>9.7463264999999993E-2</v>
      </c>
      <c r="H27">
        <v>3.2128514056224897E-2</v>
      </c>
      <c r="I27">
        <v>3.4290271132376399E-2</v>
      </c>
      <c r="J27">
        <v>1.7711958711697656E-2</v>
      </c>
      <c r="K27">
        <v>4.6336205422553435E-2</v>
      </c>
      <c r="L27">
        <v>2.0849408464082175E-2</v>
      </c>
      <c r="M27">
        <v>2.9481638825893115E-2</v>
      </c>
      <c r="N27">
        <v>3</v>
      </c>
      <c r="S27" s="5">
        <v>4</v>
      </c>
      <c r="T27" s="6">
        <v>9</v>
      </c>
      <c r="U27" s="6">
        <v>0.10737884017370407</v>
      </c>
    </row>
    <row r="28" spans="1:21" x14ac:dyDescent="0.25">
      <c r="A28">
        <v>27</v>
      </c>
      <c r="B28">
        <v>27</v>
      </c>
      <c r="C28">
        <v>10</v>
      </c>
      <c r="D28">
        <v>25</v>
      </c>
      <c r="E28">
        <v>0.47435897399999999</v>
      </c>
      <c r="F28">
        <v>1.5816113E-2</v>
      </c>
      <c r="G28">
        <v>7.9378487999999997E-2</v>
      </c>
      <c r="H28">
        <v>2.0080321285140562E-2</v>
      </c>
      <c r="I28">
        <v>1.9936204146730464E-2</v>
      </c>
      <c r="J28">
        <v>1.6122423929810933E-2</v>
      </c>
      <c r="K28">
        <v>9.4931824956244609E-3</v>
      </c>
      <c r="L28">
        <v>1.6980700570345609E-2</v>
      </c>
      <c r="M28">
        <v>1.8660799369883237E-2</v>
      </c>
      <c r="N28">
        <v>4</v>
      </c>
      <c r="S28" s="5">
        <v>5</v>
      </c>
      <c r="T28" s="6">
        <v>17</v>
      </c>
      <c r="U28" s="6">
        <v>0.30053041718548068</v>
      </c>
    </row>
    <row r="29" spans="1:21" x14ac:dyDescent="0.25">
      <c r="A29">
        <v>28</v>
      </c>
      <c r="B29">
        <v>28</v>
      </c>
      <c r="C29">
        <v>17</v>
      </c>
      <c r="D29">
        <v>32.5</v>
      </c>
      <c r="E29">
        <v>0.52112676099999999</v>
      </c>
      <c r="F29">
        <v>5.6719919000000001E-2</v>
      </c>
      <c r="G29">
        <v>0.10404250299999999</v>
      </c>
      <c r="H29">
        <v>3.4136546184738957E-2</v>
      </c>
      <c r="I29">
        <v>2.5917065390749602E-2</v>
      </c>
      <c r="J29">
        <v>1.7711958711697656E-2</v>
      </c>
      <c r="K29">
        <v>3.4044555840239465E-2</v>
      </c>
      <c r="L29">
        <v>2.225684356739429E-2</v>
      </c>
      <c r="M29">
        <v>2.6913227275900477E-2</v>
      </c>
      <c r="N29">
        <v>3</v>
      </c>
      <c r="S29" s="5" t="s">
        <v>5</v>
      </c>
      <c r="T29" s="6">
        <v>75</v>
      </c>
      <c r="U29" s="6">
        <v>1</v>
      </c>
    </row>
    <row r="30" spans="1:21" x14ac:dyDescent="0.25">
      <c r="A30">
        <v>29</v>
      </c>
      <c r="B30">
        <v>29</v>
      </c>
      <c r="C30">
        <v>4</v>
      </c>
      <c r="D30">
        <v>10.5</v>
      </c>
      <c r="E30">
        <v>0.40437158499999998</v>
      </c>
      <c r="F30">
        <v>2.7212144000000001E-2</v>
      </c>
      <c r="G30">
        <v>2.4666170000000001E-2</v>
      </c>
      <c r="H30">
        <v>8.0321285140562242E-3</v>
      </c>
      <c r="I30">
        <v>8.3732057416267946E-3</v>
      </c>
      <c r="J30">
        <v>1.3743705665700287E-2</v>
      </c>
      <c r="K30">
        <v>1.6333333549729458E-2</v>
      </c>
      <c r="L30">
        <v>5.2766039961260258E-3</v>
      </c>
      <c r="M30">
        <v>9.7733254923285332E-3</v>
      </c>
      <c r="N30">
        <v>1</v>
      </c>
    </row>
    <row r="31" spans="1:21" x14ac:dyDescent="0.25">
      <c r="A31">
        <v>30</v>
      </c>
      <c r="B31">
        <v>30</v>
      </c>
      <c r="C31">
        <v>8</v>
      </c>
      <c r="D31">
        <v>12.5</v>
      </c>
      <c r="E31">
        <v>0.43023255799999999</v>
      </c>
      <c r="F31">
        <v>8.4845119999999996E-3</v>
      </c>
      <c r="G31">
        <v>1.9807834999999999E-2</v>
      </c>
      <c r="H31">
        <v>1.6064257028112448E-2</v>
      </c>
      <c r="I31">
        <v>9.9681020733652318E-3</v>
      </c>
      <c r="J31">
        <v>1.4622663570570437E-2</v>
      </c>
      <c r="K31">
        <v>5.0925926491746541E-3</v>
      </c>
      <c r="L31">
        <v>4.2373056423273235E-3</v>
      </c>
      <c r="M31">
        <v>1.3004515470481584E-2</v>
      </c>
      <c r="N31">
        <v>1</v>
      </c>
      <c r="S31" s="10" t="s">
        <v>9</v>
      </c>
      <c r="T31" s="10"/>
    </row>
    <row r="32" spans="1:21" x14ac:dyDescent="0.25">
      <c r="A32">
        <v>31</v>
      </c>
      <c r="B32">
        <v>31</v>
      </c>
      <c r="C32">
        <v>2</v>
      </c>
      <c r="D32">
        <v>3.5</v>
      </c>
      <c r="E32">
        <v>0.32034632000000002</v>
      </c>
      <c r="F32">
        <v>0</v>
      </c>
      <c r="G32">
        <v>2.6144269999999999E-3</v>
      </c>
      <c r="H32">
        <v>4.0160642570281121E-3</v>
      </c>
      <c r="I32">
        <v>2.7910685805422647E-3</v>
      </c>
      <c r="J32">
        <v>1.0887870702315143E-2</v>
      </c>
      <c r="K32">
        <v>0</v>
      </c>
      <c r="L32">
        <v>5.5928001614274838E-4</v>
      </c>
      <c r="M32">
        <v>5.1156497690512731E-3</v>
      </c>
      <c r="N32">
        <v>2</v>
      </c>
      <c r="S32" s="1" t="s">
        <v>7</v>
      </c>
      <c r="T32">
        <f>M55/GETPIVOTDATA("Agregacion",$S$23,"Particion",4)</f>
        <v>0.33702965544981883</v>
      </c>
    </row>
    <row r="33" spans="1:42" x14ac:dyDescent="0.25">
      <c r="A33">
        <v>32</v>
      </c>
      <c r="B33">
        <v>32</v>
      </c>
      <c r="C33">
        <v>4</v>
      </c>
      <c r="D33">
        <v>8.5</v>
      </c>
      <c r="E33">
        <v>0.42045454500000001</v>
      </c>
      <c r="F33">
        <v>8.8084070000000007E-3</v>
      </c>
      <c r="G33">
        <v>1.8283536999999999E-2</v>
      </c>
      <c r="H33">
        <v>8.0321285140562242E-3</v>
      </c>
      <c r="I33">
        <v>6.7783094098883574E-3</v>
      </c>
      <c r="J33">
        <v>1.4290330296788625E-2</v>
      </c>
      <c r="K33">
        <v>5.2870016259200965E-3</v>
      </c>
      <c r="L33">
        <v>3.9112267691951384E-3</v>
      </c>
      <c r="M33">
        <v>8.9930704317392647E-3</v>
      </c>
      <c r="N33">
        <v>2</v>
      </c>
      <c r="S33" s="1" t="s">
        <v>8</v>
      </c>
      <c r="T33">
        <f>M62/GETPIVOTDATA("Agregacion",$S$23,"Particion",5)</f>
        <v>8.8905622217858041E-2</v>
      </c>
    </row>
    <row r="34" spans="1:42" x14ac:dyDescent="0.25">
      <c r="A34">
        <v>33</v>
      </c>
      <c r="B34">
        <v>33</v>
      </c>
      <c r="C34">
        <v>1</v>
      </c>
      <c r="D34">
        <v>1</v>
      </c>
      <c r="E34">
        <v>0.39572192499999997</v>
      </c>
      <c r="F34">
        <v>0</v>
      </c>
      <c r="G34">
        <v>4.7387469999999998E-3</v>
      </c>
      <c r="H34">
        <v>2.008032128514056E-3</v>
      </c>
      <c r="I34">
        <v>7.9744816586921851E-4</v>
      </c>
      <c r="J34">
        <v>1.3449722642268061E-2</v>
      </c>
      <c r="K34">
        <v>0</v>
      </c>
      <c r="L34">
        <v>1.0137160068559577E-3</v>
      </c>
      <c r="M34">
        <v>4.36462308373828E-3</v>
      </c>
      <c r="N34">
        <v>1</v>
      </c>
    </row>
    <row r="35" spans="1:42" x14ac:dyDescent="0.25">
      <c r="A35">
        <v>34</v>
      </c>
      <c r="B35">
        <v>34</v>
      </c>
      <c r="C35">
        <v>2</v>
      </c>
      <c r="D35">
        <v>3.5</v>
      </c>
      <c r="E35">
        <v>0.39784946199999999</v>
      </c>
      <c r="F35">
        <v>0</v>
      </c>
      <c r="G35">
        <v>1.4646612999999999E-2</v>
      </c>
      <c r="H35">
        <v>4.0160642570281121E-3</v>
      </c>
      <c r="I35">
        <v>2.7910685805422647E-3</v>
      </c>
      <c r="J35">
        <v>1.3522032971197051E-2</v>
      </c>
      <c r="K35">
        <v>0</v>
      </c>
      <c r="L35">
        <v>3.1332134938464869E-3</v>
      </c>
      <c r="M35">
        <v>5.8256690058258237E-3</v>
      </c>
      <c r="N35">
        <v>1</v>
      </c>
    </row>
    <row r="36" spans="1:42" x14ac:dyDescent="0.25">
      <c r="A36">
        <v>35</v>
      </c>
      <c r="B36">
        <v>35</v>
      </c>
      <c r="C36">
        <v>6</v>
      </c>
      <c r="D36">
        <v>15</v>
      </c>
      <c r="E36">
        <v>0.40659340700000002</v>
      </c>
      <c r="F36">
        <v>0</v>
      </c>
      <c r="G36">
        <v>1.7824833000000002E-2</v>
      </c>
      <c r="H36">
        <v>1.2048192771084338E-2</v>
      </c>
      <c r="I36">
        <v>1.1961722488038277E-2</v>
      </c>
      <c r="J36">
        <v>1.3819220535543523E-2</v>
      </c>
      <c r="K36">
        <v>0</v>
      </c>
      <c r="L36">
        <v>3.813100495053714E-3</v>
      </c>
      <c r="M36">
        <v>1.1934537484479868E-2</v>
      </c>
      <c r="N36">
        <v>1</v>
      </c>
    </row>
    <row r="37" spans="1:42" x14ac:dyDescent="0.25">
      <c r="A37">
        <v>36</v>
      </c>
      <c r="B37">
        <v>36</v>
      </c>
      <c r="C37">
        <v>6</v>
      </c>
      <c r="D37">
        <v>15</v>
      </c>
      <c r="E37">
        <v>0.40659340700000002</v>
      </c>
      <c r="F37">
        <v>0</v>
      </c>
      <c r="G37">
        <v>1.7824833000000002E-2</v>
      </c>
      <c r="H37">
        <v>1.2048192771084338E-2</v>
      </c>
      <c r="I37">
        <v>1.1961722488038277E-2</v>
      </c>
      <c r="J37">
        <v>1.3819220535543523E-2</v>
      </c>
      <c r="K37">
        <v>0</v>
      </c>
      <c r="L37">
        <v>3.813100495053714E-3</v>
      </c>
      <c r="M37">
        <v>1.1934537484479868E-2</v>
      </c>
      <c r="N37">
        <v>1</v>
      </c>
      <c r="AC37" s="9" t="s">
        <v>0</v>
      </c>
      <c r="AD37" s="9" t="s">
        <v>1</v>
      </c>
      <c r="AE37" s="9" t="s">
        <v>26</v>
      </c>
      <c r="AF37" s="9" t="s">
        <v>27</v>
      </c>
      <c r="AG37" s="9" t="s">
        <v>28</v>
      </c>
      <c r="AH37" s="9" t="s">
        <v>29</v>
      </c>
      <c r="AI37" s="9" t="s">
        <v>14</v>
      </c>
      <c r="AJ37" s="9" t="s">
        <v>30</v>
      </c>
      <c r="AK37" s="9" t="s">
        <v>31</v>
      </c>
      <c r="AL37" s="9" t="s">
        <v>17</v>
      </c>
      <c r="AM37" s="9" t="s">
        <v>18</v>
      </c>
      <c r="AN37" s="9" t="s">
        <v>32</v>
      </c>
      <c r="AO37" s="9" t="s">
        <v>2</v>
      </c>
      <c r="AP37" s="9" t="s">
        <v>3</v>
      </c>
    </row>
    <row r="38" spans="1:42" x14ac:dyDescent="0.25">
      <c r="A38">
        <v>37</v>
      </c>
      <c r="B38">
        <v>37</v>
      </c>
      <c r="C38">
        <v>6</v>
      </c>
      <c r="D38">
        <v>13.5</v>
      </c>
      <c r="E38">
        <v>0.40659340700000002</v>
      </c>
      <c r="F38">
        <v>0</v>
      </c>
      <c r="G38">
        <v>1.7075697000000001E-2</v>
      </c>
      <c r="H38">
        <v>1.2048192771084338E-2</v>
      </c>
      <c r="I38">
        <v>1.076555023923445E-2</v>
      </c>
      <c r="J38">
        <v>1.3819220535543523E-2</v>
      </c>
      <c r="K38">
        <v>0</v>
      </c>
      <c r="L38">
        <v>3.6528448083685953E-3</v>
      </c>
      <c r="M38">
        <v>1.1512672083664827E-2</v>
      </c>
      <c r="N38">
        <v>1</v>
      </c>
      <c r="R38" s="11" t="s">
        <v>59</v>
      </c>
      <c r="S38" s="11"/>
      <c r="T38" s="11"/>
      <c r="X38" s="11" t="s">
        <v>60</v>
      </c>
      <c r="Y38" s="11"/>
      <c r="Z38" s="11"/>
      <c r="AC38">
        <v>49</v>
      </c>
      <c r="AD38">
        <v>49</v>
      </c>
      <c r="AE38">
        <v>22</v>
      </c>
      <c r="AF38">
        <v>50.5</v>
      </c>
      <c r="AG38">
        <v>0.51748251700000003</v>
      </c>
      <c r="AH38">
        <v>0.17060607</v>
      </c>
      <c r="AI38">
        <v>0.29817918900000001</v>
      </c>
      <c r="AJ38">
        <v>4.4176706827309238E-2</v>
      </c>
      <c r="AK38">
        <v>4.0271132376395534E-2</v>
      </c>
      <c r="AL38">
        <v>1.7588098829431218E-2</v>
      </c>
      <c r="AM38">
        <v>0.1024015545014936</v>
      </c>
      <c r="AN38">
        <v>6.3786696525606437E-2</v>
      </c>
      <c r="AO38">
        <v>3.8301548994211412E-2</v>
      </c>
      <c r="AP38">
        <v>5</v>
      </c>
    </row>
    <row r="39" spans="1:42" x14ac:dyDescent="0.25">
      <c r="A39">
        <v>38</v>
      </c>
      <c r="B39">
        <v>38</v>
      </c>
      <c r="C39">
        <v>6</v>
      </c>
      <c r="D39">
        <v>13.5</v>
      </c>
      <c r="E39">
        <v>0.40659340700000002</v>
      </c>
      <c r="F39">
        <v>0</v>
      </c>
      <c r="G39">
        <v>1.7075697000000001E-2</v>
      </c>
      <c r="H39">
        <v>1.2048192771084338E-2</v>
      </c>
      <c r="I39">
        <v>1.076555023923445E-2</v>
      </c>
      <c r="J39">
        <v>1.3819220535543523E-2</v>
      </c>
      <c r="K39">
        <v>0</v>
      </c>
      <c r="L39">
        <v>3.6528448083685953E-3</v>
      </c>
      <c r="M39">
        <v>1.1512672083664827E-2</v>
      </c>
      <c r="N39">
        <v>1</v>
      </c>
      <c r="R39" s="11"/>
      <c r="S39" s="11"/>
      <c r="T39" s="11"/>
      <c r="X39" s="11"/>
      <c r="Y39" s="11"/>
      <c r="Z39" s="11"/>
      <c r="AC39">
        <v>57</v>
      </c>
      <c r="AD39">
        <v>59</v>
      </c>
      <c r="AE39">
        <v>15</v>
      </c>
      <c r="AF39">
        <v>55</v>
      </c>
      <c r="AG39">
        <v>0.48366013099999999</v>
      </c>
      <c r="AH39">
        <v>4.4492611000000001E-2</v>
      </c>
      <c r="AI39">
        <v>0.35880012700000002</v>
      </c>
      <c r="AJ39">
        <v>3.0120481927710843E-2</v>
      </c>
      <c r="AK39">
        <v>4.3859649122807015E-2</v>
      </c>
      <c r="AL39">
        <v>1.6438549911211103E-2</v>
      </c>
      <c r="AM39">
        <v>2.670545385771007E-2</v>
      </c>
      <c r="AN39">
        <v>7.6754769140840493E-2</v>
      </c>
      <c r="AO39">
        <v>3.2338942344032139E-2</v>
      </c>
      <c r="AP39">
        <v>5</v>
      </c>
    </row>
    <row r="40" spans="1:42" x14ac:dyDescent="0.25">
      <c r="A40">
        <v>39</v>
      </c>
      <c r="B40">
        <v>39</v>
      </c>
      <c r="C40">
        <v>6</v>
      </c>
      <c r="D40">
        <v>13.5</v>
      </c>
      <c r="E40">
        <v>0.40659340700000002</v>
      </c>
      <c r="F40">
        <v>0</v>
      </c>
      <c r="G40">
        <v>1.7075697000000001E-2</v>
      </c>
      <c r="H40">
        <v>1.2048192771084338E-2</v>
      </c>
      <c r="I40">
        <v>1.076555023923445E-2</v>
      </c>
      <c r="J40">
        <v>1.3819220535543523E-2</v>
      </c>
      <c r="K40">
        <v>0</v>
      </c>
      <c r="L40">
        <v>3.6528448083685953E-3</v>
      </c>
      <c r="M40">
        <v>1.1512672083664827E-2</v>
      </c>
      <c r="N40">
        <v>1</v>
      </c>
      <c r="AC40">
        <v>63</v>
      </c>
      <c r="AD40">
        <v>65</v>
      </c>
      <c r="AE40">
        <v>13</v>
      </c>
      <c r="AF40">
        <v>44</v>
      </c>
      <c r="AG40">
        <v>0.47741935499999999</v>
      </c>
      <c r="AH40">
        <v>3.2079000000000003E-2</v>
      </c>
      <c r="AI40">
        <v>0.32321307399999999</v>
      </c>
      <c r="AJ40">
        <v>2.6104417670682729E-2</v>
      </c>
      <c r="AK40">
        <v>3.5087719298245612E-2</v>
      </c>
      <c r="AL40">
        <v>1.6226439585829151E-2</v>
      </c>
      <c r="AM40">
        <v>1.9254528674468696E-2</v>
      </c>
      <c r="AN40">
        <v>6.9141962366616988E-2</v>
      </c>
      <c r="AO40">
        <v>2.7434332943148603E-2</v>
      </c>
      <c r="AP40">
        <v>5</v>
      </c>
    </row>
    <row r="41" spans="1:42" x14ac:dyDescent="0.25">
      <c r="A41">
        <v>40</v>
      </c>
      <c r="B41">
        <v>40</v>
      </c>
      <c r="C41">
        <v>3</v>
      </c>
      <c r="D41">
        <v>3</v>
      </c>
      <c r="E41">
        <v>0.37185929600000001</v>
      </c>
      <c r="F41">
        <v>7.3074790000000004E-3</v>
      </c>
      <c r="G41">
        <v>1.0600712999999999E-2</v>
      </c>
      <c r="H41">
        <v>6.024096385542169E-3</v>
      </c>
      <c r="I41">
        <v>2.3923444976076554E-3</v>
      </c>
      <c r="J41">
        <v>1.2638684078849211E-2</v>
      </c>
      <c r="K41">
        <v>4.3861112859994956E-3</v>
      </c>
      <c r="L41">
        <v>2.2677117922071041E-3</v>
      </c>
      <c r="M41">
        <v>6.282362903238867E-3</v>
      </c>
      <c r="N41">
        <v>4</v>
      </c>
      <c r="AC41">
        <v>61</v>
      </c>
      <c r="AD41">
        <v>63</v>
      </c>
      <c r="AE41">
        <v>13</v>
      </c>
      <c r="AF41">
        <v>45.5</v>
      </c>
      <c r="AG41">
        <v>0.4</v>
      </c>
      <c r="AH41">
        <v>5.2948680000000003E-3</v>
      </c>
      <c r="AI41">
        <v>0.32460893600000001</v>
      </c>
      <c r="AJ41">
        <v>2.6104417670682729E-2</v>
      </c>
      <c r="AK41">
        <v>3.6283891547049439E-2</v>
      </c>
      <c r="AL41">
        <v>1.3595125053804448E-2</v>
      </c>
      <c r="AM41">
        <v>3.1780974386211138E-3</v>
      </c>
      <c r="AN41">
        <v>6.9440566122580746E-2</v>
      </c>
      <c r="AO41">
        <v>2.6718843735267617E-2</v>
      </c>
      <c r="AP41">
        <v>5</v>
      </c>
    </row>
    <row r="42" spans="1:42" x14ac:dyDescent="0.25">
      <c r="A42">
        <v>41</v>
      </c>
      <c r="B42">
        <v>41</v>
      </c>
      <c r="C42">
        <v>1</v>
      </c>
      <c r="D42">
        <v>1</v>
      </c>
      <c r="E42">
        <v>0.34418604699999999</v>
      </c>
      <c r="F42">
        <v>0</v>
      </c>
      <c r="G42">
        <v>2.6227020000000002E-3</v>
      </c>
      <c r="H42">
        <v>2.008032128514056E-3</v>
      </c>
      <c r="I42">
        <v>7.9744816586921851E-4</v>
      </c>
      <c r="J42">
        <v>1.1698130876849039E-2</v>
      </c>
      <c r="K42">
        <v>0</v>
      </c>
      <c r="L42">
        <v>5.6105020981561877E-4</v>
      </c>
      <c r="M42">
        <v>3.9176718264427183E-3</v>
      </c>
      <c r="N42">
        <v>3</v>
      </c>
      <c r="AC42">
        <v>58</v>
      </c>
      <c r="AD42">
        <v>60</v>
      </c>
      <c r="AE42">
        <v>11</v>
      </c>
      <c r="AF42">
        <v>42</v>
      </c>
      <c r="AG42">
        <v>0.39153439200000001</v>
      </c>
      <c r="AH42">
        <v>1.1592359999999999E-3</v>
      </c>
      <c r="AI42">
        <v>0.31729359000000001</v>
      </c>
      <c r="AJ42">
        <v>2.2088353413654619E-2</v>
      </c>
      <c r="AK42">
        <v>3.3492822966507178E-2</v>
      </c>
      <c r="AL42">
        <v>1.330739755526323E-2</v>
      </c>
      <c r="AM42">
        <v>6.9579920828194116E-4</v>
      </c>
      <c r="AN42">
        <v>6.7875662291274771E-2</v>
      </c>
      <c r="AO42">
        <v>2.4158648343946387E-2</v>
      </c>
      <c r="AP42">
        <v>5</v>
      </c>
    </row>
    <row r="43" spans="1:42" x14ac:dyDescent="0.25">
      <c r="A43">
        <v>42</v>
      </c>
      <c r="B43">
        <v>42</v>
      </c>
      <c r="C43">
        <v>11</v>
      </c>
      <c r="D43">
        <v>19</v>
      </c>
      <c r="E43">
        <v>0.39572192499999997</v>
      </c>
      <c r="F43">
        <v>1.1685206E-2</v>
      </c>
      <c r="G43">
        <v>6.4030769000000001E-2</v>
      </c>
      <c r="H43">
        <v>2.2088353413654619E-2</v>
      </c>
      <c r="I43">
        <v>1.5151515151515152E-2</v>
      </c>
      <c r="J43">
        <v>1.3449722642268061E-2</v>
      </c>
      <c r="K43">
        <v>7.0137203152864378E-3</v>
      </c>
      <c r="L43">
        <v>1.3697506000340648E-2</v>
      </c>
      <c r="M43">
        <v>1.6880746387841837E-2</v>
      </c>
      <c r="N43">
        <v>3</v>
      </c>
      <c r="AC43">
        <v>64</v>
      </c>
      <c r="AD43">
        <v>66</v>
      </c>
      <c r="AE43">
        <v>12</v>
      </c>
      <c r="AF43">
        <v>39</v>
      </c>
      <c r="AG43">
        <v>0.39361702100000001</v>
      </c>
      <c r="AH43">
        <v>2.0433339999999999E-3</v>
      </c>
      <c r="AI43">
        <v>0.29053073800000001</v>
      </c>
      <c r="AJ43">
        <v>2.4096385542168676E-2</v>
      </c>
      <c r="AK43">
        <v>3.1100478468899521E-2</v>
      </c>
      <c r="AL43">
        <v>1.337818155950243E-2</v>
      </c>
      <c r="AM43">
        <v>1.2264544747191874E-3</v>
      </c>
      <c r="AN43">
        <v>6.2150534644342573E-2</v>
      </c>
      <c r="AO43">
        <v>2.3943252120877903E-2</v>
      </c>
      <c r="AP43">
        <v>5</v>
      </c>
    </row>
    <row r="44" spans="1:42" x14ac:dyDescent="0.25">
      <c r="A44">
        <v>43</v>
      </c>
      <c r="B44">
        <v>43</v>
      </c>
      <c r="C44">
        <v>3</v>
      </c>
      <c r="D44">
        <v>6</v>
      </c>
      <c r="E44">
        <v>0.35406698599999997</v>
      </c>
      <c r="F44">
        <v>0</v>
      </c>
      <c r="G44">
        <v>1.2413169E-2</v>
      </c>
      <c r="H44">
        <v>6.024096385542169E-3</v>
      </c>
      <c r="I44">
        <v>4.7846889952153108E-3</v>
      </c>
      <c r="J44">
        <v>1.203396238023407E-2</v>
      </c>
      <c r="K44">
        <v>0</v>
      </c>
      <c r="L44">
        <v>2.6554336222440575E-3</v>
      </c>
      <c r="M44">
        <v>6.8446741507685168E-3</v>
      </c>
      <c r="N44">
        <v>3</v>
      </c>
      <c r="AC44">
        <v>62</v>
      </c>
      <c r="AD44">
        <v>64</v>
      </c>
      <c r="AE44">
        <v>12</v>
      </c>
      <c r="AF44">
        <v>37.5</v>
      </c>
      <c r="AG44">
        <v>0.39361702100000001</v>
      </c>
      <c r="AH44">
        <v>2.0433339999999999E-3</v>
      </c>
      <c r="AI44">
        <v>0.281327045</v>
      </c>
      <c r="AJ44">
        <v>2.4096385542168676E-2</v>
      </c>
      <c r="AK44">
        <v>2.9904306220095694E-2</v>
      </c>
      <c r="AL44">
        <v>1.337818155950243E-2</v>
      </c>
      <c r="AM44">
        <v>1.2264544747191874E-3</v>
      </c>
      <c r="AN44">
        <v>6.0181674328253082E-2</v>
      </c>
      <c r="AO44">
        <v>2.3485214627474774E-2</v>
      </c>
      <c r="AP44">
        <v>5</v>
      </c>
    </row>
    <row r="45" spans="1:42" x14ac:dyDescent="0.25">
      <c r="A45">
        <v>44</v>
      </c>
      <c r="B45">
        <v>44</v>
      </c>
      <c r="C45">
        <v>3</v>
      </c>
      <c r="D45">
        <v>4.5</v>
      </c>
      <c r="E45">
        <v>0.40217391299999999</v>
      </c>
      <c r="F45">
        <v>0</v>
      </c>
      <c r="G45">
        <v>1.6782658999999998E-2</v>
      </c>
      <c r="H45">
        <v>6.024096385542169E-3</v>
      </c>
      <c r="I45">
        <v>3.5885167464114833E-3</v>
      </c>
      <c r="J45">
        <v>1.3669011601532177E-2</v>
      </c>
      <c r="K45">
        <v>0</v>
      </c>
      <c r="L45">
        <v>3.5901579185183756E-3</v>
      </c>
      <c r="M45">
        <v>6.8534706549371899E-3</v>
      </c>
      <c r="N45">
        <v>1</v>
      </c>
      <c r="AC45">
        <v>60</v>
      </c>
      <c r="AD45">
        <v>62</v>
      </c>
      <c r="AE45">
        <v>11</v>
      </c>
      <c r="AF45">
        <v>33</v>
      </c>
      <c r="AG45">
        <v>0.39153439200000001</v>
      </c>
      <c r="AH45">
        <v>1.1592359999999999E-3</v>
      </c>
      <c r="AI45">
        <v>0.26064115300000001</v>
      </c>
      <c r="AJ45">
        <v>2.2088353413654619E-2</v>
      </c>
      <c r="AK45">
        <v>2.6315789473684209E-2</v>
      </c>
      <c r="AL45">
        <v>1.330739755526323E-2</v>
      </c>
      <c r="AM45">
        <v>6.9579920828194116E-4</v>
      </c>
      <c r="AN45">
        <v>5.5756534130539721E-2</v>
      </c>
      <c r="AO45">
        <v>2.1404304058243648E-2</v>
      </c>
      <c r="AP45">
        <v>5</v>
      </c>
    </row>
    <row r="46" spans="1:42" x14ac:dyDescent="0.25">
      <c r="A46">
        <v>45</v>
      </c>
      <c r="B46">
        <v>45</v>
      </c>
      <c r="C46">
        <v>2</v>
      </c>
      <c r="D46">
        <v>3.5</v>
      </c>
      <c r="E46">
        <v>0.4</v>
      </c>
      <c r="F46">
        <v>0</v>
      </c>
      <c r="G46">
        <v>6.3981419999999999E-3</v>
      </c>
      <c r="H46">
        <v>4.0160642570281121E-3</v>
      </c>
      <c r="I46">
        <v>2.7910685805422647E-3</v>
      </c>
      <c r="J46">
        <v>1.3595125053804448E-2</v>
      </c>
      <c r="K46">
        <v>0</v>
      </c>
      <c r="L46">
        <v>1.3686949228429773E-3</v>
      </c>
      <c r="M46">
        <v>5.8086516550576034E-3</v>
      </c>
      <c r="N46">
        <v>1</v>
      </c>
      <c r="AC46" s="7">
        <v>56</v>
      </c>
      <c r="AD46" s="7">
        <v>58</v>
      </c>
      <c r="AE46" s="7">
        <v>11</v>
      </c>
      <c r="AF46" s="7">
        <v>17</v>
      </c>
      <c r="AG46" s="7">
        <v>0.39572192499999997</v>
      </c>
      <c r="AH46" s="7">
        <v>2.8446695000000001E-2</v>
      </c>
      <c r="AI46" s="7">
        <v>0.113481076</v>
      </c>
      <c r="AJ46" s="7">
        <v>2.2088353413654619E-2</v>
      </c>
      <c r="AK46" s="7">
        <v>1.3556618819776715E-2</v>
      </c>
      <c r="AL46" s="7">
        <v>1.3449722642268061E-2</v>
      </c>
      <c r="AM46" s="7">
        <v>1.7074338494696382E-2</v>
      </c>
      <c r="AN46" s="7">
        <v>2.4275949574104179E-2</v>
      </c>
      <c r="AO46" s="7">
        <v>1.6835920088590958E-2</v>
      </c>
      <c r="AP46" s="7">
        <v>5</v>
      </c>
    </row>
    <row r="47" spans="1:42" x14ac:dyDescent="0.25">
      <c r="A47">
        <v>46</v>
      </c>
      <c r="B47">
        <v>46</v>
      </c>
      <c r="C47">
        <v>1</v>
      </c>
      <c r="D47">
        <v>2.5</v>
      </c>
      <c r="E47">
        <v>0.2890625</v>
      </c>
      <c r="F47">
        <v>0</v>
      </c>
      <c r="G47">
        <v>1.6593949999999999E-3</v>
      </c>
      <c r="H47">
        <v>2.008032128514056E-3</v>
      </c>
      <c r="I47">
        <v>1.9936204146730461E-3</v>
      </c>
      <c r="J47">
        <v>9.8246020896633705E-3</v>
      </c>
      <c r="K47">
        <v>0</v>
      </c>
      <c r="L47">
        <v>3.5497891598701973E-4</v>
      </c>
      <c r="M47">
        <v>3.8638284908510687E-3</v>
      </c>
      <c r="N47">
        <v>1</v>
      </c>
      <c r="AC47">
        <v>59</v>
      </c>
      <c r="AD47">
        <v>61</v>
      </c>
      <c r="AE47">
        <v>9</v>
      </c>
      <c r="AF47">
        <v>21.5</v>
      </c>
      <c r="AG47">
        <v>0.35922330099999999</v>
      </c>
      <c r="AH47">
        <v>0</v>
      </c>
      <c r="AI47">
        <v>0.17575748099999999</v>
      </c>
      <c r="AJ47">
        <v>1.8072289156626505E-2</v>
      </c>
      <c r="AK47">
        <v>1.7145135566188199E-2</v>
      </c>
      <c r="AL47">
        <v>1.220921424833859E-2</v>
      </c>
      <c r="AM47">
        <v>0</v>
      </c>
      <c r="AN47">
        <v>3.7598160824872447E-2</v>
      </c>
      <c r="AO47">
        <v>1.6130365431567241E-2</v>
      </c>
      <c r="AP47">
        <v>5</v>
      </c>
    </row>
    <row r="48" spans="1:42" x14ac:dyDescent="0.25">
      <c r="A48">
        <v>47</v>
      </c>
      <c r="B48">
        <v>47</v>
      </c>
      <c r="C48">
        <v>1</v>
      </c>
      <c r="D48">
        <v>1</v>
      </c>
      <c r="E48">
        <v>0.25783972100000002</v>
      </c>
      <c r="F48">
        <v>0</v>
      </c>
      <c r="G48">
        <v>5.4018969000000001E-4</v>
      </c>
      <c r="H48">
        <v>2.008032128514056E-3</v>
      </c>
      <c r="I48">
        <v>7.9744816586921851E-4</v>
      </c>
      <c r="J48">
        <v>8.7634081270826225E-3</v>
      </c>
      <c r="K48">
        <v>0</v>
      </c>
      <c r="L48">
        <v>1.1555774880818866E-4</v>
      </c>
      <c r="M48">
        <v>3.1750812897809659E-3</v>
      </c>
      <c r="N48">
        <v>5</v>
      </c>
      <c r="AC48">
        <v>65</v>
      </c>
      <c r="AD48">
        <v>67</v>
      </c>
      <c r="AE48">
        <v>10</v>
      </c>
      <c r="AF48">
        <v>16</v>
      </c>
      <c r="AG48">
        <v>0.36097561</v>
      </c>
      <c r="AH48">
        <v>1.5867139E-4</v>
      </c>
      <c r="AI48">
        <v>0.12458963100000001</v>
      </c>
      <c r="AJ48">
        <v>2.0080321285140562E-2</v>
      </c>
      <c r="AK48">
        <v>1.2759170653907496E-2</v>
      </c>
      <c r="AL48">
        <v>1.226877139830836E-2</v>
      </c>
      <c r="AM48">
        <v>9.5238094347479819E-5</v>
      </c>
      <c r="AN48">
        <v>2.6652299275098931E-2</v>
      </c>
      <c r="AO48">
        <v>1.5096918156576314E-2</v>
      </c>
      <c r="AP48">
        <v>5</v>
      </c>
    </row>
    <row r="49" spans="1:42" x14ac:dyDescent="0.25">
      <c r="A49">
        <v>48</v>
      </c>
      <c r="B49">
        <v>48</v>
      </c>
      <c r="C49">
        <v>2</v>
      </c>
      <c r="D49">
        <v>3.5</v>
      </c>
      <c r="E49">
        <v>0.34579439299999998</v>
      </c>
      <c r="F49">
        <v>2.7027026999999999E-2</v>
      </c>
      <c r="G49">
        <v>2.0074241E-2</v>
      </c>
      <c r="H49">
        <v>4.0160642570281121E-3</v>
      </c>
      <c r="I49">
        <v>2.7910685805422647E-3</v>
      </c>
      <c r="J49">
        <v>1.1752795039348504E-2</v>
      </c>
      <c r="K49">
        <v>1.6222222212573321E-2</v>
      </c>
      <c r="L49">
        <v>4.2942953964801552E-3</v>
      </c>
      <c r="M49">
        <v>5.8932478272935599E-3</v>
      </c>
      <c r="N49">
        <v>5</v>
      </c>
      <c r="AC49">
        <v>75</v>
      </c>
      <c r="AD49">
        <v>77</v>
      </c>
      <c r="AE49">
        <v>7</v>
      </c>
      <c r="AF49">
        <v>7</v>
      </c>
      <c r="AG49">
        <v>0.35576923100000002</v>
      </c>
      <c r="AH49">
        <v>0</v>
      </c>
      <c r="AI49">
        <v>5.3852791999999997E-2</v>
      </c>
      <c r="AJ49">
        <v>1.4056224899598393E-2</v>
      </c>
      <c r="AK49">
        <v>5.5821371610845294E-3</v>
      </c>
      <c r="AL49">
        <v>1.2091817964352106E-2</v>
      </c>
      <c r="AM49">
        <v>0</v>
      </c>
      <c r="AN49">
        <v>1.1520226183057347E-2</v>
      </c>
      <c r="AO49">
        <v>1.0126785735988197E-2</v>
      </c>
      <c r="AP49">
        <v>5</v>
      </c>
    </row>
    <row r="50" spans="1:42" x14ac:dyDescent="0.25">
      <c r="A50">
        <v>49</v>
      </c>
      <c r="B50">
        <v>49</v>
      </c>
      <c r="C50">
        <v>22</v>
      </c>
      <c r="D50">
        <v>50.5</v>
      </c>
      <c r="E50">
        <v>0.51748251700000003</v>
      </c>
      <c r="F50">
        <v>0.17060607</v>
      </c>
      <c r="G50">
        <v>0.29817918900000001</v>
      </c>
      <c r="H50">
        <v>4.4176706827309238E-2</v>
      </c>
      <c r="I50">
        <v>4.0271132376395534E-2</v>
      </c>
      <c r="J50">
        <v>1.7588098829431218E-2</v>
      </c>
      <c r="K50">
        <v>0.1024015545014936</v>
      </c>
      <c r="L50">
        <v>6.3786696525606437E-2</v>
      </c>
      <c r="M50">
        <v>3.8301548994211412E-2</v>
      </c>
      <c r="N50">
        <v>5</v>
      </c>
      <c r="AC50">
        <v>48</v>
      </c>
      <c r="AD50">
        <v>48</v>
      </c>
      <c r="AE50">
        <v>2</v>
      </c>
      <c r="AF50">
        <v>3.5</v>
      </c>
      <c r="AG50">
        <v>0.34579439299999998</v>
      </c>
      <c r="AH50">
        <v>2.7027026999999999E-2</v>
      </c>
      <c r="AI50">
        <v>2.0074241E-2</v>
      </c>
      <c r="AJ50">
        <v>4.0160642570281121E-3</v>
      </c>
      <c r="AK50">
        <v>2.7910685805422647E-3</v>
      </c>
      <c r="AL50">
        <v>1.1752795039348504E-2</v>
      </c>
      <c r="AM50">
        <v>1.6222222212573321E-2</v>
      </c>
      <c r="AN50">
        <v>4.2942953964801552E-3</v>
      </c>
      <c r="AO50">
        <v>5.8932478272935599E-3</v>
      </c>
      <c r="AP50">
        <v>5</v>
      </c>
    </row>
    <row r="51" spans="1:42" x14ac:dyDescent="0.25">
      <c r="A51">
        <v>50</v>
      </c>
      <c r="B51">
        <v>50</v>
      </c>
      <c r="C51">
        <v>6</v>
      </c>
      <c r="D51">
        <v>16</v>
      </c>
      <c r="E51">
        <v>0.43786982200000002</v>
      </c>
      <c r="F51">
        <v>1.7477166999999998E-2</v>
      </c>
      <c r="G51">
        <v>6.0493725999999998E-2</v>
      </c>
      <c r="H51">
        <v>1.2048192771084338E-2</v>
      </c>
      <c r="I51">
        <v>1.2759170653907496E-2</v>
      </c>
      <c r="J51">
        <v>1.4882237468442736E-2</v>
      </c>
      <c r="K51">
        <v>1.0490184019139561E-2</v>
      </c>
      <c r="L51">
        <v>1.2940859336984739E-2</v>
      </c>
      <c r="M51">
        <v>1.2976659273171706E-2</v>
      </c>
      <c r="N51">
        <v>4</v>
      </c>
      <c r="AC51">
        <v>72</v>
      </c>
      <c r="AD51">
        <v>74</v>
      </c>
      <c r="AE51">
        <v>2</v>
      </c>
      <c r="AF51">
        <v>5</v>
      </c>
      <c r="AG51">
        <v>0.34418604699999999</v>
      </c>
      <c r="AH51">
        <v>0</v>
      </c>
      <c r="AI51">
        <v>2.1506535E-2</v>
      </c>
      <c r="AJ51">
        <v>4.0160642570281121E-3</v>
      </c>
      <c r="AK51">
        <v>3.9872408293460922E-3</v>
      </c>
      <c r="AL51">
        <v>1.1698130876849039E-2</v>
      </c>
      <c r="AM51">
        <v>0</v>
      </c>
      <c r="AN51">
        <v>4.6006927108596203E-3</v>
      </c>
      <c r="AO51">
        <v>5.8177033536604235E-3</v>
      </c>
      <c r="AP51">
        <v>5</v>
      </c>
    </row>
    <row r="52" spans="1:42" x14ac:dyDescent="0.25">
      <c r="A52">
        <v>51</v>
      </c>
      <c r="B52">
        <v>51</v>
      </c>
      <c r="C52">
        <v>2</v>
      </c>
      <c r="D52">
        <v>2</v>
      </c>
      <c r="E52">
        <v>0.33333333300000001</v>
      </c>
      <c r="F52">
        <v>2.2919201000000001E-4</v>
      </c>
      <c r="G52">
        <v>3.1766670000000002E-3</v>
      </c>
      <c r="H52">
        <v>4.0160642570281121E-3</v>
      </c>
      <c r="I52">
        <v>1.594896331738437E-3</v>
      </c>
      <c r="J52">
        <v>1.1329270866841103E-2</v>
      </c>
      <c r="K52">
        <v>1.3756613761352026E-4</v>
      </c>
      <c r="L52">
        <v>6.7955478238257807E-4</v>
      </c>
      <c r="M52">
        <v>4.8138720025546252E-3</v>
      </c>
      <c r="N52">
        <v>4</v>
      </c>
      <c r="AC52">
        <v>73</v>
      </c>
      <c r="AD52">
        <v>75</v>
      </c>
      <c r="AE52">
        <v>2</v>
      </c>
      <c r="AF52">
        <v>5</v>
      </c>
      <c r="AG52">
        <v>0.34418604699999999</v>
      </c>
      <c r="AH52">
        <v>0</v>
      </c>
      <c r="AI52">
        <v>2.1506535E-2</v>
      </c>
      <c r="AJ52">
        <v>4.0160642570281121E-3</v>
      </c>
      <c r="AK52">
        <v>3.9872408293460922E-3</v>
      </c>
      <c r="AL52">
        <v>1.1698130876849039E-2</v>
      </c>
      <c r="AM52">
        <v>0</v>
      </c>
      <c r="AN52">
        <v>4.6006927108596203E-3</v>
      </c>
      <c r="AO52">
        <v>5.8177033536604235E-3</v>
      </c>
      <c r="AP52">
        <v>5</v>
      </c>
    </row>
    <row r="53" spans="1:42" x14ac:dyDescent="0.25">
      <c r="A53">
        <v>52</v>
      </c>
      <c r="B53">
        <v>52</v>
      </c>
      <c r="C53">
        <v>5</v>
      </c>
      <c r="D53">
        <v>15</v>
      </c>
      <c r="E53">
        <v>0.43529411800000001</v>
      </c>
      <c r="F53">
        <v>1.9349314999999999E-2</v>
      </c>
      <c r="G53">
        <v>6.0233889999999998E-2</v>
      </c>
      <c r="H53">
        <v>1.0040160642570281E-2</v>
      </c>
      <c r="I53">
        <v>1.1961722488038277E-2</v>
      </c>
      <c r="J53">
        <v>1.4794694923488776E-2</v>
      </c>
      <c r="K53">
        <v>1.1613888852483781E-2</v>
      </c>
      <c r="L53">
        <v>1.2885275041735927E-2</v>
      </c>
      <c r="M53">
        <v>1.200545499299442E-2</v>
      </c>
      <c r="N53">
        <v>4</v>
      </c>
      <c r="AC53">
        <v>66</v>
      </c>
      <c r="AD53">
        <v>68</v>
      </c>
      <c r="AE53">
        <v>1</v>
      </c>
      <c r="AF53">
        <v>2.5</v>
      </c>
      <c r="AG53">
        <v>0.284615385</v>
      </c>
      <c r="AH53">
        <v>0</v>
      </c>
      <c r="AI53">
        <v>7.6343239999999996E-3</v>
      </c>
      <c r="AJ53">
        <v>2.008032128514056E-3</v>
      </c>
      <c r="AK53">
        <v>1.9936204146730461E-3</v>
      </c>
      <c r="AL53">
        <v>9.6734543782792462E-3</v>
      </c>
      <c r="AM53">
        <v>0</v>
      </c>
      <c r="AN53">
        <v>1.6331398237391871E-3</v>
      </c>
      <c r="AO53">
        <v>3.8516047811600809E-3</v>
      </c>
      <c r="AP53">
        <v>5</v>
      </c>
    </row>
    <row r="54" spans="1:42" x14ac:dyDescent="0.25">
      <c r="A54">
        <v>53</v>
      </c>
      <c r="B54">
        <v>53</v>
      </c>
      <c r="C54">
        <v>2</v>
      </c>
      <c r="D54">
        <v>2</v>
      </c>
      <c r="E54">
        <v>0.312236287</v>
      </c>
      <c r="F54">
        <v>1.8511662E-4</v>
      </c>
      <c r="G54">
        <v>1.9061320000000001E-3</v>
      </c>
      <c r="H54">
        <v>4.0160642570281121E-3</v>
      </c>
      <c r="I54">
        <v>1.594896331738437E-3</v>
      </c>
      <c r="J54">
        <v>1.0612228420251441E-2</v>
      </c>
      <c r="K54">
        <v>1.1111110907168943E-4</v>
      </c>
      <c r="L54">
        <v>4.0776106417590138E-4</v>
      </c>
      <c r="M54">
        <v>4.6283818656868208E-3</v>
      </c>
      <c r="N54">
        <v>4</v>
      </c>
      <c r="AC54">
        <v>47</v>
      </c>
      <c r="AD54">
        <v>47</v>
      </c>
      <c r="AE54">
        <v>1</v>
      </c>
      <c r="AF54">
        <v>1</v>
      </c>
      <c r="AG54">
        <v>0.25783972100000002</v>
      </c>
      <c r="AH54">
        <v>0</v>
      </c>
      <c r="AI54">
        <v>5.4018969000000001E-4</v>
      </c>
      <c r="AJ54">
        <v>2.008032128514056E-3</v>
      </c>
      <c r="AK54">
        <v>7.9744816586921851E-4</v>
      </c>
      <c r="AL54">
        <v>8.7634081270826225E-3</v>
      </c>
      <c r="AM54">
        <v>0</v>
      </c>
      <c r="AN54">
        <v>1.1555774880818866E-4</v>
      </c>
      <c r="AO54">
        <v>3.1750812897809659E-3</v>
      </c>
      <c r="AP54">
        <v>5</v>
      </c>
    </row>
    <row r="55" spans="1:42" x14ac:dyDescent="0.25">
      <c r="A55">
        <v>54</v>
      </c>
      <c r="B55">
        <v>56</v>
      </c>
      <c r="C55">
        <v>18</v>
      </c>
      <c r="D55">
        <v>56</v>
      </c>
      <c r="E55">
        <v>0.52857142899999998</v>
      </c>
      <c r="F55">
        <v>0.119829792</v>
      </c>
      <c r="G55">
        <v>0.29456834599999998</v>
      </c>
      <c r="H55">
        <v>3.614457831325301E-2</v>
      </c>
      <c r="I55">
        <v>4.4657097288676235E-2</v>
      </c>
      <c r="J55">
        <v>1.7964986692807796E-2</v>
      </c>
      <c r="K55">
        <v>7.1924504071810821E-2</v>
      </c>
      <c r="L55">
        <v>6.3014262515657421E-2</v>
      </c>
      <c r="M55">
        <v>3.6189853506344648E-2</v>
      </c>
      <c r="N55">
        <v>4</v>
      </c>
    </row>
    <row r="56" spans="1:42" x14ac:dyDescent="0.25">
      <c r="A56" s="7">
        <v>55</v>
      </c>
      <c r="B56" s="7">
        <v>57</v>
      </c>
      <c r="C56" s="7">
        <v>2</v>
      </c>
      <c r="D56" s="7">
        <v>2</v>
      </c>
      <c r="E56" s="7">
        <v>0.35071089999999999</v>
      </c>
      <c r="F56" s="7">
        <v>0</v>
      </c>
      <c r="G56" s="7">
        <v>9.5545809999999995E-3</v>
      </c>
      <c r="H56" s="7">
        <v>4.0160642570281121E-3</v>
      </c>
      <c r="I56" s="7">
        <v>1.594896331738437E-3</v>
      </c>
      <c r="J56" s="7">
        <v>1.1919896358080766E-2</v>
      </c>
      <c r="K56" s="7">
        <v>0</v>
      </c>
      <c r="L56" s="7">
        <v>2.0439225175983866E-3</v>
      </c>
      <c r="M56" s="7">
        <v>4.9846887459404502E-3</v>
      </c>
      <c r="N56" s="7">
        <v>4</v>
      </c>
    </row>
    <row r="57" spans="1:42" x14ac:dyDescent="0.25">
      <c r="A57" s="7">
        <v>56</v>
      </c>
      <c r="B57" s="7">
        <v>58</v>
      </c>
      <c r="C57" s="7">
        <v>11</v>
      </c>
      <c r="D57" s="7">
        <v>17</v>
      </c>
      <c r="E57" s="7">
        <v>0.39572192499999997</v>
      </c>
      <c r="F57" s="7">
        <v>2.8446695000000001E-2</v>
      </c>
      <c r="G57" s="7">
        <v>0.113481076</v>
      </c>
      <c r="H57" s="7">
        <v>2.2088353413654619E-2</v>
      </c>
      <c r="I57" s="7">
        <v>1.3556618819776715E-2</v>
      </c>
      <c r="J57" s="7">
        <v>1.3449722642268061E-2</v>
      </c>
      <c r="K57" s="7">
        <v>1.7074338494696382E-2</v>
      </c>
      <c r="L57" s="7">
        <v>2.4275949574104179E-2</v>
      </c>
      <c r="M57" s="7">
        <v>1.6835920088590958E-2</v>
      </c>
      <c r="N57" s="7">
        <v>5</v>
      </c>
    </row>
    <row r="58" spans="1:42" x14ac:dyDescent="0.25">
      <c r="A58">
        <v>57</v>
      </c>
      <c r="B58">
        <v>59</v>
      </c>
      <c r="C58">
        <v>15</v>
      </c>
      <c r="D58">
        <v>55</v>
      </c>
      <c r="E58">
        <v>0.48366013099999999</v>
      </c>
      <c r="F58">
        <v>4.4492611000000001E-2</v>
      </c>
      <c r="G58">
        <v>0.35880012700000002</v>
      </c>
      <c r="H58">
        <v>3.0120481927710843E-2</v>
      </c>
      <c r="I58">
        <v>4.3859649122807015E-2</v>
      </c>
      <c r="J58">
        <v>1.6438549911211103E-2</v>
      </c>
      <c r="K58">
        <v>2.670545385771007E-2</v>
      </c>
      <c r="L58">
        <v>7.6754769140840493E-2</v>
      </c>
      <c r="M58">
        <v>3.2338942344032139E-2</v>
      </c>
      <c r="N58">
        <v>5</v>
      </c>
    </row>
    <row r="59" spans="1:42" x14ac:dyDescent="0.25">
      <c r="A59">
        <v>58</v>
      </c>
      <c r="B59">
        <v>60</v>
      </c>
      <c r="C59">
        <v>11</v>
      </c>
      <c r="D59">
        <v>42</v>
      </c>
      <c r="E59">
        <v>0.39153439200000001</v>
      </c>
      <c r="F59">
        <v>1.1592359999999999E-3</v>
      </c>
      <c r="G59">
        <v>0.31729359000000001</v>
      </c>
      <c r="H59">
        <v>2.2088353413654619E-2</v>
      </c>
      <c r="I59">
        <v>3.3492822966507178E-2</v>
      </c>
      <c r="J59">
        <v>1.330739755526323E-2</v>
      </c>
      <c r="K59">
        <v>6.9579920828194116E-4</v>
      </c>
      <c r="L59">
        <v>6.7875662291274771E-2</v>
      </c>
      <c r="M59">
        <v>2.4158648343946387E-2</v>
      </c>
      <c r="N59">
        <v>5</v>
      </c>
    </row>
    <row r="60" spans="1:42" x14ac:dyDescent="0.25">
      <c r="A60">
        <v>59</v>
      </c>
      <c r="B60">
        <v>61</v>
      </c>
      <c r="C60">
        <v>9</v>
      </c>
      <c r="D60">
        <v>21.5</v>
      </c>
      <c r="E60">
        <v>0.35922330099999999</v>
      </c>
      <c r="F60">
        <v>0</v>
      </c>
      <c r="G60">
        <v>0.17575748099999999</v>
      </c>
      <c r="H60">
        <v>1.8072289156626505E-2</v>
      </c>
      <c r="I60">
        <v>1.7145135566188199E-2</v>
      </c>
      <c r="J60">
        <v>1.220921424833859E-2</v>
      </c>
      <c r="K60">
        <v>0</v>
      </c>
      <c r="L60">
        <v>3.7598160824872447E-2</v>
      </c>
      <c r="M60">
        <v>1.6130365431567241E-2</v>
      </c>
      <c r="N60">
        <v>5</v>
      </c>
    </row>
    <row r="61" spans="1:42" x14ac:dyDescent="0.25">
      <c r="A61">
        <v>60</v>
      </c>
      <c r="B61">
        <v>62</v>
      </c>
      <c r="C61">
        <v>11</v>
      </c>
      <c r="D61">
        <v>33</v>
      </c>
      <c r="E61">
        <v>0.39153439200000001</v>
      </c>
      <c r="F61">
        <v>1.1592359999999999E-3</v>
      </c>
      <c r="G61">
        <v>0.26064115300000001</v>
      </c>
      <c r="H61">
        <v>2.2088353413654619E-2</v>
      </c>
      <c r="I61">
        <v>2.6315789473684209E-2</v>
      </c>
      <c r="J61">
        <v>1.330739755526323E-2</v>
      </c>
      <c r="K61">
        <v>6.9579920828194116E-4</v>
      </c>
      <c r="L61">
        <v>5.5756534130539721E-2</v>
      </c>
      <c r="M61">
        <v>2.1404304058243648E-2</v>
      </c>
      <c r="N61">
        <v>5</v>
      </c>
    </row>
    <row r="62" spans="1:42" x14ac:dyDescent="0.25">
      <c r="A62">
        <v>61</v>
      </c>
      <c r="B62">
        <v>63</v>
      </c>
      <c r="C62">
        <v>13</v>
      </c>
      <c r="D62">
        <v>45.5</v>
      </c>
      <c r="E62">
        <v>0.4</v>
      </c>
      <c r="F62">
        <v>5.2948680000000003E-3</v>
      </c>
      <c r="G62">
        <v>0.32460893600000001</v>
      </c>
      <c r="H62">
        <v>2.6104417670682729E-2</v>
      </c>
      <c r="I62">
        <v>3.6283891547049439E-2</v>
      </c>
      <c r="J62">
        <v>1.3595125053804448E-2</v>
      </c>
      <c r="K62">
        <v>3.1780974386211138E-3</v>
      </c>
      <c r="L62">
        <v>6.9440566122580746E-2</v>
      </c>
      <c r="M62">
        <v>2.6718843735267617E-2</v>
      </c>
      <c r="N62">
        <v>5</v>
      </c>
    </row>
    <row r="63" spans="1:42" x14ac:dyDescent="0.25">
      <c r="A63">
        <v>62</v>
      </c>
      <c r="B63">
        <v>64</v>
      </c>
      <c r="C63">
        <v>12</v>
      </c>
      <c r="D63">
        <v>37.5</v>
      </c>
      <c r="E63">
        <v>0.39361702100000001</v>
      </c>
      <c r="F63">
        <v>2.0433339999999999E-3</v>
      </c>
      <c r="G63">
        <v>0.281327045</v>
      </c>
      <c r="H63">
        <v>2.4096385542168676E-2</v>
      </c>
      <c r="I63">
        <v>2.9904306220095694E-2</v>
      </c>
      <c r="J63">
        <v>1.337818155950243E-2</v>
      </c>
      <c r="K63">
        <v>1.2264544747191874E-3</v>
      </c>
      <c r="L63">
        <v>6.0181674328253082E-2</v>
      </c>
      <c r="M63">
        <v>2.3485214627474774E-2</v>
      </c>
      <c r="N63">
        <v>5</v>
      </c>
    </row>
    <row r="64" spans="1:42" x14ac:dyDescent="0.25">
      <c r="A64">
        <v>63</v>
      </c>
      <c r="B64">
        <v>65</v>
      </c>
      <c r="C64">
        <v>13</v>
      </c>
      <c r="D64">
        <v>44</v>
      </c>
      <c r="E64">
        <v>0.47741935499999999</v>
      </c>
      <c r="F64">
        <v>3.2079000000000003E-2</v>
      </c>
      <c r="G64">
        <v>0.32321307399999999</v>
      </c>
      <c r="H64">
        <v>2.6104417670682729E-2</v>
      </c>
      <c r="I64">
        <v>3.5087719298245612E-2</v>
      </c>
      <c r="J64">
        <v>1.6226439585829151E-2</v>
      </c>
      <c r="K64">
        <v>1.9254528674468696E-2</v>
      </c>
      <c r="L64">
        <v>6.9141962366616988E-2</v>
      </c>
      <c r="M64">
        <v>2.7434332943148603E-2</v>
      </c>
      <c r="N64">
        <v>5</v>
      </c>
    </row>
    <row r="65" spans="1:14" x14ac:dyDescent="0.25">
      <c r="A65">
        <v>64</v>
      </c>
      <c r="B65">
        <v>66</v>
      </c>
      <c r="C65">
        <v>12</v>
      </c>
      <c r="D65">
        <v>39</v>
      </c>
      <c r="E65">
        <v>0.39361702100000001</v>
      </c>
      <c r="F65">
        <v>2.0433339999999999E-3</v>
      </c>
      <c r="G65">
        <v>0.29053073800000001</v>
      </c>
      <c r="H65">
        <v>2.4096385542168676E-2</v>
      </c>
      <c r="I65">
        <v>3.1100478468899521E-2</v>
      </c>
      <c r="J65">
        <v>1.337818155950243E-2</v>
      </c>
      <c r="K65">
        <v>1.2264544747191874E-3</v>
      </c>
      <c r="L65">
        <v>6.2150534644342573E-2</v>
      </c>
      <c r="M65">
        <v>2.3943252120877903E-2</v>
      </c>
      <c r="N65">
        <v>5</v>
      </c>
    </row>
    <row r="66" spans="1:14" x14ac:dyDescent="0.25">
      <c r="A66">
        <v>65</v>
      </c>
      <c r="B66">
        <v>67</v>
      </c>
      <c r="C66">
        <v>10</v>
      </c>
      <c r="D66">
        <v>16</v>
      </c>
      <c r="E66">
        <v>0.36097561</v>
      </c>
      <c r="F66">
        <v>1.5867139E-4</v>
      </c>
      <c r="G66">
        <v>0.12458963100000001</v>
      </c>
      <c r="H66">
        <v>2.0080321285140562E-2</v>
      </c>
      <c r="I66">
        <v>1.2759170653907496E-2</v>
      </c>
      <c r="J66">
        <v>1.226877139830836E-2</v>
      </c>
      <c r="K66">
        <v>9.5238094347479819E-5</v>
      </c>
      <c r="L66">
        <v>2.6652299275098931E-2</v>
      </c>
      <c r="M66">
        <v>1.5096918156576314E-2</v>
      </c>
      <c r="N66">
        <v>5</v>
      </c>
    </row>
    <row r="67" spans="1:14" x14ac:dyDescent="0.25">
      <c r="A67">
        <v>66</v>
      </c>
      <c r="B67">
        <v>68</v>
      </c>
      <c r="C67">
        <v>1</v>
      </c>
      <c r="D67">
        <v>2.5</v>
      </c>
      <c r="E67">
        <v>0.284615385</v>
      </c>
      <c r="F67">
        <v>0</v>
      </c>
      <c r="G67">
        <v>7.6343239999999996E-3</v>
      </c>
      <c r="H67">
        <v>2.008032128514056E-3</v>
      </c>
      <c r="I67">
        <v>1.9936204146730461E-3</v>
      </c>
      <c r="J67">
        <v>9.6734543782792462E-3</v>
      </c>
      <c r="K67">
        <v>0</v>
      </c>
      <c r="L67">
        <v>1.6331398237391871E-3</v>
      </c>
      <c r="M67">
        <v>3.8516047811600809E-3</v>
      </c>
      <c r="N67">
        <v>5</v>
      </c>
    </row>
    <row r="68" spans="1:14" x14ac:dyDescent="0.25">
      <c r="A68">
        <v>67</v>
      </c>
      <c r="B68">
        <v>69</v>
      </c>
      <c r="C68">
        <v>10</v>
      </c>
      <c r="D68">
        <v>23.5</v>
      </c>
      <c r="E68">
        <v>0.46835442999999999</v>
      </c>
      <c r="F68">
        <v>5.1969989999999999E-3</v>
      </c>
      <c r="G68">
        <v>4.5994436E-2</v>
      </c>
      <c r="H68">
        <v>2.0080321285140562E-2</v>
      </c>
      <c r="I68">
        <v>1.8740031897926633E-2</v>
      </c>
      <c r="J68">
        <v>1.5918342613383252E-2</v>
      </c>
      <c r="K68">
        <v>3.1193542899306441E-3</v>
      </c>
      <c r="L68">
        <v>9.8391612802945384E-3</v>
      </c>
      <c r="M68">
        <v>1.785707312172314E-2</v>
      </c>
      <c r="N68">
        <v>3</v>
      </c>
    </row>
    <row r="69" spans="1:14" x14ac:dyDescent="0.25">
      <c r="A69">
        <v>68</v>
      </c>
      <c r="B69">
        <v>70</v>
      </c>
      <c r="C69">
        <v>10</v>
      </c>
      <c r="D69">
        <v>25</v>
      </c>
      <c r="E69">
        <v>0.46835442999999999</v>
      </c>
      <c r="F69">
        <v>5.1969989999999999E-3</v>
      </c>
      <c r="G69">
        <v>4.9740438999999997E-2</v>
      </c>
      <c r="H69">
        <v>2.0080321285140562E-2</v>
      </c>
      <c r="I69">
        <v>1.9936204146730464E-2</v>
      </c>
      <c r="J69">
        <v>1.5918342613383252E-2</v>
      </c>
      <c r="K69">
        <v>3.1193542899306441E-3</v>
      </c>
      <c r="L69">
        <v>1.064050881010156E-2</v>
      </c>
      <c r="M69">
        <v>1.8291760359400625E-2</v>
      </c>
      <c r="N69">
        <v>3</v>
      </c>
    </row>
    <row r="70" spans="1:14" x14ac:dyDescent="0.25">
      <c r="A70">
        <v>69</v>
      </c>
      <c r="B70">
        <v>71</v>
      </c>
      <c r="C70">
        <v>10</v>
      </c>
      <c r="D70">
        <v>22</v>
      </c>
      <c r="E70">
        <v>0.45679012299999999</v>
      </c>
      <c r="F70">
        <v>5.0929809999999999E-3</v>
      </c>
      <c r="G70">
        <v>4.6556309999999997E-2</v>
      </c>
      <c r="H70">
        <v>2.0080321285140562E-2</v>
      </c>
      <c r="I70">
        <v>1.7543859649122806E-2</v>
      </c>
      <c r="J70">
        <v>1.5525297113819289E-2</v>
      </c>
      <c r="K70">
        <v>3.0569203747942346E-3</v>
      </c>
      <c r="L70">
        <v>9.9593577515634593E-3</v>
      </c>
      <c r="M70">
        <v>1.7340682371722097E-2</v>
      </c>
      <c r="N70">
        <v>3</v>
      </c>
    </row>
    <row r="71" spans="1:14" x14ac:dyDescent="0.25">
      <c r="A71">
        <v>70</v>
      </c>
      <c r="B71">
        <v>72</v>
      </c>
      <c r="C71">
        <v>9</v>
      </c>
      <c r="D71">
        <v>13.5</v>
      </c>
      <c r="E71">
        <v>0.46250000000000002</v>
      </c>
      <c r="F71">
        <v>4.0505050000000003E-3</v>
      </c>
      <c r="G71">
        <v>3.0148219E-2</v>
      </c>
      <c r="H71">
        <v>1.8072289156626505E-2</v>
      </c>
      <c r="I71">
        <v>1.076555023923445E-2</v>
      </c>
      <c r="J71">
        <v>1.5719363343461395E-2</v>
      </c>
      <c r="K71">
        <v>2.4312031132073578E-3</v>
      </c>
      <c r="L71">
        <v>6.4493276763876424E-3</v>
      </c>
      <c r="M71">
        <v>1.4225007271340656E-2</v>
      </c>
      <c r="N71">
        <v>3</v>
      </c>
    </row>
    <row r="72" spans="1:14" x14ac:dyDescent="0.25">
      <c r="A72">
        <v>71</v>
      </c>
      <c r="B72">
        <v>73</v>
      </c>
      <c r="C72">
        <v>3</v>
      </c>
      <c r="D72">
        <v>4.5</v>
      </c>
      <c r="E72">
        <v>0.40217391299999999</v>
      </c>
      <c r="F72">
        <v>0</v>
      </c>
      <c r="G72">
        <v>1.2878608999999999E-2</v>
      </c>
      <c r="H72">
        <v>6.024096385542169E-3</v>
      </c>
      <c r="I72">
        <v>3.5885167464114833E-3</v>
      </c>
      <c r="J72">
        <v>1.3669011601532177E-2</v>
      </c>
      <c r="K72">
        <v>0</v>
      </c>
      <c r="L72">
        <v>2.7550008661233016E-3</v>
      </c>
      <c r="M72">
        <v>6.8367675138892884E-3</v>
      </c>
      <c r="N72">
        <v>4</v>
      </c>
    </row>
    <row r="73" spans="1:14" x14ac:dyDescent="0.25">
      <c r="A73">
        <v>72</v>
      </c>
      <c r="B73">
        <v>74</v>
      </c>
      <c r="C73">
        <v>2</v>
      </c>
      <c r="D73">
        <v>5</v>
      </c>
      <c r="E73">
        <v>0.34418604699999999</v>
      </c>
      <c r="F73">
        <v>0</v>
      </c>
      <c r="G73">
        <v>2.1506535E-2</v>
      </c>
      <c r="H73">
        <v>4.0160642570281121E-3</v>
      </c>
      <c r="I73">
        <v>3.9872408293460922E-3</v>
      </c>
      <c r="J73">
        <v>1.1698130876849039E-2</v>
      </c>
      <c r="K73">
        <v>0</v>
      </c>
      <c r="L73">
        <v>4.6006927108596203E-3</v>
      </c>
      <c r="M73">
        <v>5.8177033536604235E-3</v>
      </c>
      <c r="N73">
        <v>5</v>
      </c>
    </row>
    <row r="74" spans="1:14" x14ac:dyDescent="0.25">
      <c r="A74">
        <v>73</v>
      </c>
      <c r="B74">
        <v>75</v>
      </c>
      <c r="C74">
        <v>2</v>
      </c>
      <c r="D74">
        <v>5</v>
      </c>
      <c r="E74">
        <v>0.34418604699999999</v>
      </c>
      <c r="F74">
        <v>0</v>
      </c>
      <c r="G74">
        <v>2.1506535E-2</v>
      </c>
      <c r="H74">
        <v>4.0160642570281121E-3</v>
      </c>
      <c r="I74">
        <v>3.9872408293460922E-3</v>
      </c>
      <c r="J74">
        <v>1.1698130876849039E-2</v>
      </c>
      <c r="K74">
        <v>0</v>
      </c>
      <c r="L74">
        <v>4.6006927108596203E-3</v>
      </c>
      <c r="M74">
        <v>5.8177033536604235E-3</v>
      </c>
      <c r="N74">
        <v>5</v>
      </c>
    </row>
    <row r="75" spans="1:14" x14ac:dyDescent="0.25">
      <c r="A75">
        <v>74</v>
      </c>
      <c r="B75">
        <v>76</v>
      </c>
      <c r="C75">
        <v>7</v>
      </c>
      <c r="D75">
        <v>11.5</v>
      </c>
      <c r="E75">
        <v>0.38341968900000001</v>
      </c>
      <c r="F75">
        <v>4.6279155999999998E-4</v>
      </c>
      <c r="G75">
        <v>2.4808255000000001E-2</v>
      </c>
      <c r="H75">
        <v>1.4056224899598393E-2</v>
      </c>
      <c r="I75">
        <v>9.1706539074960132E-3</v>
      </c>
      <c r="J75">
        <v>1.3031596550114525E-2</v>
      </c>
      <c r="K75">
        <v>2.7777777868144576E-4</v>
      </c>
      <c r="L75">
        <v>5.3069989167314367E-3</v>
      </c>
      <c r="M75">
        <v>1.1501780031706745E-2</v>
      </c>
      <c r="N75">
        <v>3</v>
      </c>
    </row>
    <row r="76" spans="1:14" x14ac:dyDescent="0.25">
      <c r="A76">
        <v>75</v>
      </c>
      <c r="B76">
        <v>77</v>
      </c>
      <c r="C76">
        <v>7</v>
      </c>
      <c r="D76">
        <v>7</v>
      </c>
      <c r="E76">
        <v>0.35576923100000002</v>
      </c>
      <c r="F76">
        <v>0</v>
      </c>
      <c r="G76">
        <v>5.3852791999999997E-2</v>
      </c>
      <c r="H76">
        <v>1.4056224899598393E-2</v>
      </c>
      <c r="I76">
        <v>5.5821371610845294E-3</v>
      </c>
      <c r="J76">
        <v>1.2091817964352106E-2</v>
      </c>
      <c r="K76">
        <v>0</v>
      </c>
      <c r="L76">
        <v>1.1520226183057347E-2</v>
      </c>
      <c r="M76">
        <v>1.0126785735988197E-2</v>
      </c>
      <c r="N76">
        <v>5</v>
      </c>
    </row>
    <row r="93" spans="22:23" x14ac:dyDescent="0.25">
      <c r="V93" s="4" t="s">
        <v>4</v>
      </c>
      <c r="W93" s="4" t="s">
        <v>61</v>
      </c>
    </row>
    <row r="94" spans="22:23" x14ac:dyDescent="0.25">
      <c r="V94" s="5">
        <v>1</v>
      </c>
      <c r="W94">
        <v>47.540642305619251</v>
      </c>
    </row>
    <row r="95" spans="22:23" x14ac:dyDescent="0.25">
      <c r="V95" s="5">
        <v>2</v>
      </c>
      <c r="W95">
        <v>11.012713177017959</v>
      </c>
    </row>
    <row r="96" spans="22:23" x14ac:dyDescent="0.25">
      <c r="V96" s="5">
        <v>3</v>
      </c>
      <c r="W96">
        <v>11.753395656197201</v>
      </c>
    </row>
    <row r="97" spans="22:23" x14ac:dyDescent="0.25">
      <c r="V97" s="5">
        <v>4</v>
      </c>
      <c r="W97">
        <v>10.815654797174334</v>
      </c>
    </row>
    <row r="98" spans="22:23" x14ac:dyDescent="0.25">
      <c r="V98" s="5">
        <v>5</v>
      </c>
      <c r="W98">
        <v>17.170160214521651</v>
      </c>
    </row>
    <row r="99" spans="22:23" x14ac:dyDescent="0.25">
      <c r="V99" s="5">
        <v>6</v>
      </c>
      <c r="W99">
        <v>1.7074338494696384</v>
      </c>
    </row>
    <row r="100" spans="22:23" x14ac:dyDescent="0.25">
      <c r="V100" s="5" t="s">
        <v>62</v>
      </c>
    </row>
    <row r="101" spans="22:23" x14ac:dyDescent="0.25">
      <c r="V101" s="5" t="s">
        <v>5</v>
      </c>
      <c r="W101">
        <v>100.00000000000004</v>
      </c>
    </row>
  </sheetData>
  <autoFilter ref="A1:N76" xr:uid="{74FE1E71-7670-40BE-8ACA-956FE7771DC3}">
    <sortState xmlns:xlrd2="http://schemas.microsoft.com/office/spreadsheetml/2017/richdata2" ref="A2:N76">
      <sortCondition ref="A1:A76"/>
    </sortState>
  </autoFilter>
  <mergeCells count="3">
    <mergeCell ref="S31:T31"/>
    <mergeCell ref="R38:T39"/>
    <mergeCell ref="X38:Z39"/>
  </mergeCells>
  <pageMargins left="0.7" right="0.7" top="0.75" bottom="0.75" header="0.3" footer="0.3"/>
  <pageSetup paperSize="9" orientation="portrait" horizontalDpi="0" verticalDpi="0"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2D609-C41C-4E4C-8561-ABB1055B0580}">
  <dimension ref="A1:AA57"/>
  <sheetViews>
    <sheetView topLeftCell="A28" workbookViewId="0">
      <selection activeCell="H55" sqref="H55"/>
    </sheetView>
  </sheetViews>
  <sheetFormatPr baseColWidth="10" defaultRowHeight="15" x14ac:dyDescent="0.25"/>
  <cols>
    <col min="3" max="3" width="18.42578125" bestFit="1" customWidth="1"/>
    <col min="4" max="4" width="29.28515625" customWidth="1"/>
  </cols>
  <sheetData>
    <row r="1" spans="1:14" x14ac:dyDescent="0.25">
      <c r="A1" s="7" t="s">
        <v>0</v>
      </c>
      <c r="B1" s="7" t="s">
        <v>1</v>
      </c>
      <c r="C1" s="7" t="s">
        <v>10</v>
      </c>
      <c r="D1" s="7" t="s">
        <v>11</v>
      </c>
      <c r="E1" s="7" t="s">
        <v>12</v>
      </c>
      <c r="F1" s="7" t="s">
        <v>13</v>
      </c>
      <c r="G1" s="7" t="s">
        <v>14</v>
      </c>
      <c r="H1" s="7" t="s">
        <v>15</v>
      </c>
      <c r="I1" s="7" t="s">
        <v>16</v>
      </c>
      <c r="J1" s="7" t="s">
        <v>17</v>
      </c>
      <c r="K1" s="7" t="s">
        <v>18</v>
      </c>
      <c r="L1" s="7" t="s">
        <v>19</v>
      </c>
      <c r="M1" s="7" t="s">
        <v>2</v>
      </c>
    </row>
    <row r="2" spans="1:14" x14ac:dyDescent="0.25">
      <c r="A2">
        <v>7</v>
      </c>
      <c r="B2">
        <v>56</v>
      </c>
      <c r="C2">
        <v>5</v>
      </c>
      <c r="D2">
        <v>15.5</v>
      </c>
      <c r="E2">
        <v>0.72727272700000001</v>
      </c>
      <c r="F2">
        <v>0.27380952400000003</v>
      </c>
      <c r="G2">
        <v>0.54946624200000005</v>
      </c>
      <c r="H2">
        <f>C2/$C$11</f>
        <v>0.19230769230769232</v>
      </c>
      <c r="I2">
        <f>D2/$D$11</f>
        <v>0.24603174603174602</v>
      </c>
      <c r="J2">
        <f>E2/$E$11</f>
        <v>0.14193556257389384</v>
      </c>
      <c r="K2">
        <f>F2/$F$11</f>
        <v>0.25555555559703702</v>
      </c>
      <c r="L2">
        <f>G2/$G$11</f>
        <v>0.24022653451997078</v>
      </c>
      <c r="M2">
        <f>0.35*H2+0.35*I2+0.25*J2+0.03*K2+0.02*L2</f>
        <v>0.20137389142058737</v>
      </c>
    </row>
    <row r="3" spans="1:14" x14ac:dyDescent="0.25">
      <c r="A3">
        <v>3</v>
      </c>
      <c r="B3">
        <v>50</v>
      </c>
      <c r="C3">
        <v>5</v>
      </c>
      <c r="D3">
        <v>13.5</v>
      </c>
      <c r="E3">
        <v>0.72727272700000001</v>
      </c>
      <c r="F3">
        <v>0.31547618999999999</v>
      </c>
      <c r="G3">
        <v>0.49593159399999998</v>
      </c>
      <c r="H3">
        <f>C3/$C$11</f>
        <v>0.19230769230769232</v>
      </c>
      <c r="I3">
        <f>D3/$D$11</f>
        <v>0.21428571428571427</v>
      </c>
      <c r="J3">
        <f>E3/$E$11</f>
        <v>0.14193556257389384</v>
      </c>
      <c r="K3">
        <f>F3/$F$11</f>
        <v>0.29444444384296292</v>
      </c>
      <c r="L3">
        <f>G3/$G$11</f>
        <v>0.21682119678898329</v>
      </c>
      <c r="M3">
        <f>0.35*H3+0.35*I3+0.25*J3+0.03*K3+0.02*L3</f>
        <v>0.19096134020223429</v>
      </c>
    </row>
    <row r="4" spans="1:14" x14ac:dyDescent="0.25">
      <c r="A4">
        <v>5</v>
      </c>
      <c r="B4">
        <v>52</v>
      </c>
      <c r="C4">
        <v>4</v>
      </c>
      <c r="D4">
        <v>12.5</v>
      </c>
      <c r="E4">
        <v>0.66666666699999999</v>
      </c>
      <c r="F4">
        <v>0.18452381000000001</v>
      </c>
      <c r="G4">
        <v>0.49079859999999997</v>
      </c>
      <c r="H4">
        <f>C4/$C$11</f>
        <v>0.15384615384615385</v>
      </c>
      <c r="I4">
        <f>D4/$D$11</f>
        <v>0.1984126984126984</v>
      </c>
      <c r="J4">
        <f>E4/$E$11</f>
        <v>0.13010759913991349</v>
      </c>
      <c r="K4">
        <f>F4/$F$11</f>
        <v>0.17222222257481481</v>
      </c>
      <c r="L4">
        <f>G4/$G$11</f>
        <v>0.21457705280691894</v>
      </c>
      <c r="M4">
        <f>0.35*H4+0.35*I4+0.25*J4+0.03*K4+0.02*L4</f>
        <v>0.16527570580895948</v>
      </c>
    </row>
    <row r="5" spans="1:14" x14ac:dyDescent="0.25">
      <c r="A5">
        <v>1</v>
      </c>
      <c r="B5">
        <v>27</v>
      </c>
      <c r="C5">
        <v>4</v>
      </c>
      <c r="D5">
        <v>12</v>
      </c>
      <c r="E5">
        <v>0.66666666699999999</v>
      </c>
      <c r="F5">
        <v>0.25</v>
      </c>
      <c r="G5">
        <v>0.43458925900000001</v>
      </c>
      <c r="H5">
        <f>C5/$C$11</f>
        <v>0.15384615384615385</v>
      </c>
      <c r="I5">
        <f>D5/$D$11</f>
        <v>0.19047619047619047</v>
      </c>
      <c r="J5">
        <f>E5/$E$11</f>
        <v>0.13010759913991349</v>
      </c>
      <c r="K5">
        <f>F5/$F$11</f>
        <v>0.23333333320888888</v>
      </c>
      <c r="L5">
        <f>G5/$G$11</f>
        <v>0.19000233981466691</v>
      </c>
      <c r="M5">
        <f>0.35*H5+0.35*I5+0.25*J5+0.03*K5+0.02*L5</f>
        <v>0.16383976709035888</v>
      </c>
    </row>
    <row r="6" spans="1:14" x14ac:dyDescent="0.25">
      <c r="A6">
        <v>2</v>
      </c>
      <c r="B6">
        <v>40</v>
      </c>
      <c r="C6">
        <v>2</v>
      </c>
      <c r="D6">
        <v>2</v>
      </c>
      <c r="E6">
        <v>0.5</v>
      </c>
      <c r="F6">
        <v>2.9761905000000002E-2</v>
      </c>
      <c r="G6">
        <v>5.0032075000000002E-2</v>
      </c>
      <c r="H6">
        <f>C6/$C$11</f>
        <v>7.6923076923076927E-2</v>
      </c>
      <c r="I6">
        <f>D6/$D$11</f>
        <v>3.1746031746031744E-2</v>
      </c>
      <c r="J6">
        <f>E6/$E$11</f>
        <v>9.7580699306144769E-2</v>
      </c>
      <c r="K6">
        <f>F6/$F$11</f>
        <v>2.7777777985185183E-2</v>
      </c>
      <c r="L6">
        <f>G6/$G$11</f>
        <v>2.1874013494159784E-2</v>
      </c>
      <c r="M6">
        <f>0.35*H6+0.35*I6+0.25*J6+0.03*K6+0.02*L6</f>
        <v>6.3700176470162975E-2</v>
      </c>
    </row>
    <row r="7" spans="1:14" x14ac:dyDescent="0.25">
      <c r="A7" s="3">
        <v>8</v>
      </c>
      <c r="B7" s="3">
        <v>57</v>
      </c>
      <c r="C7" s="3">
        <v>2</v>
      </c>
      <c r="D7" s="3">
        <v>2</v>
      </c>
      <c r="E7" s="3">
        <v>0.5</v>
      </c>
      <c r="F7" s="3">
        <v>0</v>
      </c>
      <c r="G7" s="3">
        <v>8.7912670999999998E-2</v>
      </c>
      <c r="H7" s="3">
        <f>C7/$C$11</f>
        <v>7.6923076923076927E-2</v>
      </c>
      <c r="I7" s="3">
        <f>D7/$D$11</f>
        <v>3.1746031746031744E-2</v>
      </c>
      <c r="J7" s="3">
        <f>E7/$E$11</f>
        <v>9.7580699306144769E-2</v>
      </c>
      <c r="K7" s="3">
        <f>F7/$F$11</f>
        <v>0</v>
      </c>
      <c r="L7" s="3">
        <f>G7/$G$11</f>
        <v>3.8435402724384893E-2</v>
      </c>
      <c r="M7" s="3">
        <f>0.35*H7+0.35*I7+0.25*J7+0.03*K7+0.02*L7</f>
        <v>6.3198070915211929E-2</v>
      </c>
      <c r="N7" s="1" t="s">
        <v>20</v>
      </c>
    </row>
    <row r="8" spans="1:14" x14ac:dyDescent="0.25">
      <c r="A8">
        <v>6</v>
      </c>
      <c r="B8">
        <v>53</v>
      </c>
      <c r="C8">
        <v>2</v>
      </c>
      <c r="D8">
        <v>2</v>
      </c>
      <c r="E8">
        <v>0.47058823500000002</v>
      </c>
      <c r="F8">
        <v>1.7857142999999999E-2</v>
      </c>
      <c r="G8">
        <v>4.5481105000000001E-2</v>
      </c>
      <c r="H8">
        <f>C8/$C$11</f>
        <v>7.6923076923076927E-2</v>
      </c>
      <c r="I8">
        <f>D8/$D$11</f>
        <v>3.1746031746031744E-2</v>
      </c>
      <c r="J8">
        <f>E8/$E$11</f>
        <v>9.184065811308878E-2</v>
      </c>
      <c r="K8">
        <f>F8/$F$11</f>
        <v>1.6666666791111107E-2</v>
      </c>
      <c r="L8">
        <f>G8/$G$11</f>
        <v>1.9884330292103576E-2</v>
      </c>
      <c r="M8">
        <f>0.35*H8+0.35*I8+0.25*J8+0.03*K8+0.02*L8</f>
        <v>6.1892039172035639E-2</v>
      </c>
    </row>
    <row r="9" spans="1:14" x14ac:dyDescent="0.25">
      <c r="A9">
        <v>9</v>
      </c>
      <c r="B9">
        <v>73</v>
      </c>
      <c r="C9">
        <v>1</v>
      </c>
      <c r="D9">
        <v>2.5</v>
      </c>
      <c r="E9">
        <v>0.42105263199999998</v>
      </c>
      <c r="F9">
        <v>0</v>
      </c>
      <c r="G9">
        <v>9.1366848000000001E-2</v>
      </c>
      <c r="H9">
        <f>C9/$C$11</f>
        <v>3.8461538461538464E-2</v>
      </c>
      <c r="I9">
        <f>D9/$D$11</f>
        <v>3.968253968253968E-2</v>
      </c>
      <c r="J9">
        <f>E9/$E$11</f>
        <v>8.2173220550505646E-2</v>
      </c>
      <c r="K9">
        <f>F9/$F$11</f>
        <v>0</v>
      </c>
      <c r="L9">
        <f>G9/$G$11</f>
        <v>3.9945568239391348E-2</v>
      </c>
      <c r="M9">
        <f>0.35*H9+0.35*I9+0.25*J9+0.03*K9+0.02*L9</f>
        <v>4.8692643852841583E-2</v>
      </c>
    </row>
    <row r="10" spans="1:14" x14ac:dyDescent="0.25">
      <c r="A10">
        <v>4</v>
      </c>
      <c r="B10">
        <v>51</v>
      </c>
      <c r="C10">
        <v>1</v>
      </c>
      <c r="D10">
        <v>1</v>
      </c>
      <c r="E10">
        <v>0.44444444399999999</v>
      </c>
      <c r="F10">
        <v>0</v>
      </c>
      <c r="G10">
        <v>4.1705328E-2</v>
      </c>
      <c r="H10">
        <f>C10/$C$11</f>
        <v>3.8461538461538464E-2</v>
      </c>
      <c r="I10">
        <f>D10/$D$11</f>
        <v>1.5873015873015872E-2</v>
      </c>
      <c r="J10">
        <f>E10/$E$11</f>
        <v>8.6738399296501387E-2</v>
      </c>
      <c r="K10">
        <f>F10/$F$11</f>
        <v>0</v>
      </c>
      <c r="L10">
        <f>G10/$G$11</f>
        <v>1.8233561319420787E-2</v>
      </c>
      <c r="M10">
        <f>0.35*H10+0.35*I10+0.25*J10+0.03*K10+0.02*L10</f>
        <v>4.1066365067607788E-2</v>
      </c>
    </row>
    <row r="11" spans="1:14" x14ac:dyDescent="0.25">
      <c r="C11">
        <f>SUM(C2:C10)</f>
        <v>26</v>
      </c>
      <c r="D11">
        <f>SUM(D2:D10)</f>
        <v>63</v>
      </c>
      <c r="E11">
        <f>SUM(E2:E10)</f>
        <v>5.1239640990000002</v>
      </c>
      <c r="F11">
        <f>SUM(F2:F10)</f>
        <v>1.0714285720000001</v>
      </c>
      <c r="G11">
        <f>SUM(G2:G10)</f>
        <v>2.2872837219999993</v>
      </c>
    </row>
    <row r="15" spans="1:14" x14ac:dyDescent="0.25">
      <c r="D15" s="1" t="s">
        <v>21</v>
      </c>
    </row>
    <row r="16" spans="1:14" x14ac:dyDescent="0.25">
      <c r="D16" t="s">
        <v>35</v>
      </c>
    </row>
    <row r="17" spans="4:27" x14ac:dyDescent="0.25">
      <c r="D17" t="s">
        <v>22</v>
      </c>
    </row>
    <row r="18" spans="4:27" x14ac:dyDescent="0.25">
      <c r="D18" t="s">
        <v>36</v>
      </c>
    </row>
    <row r="19" spans="4:27" x14ac:dyDescent="0.25">
      <c r="D19" t="s">
        <v>23</v>
      </c>
    </row>
    <row r="21" spans="4:27" x14ac:dyDescent="0.25">
      <c r="D21" t="s">
        <v>24</v>
      </c>
    </row>
    <row r="29" spans="4:27" x14ac:dyDescent="0.25">
      <c r="D29" s="1" t="s">
        <v>39</v>
      </c>
      <c r="N29" s="1" t="s">
        <v>56</v>
      </c>
      <c r="U29" s="1" t="s">
        <v>57</v>
      </c>
    </row>
    <row r="30" spans="4:27" x14ac:dyDescent="0.25">
      <c r="E30" t="s">
        <v>44</v>
      </c>
      <c r="F30" t="s">
        <v>43</v>
      </c>
      <c r="G30" t="s">
        <v>42</v>
      </c>
      <c r="H30" t="s">
        <v>41</v>
      </c>
      <c r="I30" t="s">
        <v>40</v>
      </c>
      <c r="J30">
        <v>57</v>
      </c>
      <c r="N30">
        <f>E31/$K$41</f>
        <v>0.13315579227696406</v>
      </c>
      <c r="O30">
        <f>F31/$K$41</f>
        <v>1.1984021304926764E-2</v>
      </c>
      <c r="P30">
        <f t="shared" ref="O30:R35" si="0">G31/$K$41</f>
        <v>2.8628495339547269E-2</v>
      </c>
      <c r="Q30">
        <f t="shared" si="0"/>
        <v>2.1304926764314249E-2</v>
      </c>
      <c r="R30">
        <f>I31/$K$41</f>
        <v>8.6551264980026625E-3</v>
      </c>
      <c r="S30">
        <f>J31/$K$41</f>
        <v>0</v>
      </c>
      <c r="U30" s="9">
        <f>E31/$K$31</f>
        <v>0.65359477124183007</v>
      </c>
      <c r="V30">
        <f>F31/$K$31</f>
        <v>5.8823529411764705E-2</v>
      </c>
      <c r="W30">
        <f>G31/$K$31</f>
        <v>0.14052287581699346</v>
      </c>
      <c r="X30">
        <f>H31/$K$31</f>
        <v>0.10457516339869281</v>
      </c>
      <c r="Y30">
        <f>I31/$K$31</f>
        <v>4.2483660130718956E-2</v>
      </c>
      <c r="Z30">
        <f>J31/$K$31</f>
        <v>0</v>
      </c>
      <c r="AA30" s="1">
        <f>SUM(V30:Z30)</f>
        <v>0.34640522875816998</v>
      </c>
    </row>
    <row r="31" spans="4:27" x14ac:dyDescent="0.25">
      <c r="D31" t="s">
        <v>44</v>
      </c>
      <c r="E31" s="9">
        <v>100</v>
      </c>
      <c r="F31">
        <v>9</v>
      </c>
      <c r="G31">
        <v>21.5</v>
      </c>
      <c r="H31">
        <v>16</v>
      </c>
      <c r="I31">
        <v>6.5</v>
      </c>
      <c r="J31">
        <v>0</v>
      </c>
      <c r="K31">
        <f>SUM(E31:J31)</f>
        <v>153</v>
      </c>
      <c r="N31">
        <f>E32/$K$41</f>
        <v>1.1984021304926764E-2</v>
      </c>
      <c r="O31">
        <f>F32/$K$41</f>
        <v>0.13914780292942744</v>
      </c>
      <c r="P31">
        <f t="shared" si="0"/>
        <v>1.1984021304926764E-2</v>
      </c>
      <c r="Q31">
        <f t="shared" si="0"/>
        <v>2.6631158455392811E-3</v>
      </c>
      <c r="R31">
        <f t="shared" si="0"/>
        <v>0</v>
      </c>
      <c r="S31">
        <f t="shared" ref="S31:S35" si="1">J32/$K$41</f>
        <v>0</v>
      </c>
      <c r="U31">
        <f>E32/$K$32</f>
        <v>7.2289156626506021E-2</v>
      </c>
      <c r="V31" s="9">
        <f t="shared" ref="V31:X31" si="2">F32/$K$32</f>
        <v>0.8393574297188755</v>
      </c>
      <c r="W31">
        <f t="shared" si="2"/>
        <v>7.2289156626506021E-2</v>
      </c>
      <c r="X31">
        <f t="shared" si="2"/>
        <v>1.6064257028112448E-2</v>
      </c>
      <c r="Y31">
        <f>I32/$K$32</f>
        <v>0</v>
      </c>
      <c r="Z31">
        <f>J32/$K$32</f>
        <v>0</v>
      </c>
      <c r="AA31" s="1">
        <f>SUM(U31,W31:Z31)</f>
        <v>0.1606425702811245</v>
      </c>
    </row>
    <row r="32" spans="4:27" x14ac:dyDescent="0.25">
      <c r="D32" t="s">
        <v>43</v>
      </c>
      <c r="E32">
        <v>9</v>
      </c>
      <c r="F32" s="9">
        <v>104.5</v>
      </c>
      <c r="G32">
        <v>9</v>
      </c>
      <c r="H32">
        <v>2</v>
      </c>
      <c r="I32">
        <v>0</v>
      </c>
      <c r="J32">
        <v>0</v>
      </c>
      <c r="K32">
        <f t="shared" ref="K32:K36" si="3">SUM(E32:J32)</f>
        <v>124.5</v>
      </c>
      <c r="N32">
        <f>E33/$K$41</f>
        <v>2.8628495339547269E-2</v>
      </c>
      <c r="O32">
        <f>F33/$K$41</f>
        <v>1.1984021304926764E-2</v>
      </c>
      <c r="P32">
        <f t="shared" si="0"/>
        <v>0.10719041278295606</v>
      </c>
      <c r="Q32">
        <f t="shared" si="0"/>
        <v>2.1970705725699067E-2</v>
      </c>
      <c r="R32">
        <f t="shared" si="0"/>
        <v>1.7976031957390146E-2</v>
      </c>
      <c r="S32">
        <f t="shared" si="1"/>
        <v>0</v>
      </c>
      <c r="U32">
        <f>E33/$K$33</f>
        <v>0.1524822695035461</v>
      </c>
      <c r="V32">
        <f t="shared" ref="V32:Y32" si="4">F33/$K$33</f>
        <v>6.3829787234042548E-2</v>
      </c>
      <c r="W32" s="9">
        <f t="shared" si="4"/>
        <v>0.57092198581560283</v>
      </c>
      <c r="X32">
        <f t="shared" si="4"/>
        <v>0.11702127659574468</v>
      </c>
      <c r="Y32">
        <f t="shared" si="4"/>
        <v>9.5744680851063829E-2</v>
      </c>
      <c r="Z32">
        <f>J33/$K$33</f>
        <v>0</v>
      </c>
      <c r="AA32" s="1">
        <f>SUM(U32:V32,X32:Z32)</f>
        <v>0.42907801418439717</v>
      </c>
    </row>
    <row r="33" spans="4:27" x14ac:dyDescent="0.25">
      <c r="D33" t="s">
        <v>42</v>
      </c>
      <c r="E33">
        <v>21.5</v>
      </c>
      <c r="F33">
        <v>9</v>
      </c>
      <c r="G33" s="9">
        <v>80.5</v>
      </c>
      <c r="H33">
        <v>16.5</v>
      </c>
      <c r="I33">
        <v>13.5</v>
      </c>
      <c r="J33">
        <v>0</v>
      </c>
      <c r="K33">
        <f t="shared" si="3"/>
        <v>141</v>
      </c>
      <c r="N33">
        <f>E34/$K$41</f>
        <v>2.1304926764314249E-2</v>
      </c>
      <c r="O33">
        <f>F34/$K$41</f>
        <v>2.6631158455392811E-3</v>
      </c>
      <c r="P33">
        <f t="shared" si="0"/>
        <v>2.1970705725699067E-2</v>
      </c>
      <c r="Q33">
        <f t="shared" si="0"/>
        <v>3.9280958721704395E-2</v>
      </c>
      <c r="R33">
        <f>I34/$K$41</f>
        <v>3.7283621837549935E-2</v>
      </c>
      <c r="S33">
        <f t="shared" si="1"/>
        <v>2.6631158455392811E-3</v>
      </c>
      <c r="U33">
        <f>E34/$K$34</f>
        <v>0.1702127659574468</v>
      </c>
      <c r="V33">
        <f t="shared" ref="V33:Z33" si="5">F34/$K$34</f>
        <v>2.1276595744680851E-2</v>
      </c>
      <c r="W33">
        <f t="shared" si="5"/>
        <v>0.17553191489361702</v>
      </c>
      <c r="X33" s="9">
        <f t="shared" si="5"/>
        <v>0.31382978723404253</v>
      </c>
      <c r="Y33">
        <f t="shared" si="5"/>
        <v>0.2978723404255319</v>
      </c>
      <c r="Z33">
        <f t="shared" si="5"/>
        <v>2.1276595744680851E-2</v>
      </c>
      <c r="AA33" s="1">
        <f>SUM(U33:W33,Y33:Z33)</f>
        <v>0.68617021276595747</v>
      </c>
    </row>
    <row r="34" spans="4:27" x14ac:dyDescent="0.25">
      <c r="D34" t="s">
        <v>41</v>
      </c>
      <c r="E34">
        <v>16</v>
      </c>
      <c r="F34">
        <v>2</v>
      </c>
      <c r="G34">
        <v>16.5</v>
      </c>
      <c r="H34" s="9">
        <v>29.5</v>
      </c>
      <c r="I34">
        <v>28</v>
      </c>
      <c r="J34">
        <v>2</v>
      </c>
      <c r="K34">
        <f t="shared" si="3"/>
        <v>94</v>
      </c>
      <c r="N34">
        <f>E35/$K$41</f>
        <v>8.6551264980026625E-3</v>
      </c>
      <c r="O34">
        <f>F35/$K$41</f>
        <v>0</v>
      </c>
      <c r="P34">
        <f t="shared" si="0"/>
        <v>1.7976031957390146E-2</v>
      </c>
      <c r="Q34">
        <f t="shared" si="0"/>
        <v>3.7283621837549935E-2</v>
      </c>
      <c r="R34">
        <f>I35/$K$41</f>
        <v>0.25099866844207724</v>
      </c>
      <c r="S34">
        <f t="shared" si="1"/>
        <v>0</v>
      </c>
      <c r="U34">
        <f>E35/$K$35</f>
        <v>2.748414376321353E-2</v>
      </c>
      <c r="V34">
        <f t="shared" ref="V34:Y34" si="6">F35/$K$35</f>
        <v>0</v>
      </c>
      <c r="W34">
        <f t="shared" si="6"/>
        <v>5.7082452431289642E-2</v>
      </c>
      <c r="X34">
        <f t="shared" si="6"/>
        <v>0.11839323467230443</v>
      </c>
      <c r="Y34" s="9">
        <f t="shared" si="6"/>
        <v>0.79704016913319242</v>
      </c>
      <c r="Z34">
        <f>J35/$K$35</f>
        <v>0</v>
      </c>
      <c r="AA34" s="1">
        <f>SUM(U34:X34,Z34)</f>
        <v>0.20295983086680761</v>
      </c>
    </row>
    <row r="35" spans="4:27" x14ac:dyDescent="0.25">
      <c r="D35" t="s">
        <v>40</v>
      </c>
      <c r="E35">
        <v>6.5</v>
      </c>
      <c r="F35">
        <v>0</v>
      </c>
      <c r="G35">
        <v>13.5</v>
      </c>
      <c r="H35">
        <v>28</v>
      </c>
      <c r="I35" s="9">
        <v>188.5</v>
      </c>
      <c r="J35">
        <v>0</v>
      </c>
      <c r="K35">
        <f t="shared" si="3"/>
        <v>236.5</v>
      </c>
      <c r="N35">
        <f t="shared" ref="N30:N35" si="7">E36/$K$41</f>
        <v>0</v>
      </c>
      <c r="O35">
        <f>F36/$K$41</f>
        <v>0</v>
      </c>
      <c r="P35">
        <f t="shared" si="0"/>
        <v>0</v>
      </c>
      <c r="Q35">
        <f>H36/$K$41</f>
        <v>2.6631158455392811E-3</v>
      </c>
      <c r="R35">
        <f t="shared" si="0"/>
        <v>0</v>
      </c>
      <c r="S35">
        <f t="shared" si="1"/>
        <v>0</v>
      </c>
      <c r="U35">
        <f>E36/$K$36</f>
        <v>0</v>
      </c>
      <c r="V35">
        <f t="shared" ref="V35:Z35" si="8">F36/$K$36</f>
        <v>0</v>
      </c>
      <c r="W35">
        <f t="shared" si="8"/>
        <v>0</v>
      </c>
      <c r="X35">
        <f>H36/$K$36</f>
        <v>1</v>
      </c>
      <c r="Y35">
        <f t="shared" si="8"/>
        <v>0</v>
      </c>
      <c r="Z35" s="9">
        <f t="shared" si="8"/>
        <v>0</v>
      </c>
      <c r="AA35">
        <f>SUM(U35,V35,W35,X35,Y35)</f>
        <v>1</v>
      </c>
    </row>
    <row r="36" spans="4:27" x14ac:dyDescent="0.25">
      <c r="D36">
        <v>57</v>
      </c>
      <c r="E36">
        <v>0</v>
      </c>
      <c r="F36">
        <v>0</v>
      </c>
      <c r="G36">
        <v>0</v>
      </c>
      <c r="H36">
        <v>2</v>
      </c>
      <c r="I36">
        <v>0</v>
      </c>
      <c r="J36" s="9">
        <v>0</v>
      </c>
      <c r="K36">
        <f t="shared" si="3"/>
        <v>2</v>
      </c>
    </row>
    <row r="37" spans="4:27" x14ac:dyDescent="0.25">
      <c r="E37">
        <f>SUM(E31:E36)</f>
        <v>153</v>
      </c>
      <c r="F37">
        <f t="shared" ref="F37:J37" si="9">SUM(F31:F36)</f>
        <v>124.5</v>
      </c>
      <c r="G37">
        <f t="shared" si="9"/>
        <v>141</v>
      </c>
      <c r="H37">
        <f t="shared" si="9"/>
        <v>94</v>
      </c>
      <c r="I37">
        <f t="shared" si="9"/>
        <v>236.5</v>
      </c>
      <c r="J37">
        <f t="shared" si="9"/>
        <v>2</v>
      </c>
    </row>
    <row r="40" spans="4:27" x14ac:dyDescent="0.25">
      <c r="E40" s="1" t="s">
        <v>45</v>
      </c>
    </row>
    <row r="41" spans="4:27" x14ac:dyDescent="0.25">
      <c r="D41" t="s">
        <v>46</v>
      </c>
      <c r="E41">
        <f>E31/(E31+F32+G33+H34+I35+J36)</f>
        <v>0.19880715705765409</v>
      </c>
      <c r="J41" s="1" t="s">
        <v>49</v>
      </c>
      <c r="K41">
        <f>SUM(E31:J36)</f>
        <v>751</v>
      </c>
    </row>
    <row r="42" spans="4:27" x14ac:dyDescent="0.25">
      <c r="D42" t="s">
        <v>47</v>
      </c>
      <c r="E42">
        <f>F32/(E31+F32+G33+H34+I35+J36)</f>
        <v>0.2077534791252485</v>
      </c>
      <c r="N42" s="1" t="s">
        <v>58</v>
      </c>
    </row>
    <row r="43" spans="4:27" x14ac:dyDescent="0.25">
      <c r="D43" t="s">
        <v>48</v>
      </c>
      <c r="E43">
        <f>G33/(E31+F32+G33+H34+I35+J36)</f>
        <v>0.16003976143141152</v>
      </c>
      <c r="G43" s="1" t="s">
        <v>49</v>
      </c>
      <c r="H43">
        <f>SUM(E41:E46)</f>
        <v>1</v>
      </c>
      <c r="N43" s="9">
        <f>E31/$E$37</f>
        <v>0.65359477124183007</v>
      </c>
      <c r="O43">
        <f>F31/$F$37</f>
        <v>7.2289156626506021E-2</v>
      </c>
      <c r="P43">
        <f>G31/$G$37</f>
        <v>0.1524822695035461</v>
      </c>
      <c r="Q43">
        <f>H31/$H$37</f>
        <v>0.1702127659574468</v>
      </c>
      <c r="R43">
        <f>I31/$I$37</f>
        <v>2.748414376321353E-2</v>
      </c>
      <c r="S43">
        <f>J31/$J$37</f>
        <v>0</v>
      </c>
      <c r="T43" s="1"/>
    </row>
    <row r="44" spans="4:27" x14ac:dyDescent="0.25">
      <c r="D44" t="s">
        <v>50</v>
      </c>
      <c r="E44">
        <f>H34/(E31+F32+G33+H34+I35+J36)</f>
        <v>5.8648111332007952E-2</v>
      </c>
      <c r="N44">
        <f t="shared" ref="N44:N47" si="10">E32/$E$37</f>
        <v>5.8823529411764705E-2</v>
      </c>
      <c r="O44" s="9">
        <f t="shared" ref="O44:O48" si="11">F32/$F$37</f>
        <v>0.8393574297188755</v>
      </c>
      <c r="P44">
        <f t="shared" ref="P44:P48" si="12">G32/$G$37</f>
        <v>6.3829787234042548E-2</v>
      </c>
      <c r="Q44">
        <f t="shared" ref="Q44:Q47" si="13">H32/$H$37</f>
        <v>2.1276595744680851E-2</v>
      </c>
      <c r="R44">
        <f t="shared" ref="R44:R47" si="14">I32/$I$37</f>
        <v>0</v>
      </c>
      <c r="S44">
        <f t="shared" ref="S44:S48" si="15">J32/$J$37</f>
        <v>0</v>
      </c>
      <c r="T44" s="1"/>
    </row>
    <row r="45" spans="4:27" x14ac:dyDescent="0.25">
      <c r="D45" t="s">
        <v>51</v>
      </c>
      <c r="E45">
        <f>I35/(E31+F32+G33+H34+I35+J36)</f>
        <v>0.37475149105367794</v>
      </c>
      <c r="N45">
        <f t="shared" si="10"/>
        <v>0.14052287581699346</v>
      </c>
      <c r="O45">
        <f t="shared" si="11"/>
        <v>7.2289156626506021E-2</v>
      </c>
      <c r="P45" s="9">
        <f t="shared" si="12"/>
        <v>0.57092198581560283</v>
      </c>
      <c r="Q45">
        <f t="shared" si="13"/>
        <v>0.17553191489361702</v>
      </c>
      <c r="R45">
        <f t="shared" si="14"/>
        <v>5.7082452431289642E-2</v>
      </c>
      <c r="S45">
        <f t="shared" si="15"/>
        <v>0</v>
      </c>
      <c r="T45" s="1"/>
    </row>
    <row r="46" spans="4:27" x14ac:dyDescent="0.25">
      <c r="D46" t="s">
        <v>55</v>
      </c>
      <c r="E46">
        <f>J36/(E31+F32+G33+H34+I35+J36)</f>
        <v>0</v>
      </c>
      <c r="N46">
        <f t="shared" si="10"/>
        <v>0.10457516339869281</v>
      </c>
      <c r="O46">
        <f t="shared" si="11"/>
        <v>1.6064257028112448E-2</v>
      </c>
      <c r="P46">
        <f t="shared" si="12"/>
        <v>0.11702127659574468</v>
      </c>
      <c r="Q46" s="9">
        <f t="shared" si="13"/>
        <v>0.31382978723404253</v>
      </c>
      <c r="R46">
        <f t="shared" si="14"/>
        <v>0.11839323467230443</v>
      </c>
      <c r="S46">
        <f t="shared" si="15"/>
        <v>1</v>
      </c>
      <c r="T46" s="1"/>
    </row>
    <row r="47" spans="4:27" x14ac:dyDescent="0.25">
      <c r="N47">
        <f t="shared" si="10"/>
        <v>4.2483660130718956E-2</v>
      </c>
      <c r="O47">
        <f t="shared" si="11"/>
        <v>0</v>
      </c>
      <c r="P47">
        <f t="shared" si="12"/>
        <v>9.5744680851063829E-2</v>
      </c>
      <c r="Q47">
        <f t="shared" si="13"/>
        <v>0.2978723404255319</v>
      </c>
      <c r="R47" s="9">
        <f t="shared" si="14"/>
        <v>0.79704016913319242</v>
      </c>
      <c r="S47">
        <f t="shared" si="15"/>
        <v>0</v>
      </c>
      <c r="T47" s="1"/>
    </row>
    <row r="48" spans="4:27" x14ac:dyDescent="0.25">
      <c r="N48">
        <f>E36/$E$37</f>
        <v>0</v>
      </c>
      <c r="O48">
        <f t="shared" si="11"/>
        <v>0</v>
      </c>
      <c r="P48">
        <f t="shared" si="12"/>
        <v>0</v>
      </c>
      <c r="Q48">
        <f>H36/$H$37</f>
        <v>2.1276595744680851E-2</v>
      </c>
      <c r="R48">
        <f>I36/$I$37</f>
        <v>0</v>
      </c>
      <c r="S48" s="9">
        <f t="shared" si="15"/>
        <v>0</v>
      </c>
    </row>
    <row r="49" spans="4:6" x14ac:dyDescent="0.25">
      <c r="E49" s="1" t="s">
        <v>52</v>
      </c>
    </row>
    <row r="50" spans="4:6" x14ac:dyDescent="0.25">
      <c r="E50" s="1" t="s">
        <v>53</v>
      </c>
      <c r="F50" s="1" t="s">
        <v>54</v>
      </c>
    </row>
    <row r="51" spans="4:6" x14ac:dyDescent="0.25">
      <c r="D51" t="s">
        <v>46</v>
      </c>
      <c r="E51">
        <f>(E32+E33+E34+E35+E36)/($E$32+$E$33+$E$34+$E$35+$E$36+$F$31+$F$33+$F$34+$F$35+$F$36+$G$31+$G$32+$G$34+$G$35+$G$36+$H$31+$H$32+$H$33+$H$35+$H$36+$I$31+$I$32+$I$33+$I$34+$I$36+$J$31+$J$32+$J$33+$J$34+$J$35)</f>
        <v>0.21370967741935484</v>
      </c>
      <c r="F51">
        <f>E51</f>
        <v>0.21370967741935484</v>
      </c>
    </row>
    <row r="52" spans="4:6" x14ac:dyDescent="0.25">
      <c r="D52" t="s">
        <v>47</v>
      </c>
      <c r="E52">
        <f>(F31+F33+F34+F35+F36)/($E$32+$E$33+$E$34+$E$35+$E$36+$F$31+$F$33+$F$34+$F$35+$F$36+$G$31+$G$32+$G$34+$G$35+$G$36+$H$31+$H$32+$H$33+$H$35+$H$36+$I$31+$I$32+$I$33+$I$34+$I$36+$J$31+$J$32+$J$33+$J$34+$J$35)</f>
        <v>8.0645161290322578E-2</v>
      </c>
      <c r="F52">
        <f t="shared" ref="F52:F56" si="16">E52</f>
        <v>8.0645161290322578E-2</v>
      </c>
    </row>
    <row r="53" spans="4:6" x14ac:dyDescent="0.25">
      <c r="D53" t="s">
        <v>48</v>
      </c>
      <c r="E53">
        <f>(G31+G32+G34+G35+G36)/($E$32+$E$33+$E$34+$E$35+$E$36+$F$31+$F$33+$F$34+$F$35+$F$36+$G$31+$G$32+$G$34+$G$35+$G$36+$H$31+$H$32+$H$33+$H$35+$H$36+$I$31+$I$32+$I$33+$I$34+$I$36+$J$31+$J$32+$J$33+$J$34+$J$35)</f>
        <v>0.24395161290322581</v>
      </c>
      <c r="F53">
        <f t="shared" si="16"/>
        <v>0.24395161290322581</v>
      </c>
    </row>
    <row r="54" spans="4:6" x14ac:dyDescent="0.25">
      <c r="D54" t="s">
        <v>50</v>
      </c>
      <c r="E54">
        <f>(H31+H32+H33+H35+H36)/($E$32+$E$33+$E$34+$E$35+$E$36+$F$31+$F$33+$F$34+$F$35+$F$36+$G$31+$G$32+$G$34+$G$35+$G$36+$H$31+$H$32+$H$33+$H$35+$H$36+$I$31+$I$32+$I$33+$I$34+$I$36+$J$31+$J$32+$J$33+$J$34+$J$35)</f>
        <v>0.26008064516129031</v>
      </c>
      <c r="F54">
        <f t="shared" si="16"/>
        <v>0.26008064516129031</v>
      </c>
    </row>
    <row r="55" spans="4:6" x14ac:dyDescent="0.25">
      <c r="D55" t="s">
        <v>51</v>
      </c>
      <c r="E55">
        <f>(I31+I32+I33+I34+I36)/($E$32+$E$33+$E$34+$E$35+$E$36+$F$31+$F$33+$F$34+$F$35+$F$36+$G$31+$G$32+$G$34+$G$35+$G$36+$H$31+$H$32+$H$33+$H$35+$H$36+$I$31+$I$32+$I$33+$I$34+$I$36+$J$31+$J$32+$J$33+$J$34+$J$35)</f>
        <v>0.19354838709677419</v>
      </c>
      <c r="F55">
        <f t="shared" si="16"/>
        <v>0.19354838709677419</v>
      </c>
    </row>
    <row r="56" spans="4:6" x14ac:dyDescent="0.25">
      <c r="D56" t="s">
        <v>55</v>
      </c>
      <c r="E56">
        <f>(J31+J32+J33+J34+J35)/($E$32+$E$33+$E$34+$E$35+$E$36+$F$31+$F$33+$F$34+$F$35+$F$36+$G$31+$G$32+$G$34+$G$35+$G$36+$H$31+$H$32+$H$33+$H$35+$H$36+$I$31+$I$32+$I$33+$I$34+$I$36+$J$31+$J$32+$J$33+$J$34+$J$35)</f>
        <v>8.0645161290322578E-3</v>
      </c>
      <c r="F56">
        <f t="shared" si="16"/>
        <v>8.0645161290322578E-3</v>
      </c>
    </row>
    <row r="57" spans="4:6" x14ac:dyDescent="0.25">
      <c r="E57">
        <f>SUM(E51:E56)</f>
        <v>1</v>
      </c>
      <c r="F57">
        <f>SUM(F51:F56)</f>
        <v>1</v>
      </c>
    </row>
  </sheetData>
  <autoFilter ref="A1:M1" xr:uid="{1551E1B7-3B63-469F-8C2B-AFC1520AA212}">
    <sortState xmlns:xlrd2="http://schemas.microsoft.com/office/spreadsheetml/2017/richdata2" ref="A2:M11">
      <sortCondition descending="1" ref="M1"/>
    </sortState>
  </autoFilter>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19B00-4EAE-4426-8E9B-5B11E5079CDA}">
  <dimension ref="A1:AB69"/>
  <sheetViews>
    <sheetView topLeftCell="A37" zoomScaleNormal="100" workbookViewId="0">
      <selection activeCell="F43" activeCellId="3" sqref="F51 F40 F42 F43"/>
    </sheetView>
  </sheetViews>
  <sheetFormatPr baseColWidth="10" defaultRowHeight="15" x14ac:dyDescent="0.25"/>
  <cols>
    <col min="4" max="4" width="28" bestFit="1" customWidth="1"/>
    <col min="5" max="5" width="29.5703125" bestFit="1" customWidth="1"/>
    <col min="6" max="6" width="30.140625" bestFit="1" customWidth="1"/>
    <col min="8" max="8" width="13" bestFit="1" customWidth="1"/>
    <col min="9" max="9" width="13.85546875" bestFit="1" customWidth="1"/>
    <col min="10" max="11" width="12" bestFit="1" customWidth="1"/>
    <col min="12" max="12" width="13.140625" bestFit="1" customWidth="1"/>
  </cols>
  <sheetData>
    <row r="1" spans="1:13" x14ac:dyDescent="0.25">
      <c r="A1" s="7" t="s">
        <v>0</v>
      </c>
      <c r="B1" s="7" t="s">
        <v>1</v>
      </c>
      <c r="C1" s="7" t="s">
        <v>10</v>
      </c>
      <c r="D1" s="7" t="s">
        <v>11</v>
      </c>
      <c r="E1" s="7" t="s">
        <v>12</v>
      </c>
      <c r="F1" s="7" t="s">
        <v>13</v>
      </c>
      <c r="G1" s="7" t="s">
        <v>14</v>
      </c>
      <c r="H1" s="7" t="s">
        <v>15</v>
      </c>
      <c r="I1" s="7" t="s">
        <v>16</v>
      </c>
      <c r="J1" s="7" t="s">
        <v>17</v>
      </c>
      <c r="K1" s="7" t="s">
        <v>18</v>
      </c>
      <c r="L1" s="7" t="s">
        <v>19</v>
      </c>
      <c r="M1" s="7" t="s">
        <v>2</v>
      </c>
    </row>
    <row r="2" spans="1:13" x14ac:dyDescent="0.25">
      <c r="A2">
        <v>5</v>
      </c>
      <c r="B2">
        <v>59</v>
      </c>
      <c r="C2" s="6">
        <v>11</v>
      </c>
      <c r="D2" s="6">
        <v>40.5</v>
      </c>
      <c r="E2" s="6">
        <v>0.72727272700000001</v>
      </c>
      <c r="F2" s="6">
        <v>1.0515873E-2</v>
      </c>
      <c r="G2" s="6">
        <v>0.36085435100000002</v>
      </c>
      <c r="H2" s="6">
        <f>C2/$C$19</f>
        <v>8.3333333333333329E-2</v>
      </c>
      <c r="I2" s="6">
        <f>D2/$D$19</f>
        <v>0.10742705570291777</v>
      </c>
      <c r="J2" s="6">
        <f>E2/$E$19</f>
        <v>6.761117354677329E-2</v>
      </c>
      <c r="K2" s="6">
        <f>F2/$F$19</f>
        <v>1.3867085262534433E-2</v>
      </c>
      <c r="L2" s="6">
        <f>G2/$G$19</f>
        <v>0.10822436214759078</v>
      </c>
      <c r="M2" s="6">
        <f>0.35*H2+0.35*I2+0.25*J2+0.03*K2+0.02*L2</f>
        <v>8.6249429350209059E-2</v>
      </c>
    </row>
    <row r="3" spans="1:13" x14ac:dyDescent="0.25">
      <c r="A3">
        <v>9</v>
      </c>
      <c r="B3">
        <v>63</v>
      </c>
      <c r="C3" s="6">
        <v>11</v>
      </c>
      <c r="D3" s="6">
        <v>40</v>
      </c>
      <c r="E3" s="6">
        <v>0.72727272700000001</v>
      </c>
      <c r="F3" s="6">
        <v>1.0515873E-2</v>
      </c>
      <c r="G3" s="6">
        <v>0.35459690799999999</v>
      </c>
      <c r="H3" s="6">
        <f>C3/$C$19</f>
        <v>8.3333333333333329E-2</v>
      </c>
      <c r="I3" s="6">
        <f>D3/$D$19</f>
        <v>0.10610079575596817</v>
      </c>
      <c r="J3" s="6">
        <f>E3/$E$19</f>
        <v>6.761117354677329E-2</v>
      </c>
      <c r="K3" s="6">
        <f>F3/$F$19</f>
        <v>1.3867085262534433E-2</v>
      </c>
      <c r="L3" s="6">
        <f>G3/$G$19</f>
        <v>0.10634768316208533</v>
      </c>
      <c r="M3" s="6">
        <f>0.35*H3+0.35*I3+0.25*J3+0.03*K3+0.02*L3</f>
        <v>8.5747704789066598E-2</v>
      </c>
    </row>
    <row r="4" spans="1:13" x14ac:dyDescent="0.25">
      <c r="A4">
        <v>11</v>
      </c>
      <c r="B4">
        <v>65</v>
      </c>
      <c r="C4" s="6">
        <v>11</v>
      </c>
      <c r="D4" s="6">
        <v>38.5</v>
      </c>
      <c r="E4" s="6">
        <v>0.72727272700000001</v>
      </c>
      <c r="F4" s="6">
        <v>1.0515873E-2</v>
      </c>
      <c r="G4" s="6">
        <v>0.34952064900000002</v>
      </c>
      <c r="H4" s="6">
        <f>C4/$C$19</f>
        <v>8.3333333333333329E-2</v>
      </c>
      <c r="I4" s="6">
        <f>D4/$D$19</f>
        <v>0.10212201591511937</v>
      </c>
      <c r="J4" s="6">
        <f>E4/$E$19</f>
        <v>6.761117354677329E-2</v>
      </c>
      <c r="K4" s="6">
        <f>F4/$F$19</f>
        <v>1.3867085262534433E-2</v>
      </c>
      <c r="L4" s="6">
        <f>G4/$G$19</f>
        <v>0.10482525481710754</v>
      </c>
      <c r="M4" s="6">
        <f>0.35*H4+0.35*I4+0.25*J4+0.03*K4+0.02*L4</f>
        <v>8.4324683277869947E-2</v>
      </c>
    </row>
    <row r="5" spans="1:13" x14ac:dyDescent="0.25">
      <c r="A5">
        <v>6</v>
      </c>
      <c r="B5">
        <v>60</v>
      </c>
      <c r="C5" s="6">
        <v>10</v>
      </c>
      <c r="D5" s="6">
        <v>37.5</v>
      </c>
      <c r="E5" s="6">
        <v>0.69565217400000001</v>
      </c>
      <c r="F5" s="6">
        <v>4.1666669999999998E-3</v>
      </c>
      <c r="G5" s="6">
        <v>0.34682895600000002</v>
      </c>
      <c r="H5" s="6">
        <f>C5/$C$19</f>
        <v>7.575757575757576E-2</v>
      </c>
      <c r="I5" s="6">
        <f>D5/$D$19</f>
        <v>9.9469496021220155E-2</v>
      </c>
      <c r="J5" s="6">
        <f>E5/$E$19</f>
        <v>6.467155733794501E-2</v>
      </c>
      <c r="K5" s="6">
        <f>F5/$F$19</f>
        <v>5.4945059292355993E-3</v>
      </c>
      <c r="L5" s="6">
        <f>G5/$G$19</f>
        <v>0.10401798518819808</v>
      </c>
      <c r="M5" s="6">
        <f>0.35*H5+0.35*I5+0.25*J5+0.03*K5+0.02*L5</f>
        <v>7.9742559338705846E-2</v>
      </c>
    </row>
    <row r="6" spans="1:13" x14ac:dyDescent="0.25">
      <c r="A6">
        <v>12</v>
      </c>
      <c r="B6">
        <v>66</v>
      </c>
      <c r="C6" s="6">
        <v>11</v>
      </c>
      <c r="D6" s="6">
        <v>36.5</v>
      </c>
      <c r="E6" s="6">
        <v>0.72727272700000001</v>
      </c>
      <c r="F6" s="6">
        <v>1.0515873E-2</v>
      </c>
      <c r="G6" s="6">
        <v>0.33334764500000003</v>
      </c>
      <c r="H6" s="6">
        <f>C6/$C$19</f>
        <v>8.3333333333333329E-2</v>
      </c>
      <c r="I6" s="6">
        <f>D6/$D$19</f>
        <v>9.6816976127320958E-2</v>
      </c>
      <c r="J6" s="6">
        <f>E6/$E$19</f>
        <v>6.761117354677329E-2</v>
      </c>
      <c r="K6" s="6">
        <f>F6/$F$19</f>
        <v>1.3867085262534433E-2</v>
      </c>
      <c r="L6" s="6">
        <f>G6/$G$19</f>
        <v>9.9974785265999275E-2</v>
      </c>
      <c r="M6" s="6">
        <f>0.35*H6+0.35*I6+0.25*J6+0.03*K6+0.02*L6</f>
        <v>8.237090996111833E-2</v>
      </c>
    </row>
    <row r="7" spans="1:13" x14ac:dyDescent="0.25">
      <c r="A7">
        <v>10</v>
      </c>
      <c r="B7">
        <v>64</v>
      </c>
      <c r="C7" s="6">
        <v>11</v>
      </c>
      <c r="D7" s="6">
        <v>36.5</v>
      </c>
      <c r="E7" s="6">
        <v>0.72727272700000001</v>
      </c>
      <c r="F7" s="6">
        <v>1.0515873E-2</v>
      </c>
      <c r="G7" s="6">
        <v>0.33227921399999999</v>
      </c>
      <c r="H7" s="6">
        <f>C7/$C$19</f>
        <v>8.3333333333333329E-2</v>
      </c>
      <c r="I7" s="6">
        <f>D7/$D$19</f>
        <v>9.6816976127320958E-2</v>
      </c>
      <c r="J7" s="6">
        <f>E7/$E$19</f>
        <v>6.761117354677329E-2</v>
      </c>
      <c r="K7" s="6">
        <f>F7/$F$19</f>
        <v>1.3867085262534433E-2</v>
      </c>
      <c r="L7" s="6">
        <f>G7/$G$19</f>
        <v>9.9654350544474427E-2</v>
      </c>
      <c r="M7" s="6">
        <f>0.35*H7+0.35*I7+0.25*J7+0.03*K7+0.02*L7</f>
        <v>8.2364501266687831E-2</v>
      </c>
    </row>
    <row r="8" spans="1:13" x14ac:dyDescent="0.25">
      <c r="A8">
        <v>8</v>
      </c>
      <c r="B8">
        <v>62</v>
      </c>
      <c r="C8" s="6">
        <v>10</v>
      </c>
      <c r="D8" s="6">
        <v>32</v>
      </c>
      <c r="E8" s="6">
        <v>0.69565217400000001</v>
      </c>
      <c r="F8" s="6">
        <v>4.1666669999999998E-3</v>
      </c>
      <c r="G8" s="6">
        <v>0.30801053</v>
      </c>
      <c r="H8" s="6">
        <f>C8/$C$19</f>
        <v>7.575757575757576E-2</v>
      </c>
      <c r="I8" s="6">
        <f>D8/$D$19</f>
        <v>8.4880636604774531E-2</v>
      </c>
      <c r="J8" s="6">
        <f>E8/$E$19</f>
        <v>6.467155733794501E-2</v>
      </c>
      <c r="K8" s="6">
        <f>F8/$F$19</f>
        <v>5.4945059292355993E-3</v>
      </c>
      <c r="L8" s="6">
        <f>G8/$G$19</f>
        <v>9.2375893630256861E-2</v>
      </c>
      <c r="M8" s="6">
        <f>0.35*H8+0.35*I8+0.25*J8+0.03*K8+0.02*L8</f>
        <v>7.4403616711791049E-2</v>
      </c>
    </row>
    <row r="9" spans="1:13" x14ac:dyDescent="0.25">
      <c r="A9">
        <v>3</v>
      </c>
      <c r="B9">
        <v>49</v>
      </c>
      <c r="C9" s="6">
        <v>14</v>
      </c>
      <c r="D9" s="6">
        <v>39</v>
      </c>
      <c r="E9" s="6">
        <v>0.88888888899999996</v>
      </c>
      <c r="F9" s="6">
        <v>0.443849206</v>
      </c>
      <c r="G9" s="6">
        <v>0.30587414200000002</v>
      </c>
      <c r="H9" s="6">
        <f>C9/$C$19</f>
        <v>0.10606060606060606</v>
      </c>
      <c r="I9" s="6">
        <f>D9/$D$19</f>
        <v>0.10344827586206896</v>
      </c>
      <c r="J9" s="6">
        <f>E9/$E$19</f>
        <v>8.2635878820707512E-2</v>
      </c>
      <c r="K9" s="6">
        <f>F9/$F$19</f>
        <v>0.58529565574919074</v>
      </c>
      <c r="L9" s="6">
        <f>G9/$G$19</f>
        <v>9.1735166345248267E-2</v>
      </c>
      <c r="M9" s="6">
        <f>0.35*H9+0.35*I9+0.25*J9+0.03*K9+0.02*L9</f>
        <v>0.11338065137749381</v>
      </c>
    </row>
    <row r="10" spans="1:13" x14ac:dyDescent="0.25">
      <c r="A10">
        <v>7</v>
      </c>
      <c r="B10">
        <v>61</v>
      </c>
      <c r="C10" s="6">
        <v>9</v>
      </c>
      <c r="D10" s="6">
        <v>21.5</v>
      </c>
      <c r="E10" s="6">
        <v>0.64</v>
      </c>
      <c r="F10" s="6">
        <v>0</v>
      </c>
      <c r="G10" s="6">
        <v>0.21435020900000001</v>
      </c>
      <c r="H10" s="6">
        <f>C10/$C$19</f>
        <v>6.8181818181818177E-2</v>
      </c>
      <c r="I10" s="6">
        <f>D10/$D$19</f>
        <v>5.7029177718832889E-2</v>
      </c>
      <c r="J10" s="6">
        <f>E10/$E$19</f>
        <v>5.949783274347218E-2</v>
      </c>
      <c r="K10" s="6">
        <f>F10/$F$19</f>
        <v>0</v>
      </c>
      <c r="L10" s="6">
        <f>G10/$G$19</f>
        <v>6.4286088226293198E-2</v>
      </c>
      <c r="M10" s="6">
        <f>0.35*H10+0.35*I10+0.25*J10+0.03*K10+0.02*L10</f>
        <v>5.9984028515621776E-2</v>
      </c>
    </row>
    <row r="11" spans="1:13" x14ac:dyDescent="0.25">
      <c r="A11">
        <v>13</v>
      </c>
      <c r="B11">
        <v>67</v>
      </c>
      <c r="C11" s="6">
        <v>10</v>
      </c>
      <c r="D11" s="6">
        <v>16</v>
      </c>
      <c r="E11" s="6">
        <v>0.66666666699999999</v>
      </c>
      <c r="F11" s="6">
        <v>3.5714290000000001E-3</v>
      </c>
      <c r="G11" s="6">
        <v>0.15210122100000001</v>
      </c>
      <c r="H11" s="6">
        <f>C11/$C$19</f>
        <v>7.575757575757576E-2</v>
      </c>
      <c r="I11" s="6">
        <f>D11/$D$19</f>
        <v>4.2440318302387266E-2</v>
      </c>
      <c r="J11" s="6">
        <f>E11/$E$19</f>
        <v>6.1976909138771977E-2</v>
      </c>
      <c r="K11" s="6">
        <f>F11/$F$19</f>
        <v>4.7095766991564168E-3</v>
      </c>
      <c r="L11" s="6">
        <f>G11/$G$19</f>
        <v>4.5616902162819536E-2</v>
      </c>
      <c r="M11" s="6">
        <f>0.35*H11+0.35*I11+0.25*J11+0.03*K11+0.02*L11</f>
        <v>5.7917115549911129E-2</v>
      </c>
    </row>
    <row r="12" spans="1:13" x14ac:dyDescent="0.25">
      <c r="A12" s="3">
        <v>4</v>
      </c>
      <c r="B12" s="3">
        <v>58</v>
      </c>
      <c r="C12" s="8">
        <v>9</v>
      </c>
      <c r="D12" s="8">
        <v>15</v>
      </c>
      <c r="E12" s="8">
        <v>0.66666666699999999</v>
      </c>
      <c r="F12" s="8">
        <v>0.125</v>
      </c>
      <c r="G12" s="8">
        <v>0.12800726000000001</v>
      </c>
      <c r="H12" s="8">
        <f>C12/$C$19</f>
        <v>6.8181818181818177E-2</v>
      </c>
      <c r="I12" s="8">
        <f>D12/$D$19</f>
        <v>3.9787798408488062E-2</v>
      </c>
      <c r="J12" s="8">
        <f>E12/$E$19</f>
        <v>6.1976909138771977E-2</v>
      </c>
      <c r="K12" s="8">
        <f>F12/$F$19</f>
        <v>0.16483516469025483</v>
      </c>
      <c r="L12" s="8">
        <f>G12/$G$19</f>
        <v>3.8390846681964526E-2</v>
      </c>
      <c r="M12" s="8">
        <f>0.35*H12+0.35*I12+0.25*J12+0.03*K12+0.02*L12</f>
        <v>5.8996464965647109E-2</v>
      </c>
    </row>
    <row r="13" spans="1:13" x14ac:dyDescent="0.25">
      <c r="A13">
        <v>17</v>
      </c>
      <c r="B13">
        <v>77</v>
      </c>
      <c r="C13" s="6">
        <v>7</v>
      </c>
      <c r="D13" s="6">
        <v>7</v>
      </c>
      <c r="E13" s="6">
        <v>0.592592593</v>
      </c>
      <c r="F13" s="6">
        <v>0</v>
      </c>
      <c r="G13" s="6">
        <v>6.5673099999999998E-2</v>
      </c>
      <c r="H13" s="6">
        <f>C13/$C$19</f>
        <v>5.3030303030303032E-2</v>
      </c>
      <c r="I13" s="6">
        <f>D13/$D$19</f>
        <v>1.8567639257294429E-2</v>
      </c>
      <c r="J13" s="6">
        <f>E13/$E$19</f>
        <v>5.5090585911460134E-2</v>
      </c>
      <c r="K13" s="6">
        <f>F13/$F$19</f>
        <v>0</v>
      </c>
      <c r="L13" s="6">
        <f>G13/$G$19</f>
        <v>1.9696116557993072E-2</v>
      </c>
      <c r="M13" s="6">
        <f>0.35*H13+0.35*I13+0.25*J13+0.03*K13+0.02*L13</f>
        <v>3.9225848609684005E-2</v>
      </c>
    </row>
    <row r="14" spans="1:13" x14ac:dyDescent="0.25">
      <c r="A14">
        <v>15</v>
      </c>
      <c r="B14">
        <v>74</v>
      </c>
      <c r="C14" s="6">
        <v>2</v>
      </c>
      <c r="D14" s="6">
        <v>5</v>
      </c>
      <c r="E14" s="6">
        <v>0.5</v>
      </c>
      <c r="F14" s="6">
        <v>0</v>
      </c>
      <c r="G14" s="6">
        <v>2.480709E-2</v>
      </c>
      <c r="H14" s="6">
        <f>C14/$C$19</f>
        <v>1.5151515151515152E-2</v>
      </c>
      <c r="I14" s="6">
        <f>D14/$D$19</f>
        <v>1.3262599469496022E-2</v>
      </c>
      <c r="J14" s="6">
        <f>E14/$E$19</f>
        <v>4.648268183083764E-2</v>
      </c>
      <c r="K14" s="6">
        <f>F14/$F$19</f>
        <v>0</v>
      </c>
      <c r="L14" s="6">
        <f>G14/$G$19</f>
        <v>7.4399310540331481E-3</v>
      </c>
      <c r="M14" s="6">
        <f>0.35*H14+0.35*I14+0.25*J14+0.03*K14+0.02*L14</f>
        <v>2.1714409196143987E-2</v>
      </c>
    </row>
    <row r="15" spans="1:13" x14ac:dyDescent="0.25">
      <c r="A15">
        <v>16</v>
      </c>
      <c r="B15">
        <v>75</v>
      </c>
      <c r="C15" s="6">
        <v>2</v>
      </c>
      <c r="D15" s="6">
        <v>5</v>
      </c>
      <c r="E15" s="6">
        <v>0.5</v>
      </c>
      <c r="F15" s="6">
        <v>0</v>
      </c>
      <c r="G15" s="6">
        <v>2.480709E-2</v>
      </c>
      <c r="H15" s="6">
        <f>C15/$C$19</f>
        <v>1.5151515151515152E-2</v>
      </c>
      <c r="I15" s="6">
        <f>D15/$D$19</f>
        <v>1.3262599469496022E-2</v>
      </c>
      <c r="J15" s="6">
        <f>E15/$E$19</f>
        <v>4.648268183083764E-2</v>
      </c>
      <c r="K15" s="6">
        <f>F15/$F$19</f>
        <v>0</v>
      </c>
      <c r="L15" s="6">
        <f>G15/$G$19</f>
        <v>7.4399310540331481E-3</v>
      </c>
      <c r="M15" s="6">
        <f>0.35*H15+0.35*I15+0.25*J15+0.03*K15+0.02*L15</f>
        <v>2.1714409196143987E-2</v>
      </c>
    </row>
    <row r="16" spans="1:13" x14ac:dyDescent="0.25">
      <c r="A16">
        <v>2</v>
      </c>
      <c r="B16">
        <v>48</v>
      </c>
      <c r="C16" s="6">
        <v>2</v>
      </c>
      <c r="D16" s="6">
        <v>3.5</v>
      </c>
      <c r="E16" s="6">
        <v>0.51612903200000004</v>
      </c>
      <c r="F16" s="6">
        <v>0.125</v>
      </c>
      <c r="G16" s="6">
        <v>2.2966787999999998E-2</v>
      </c>
      <c r="H16" s="6">
        <f>C16/$C$19</f>
        <v>1.5151515151515152E-2</v>
      </c>
      <c r="I16" s="6">
        <f>D16/$D$19</f>
        <v>9.2838196286472146E-3</v>
      </c>
      <c r="J16" s="6">
        <f>E16/$E$19</f>
        <v>4.7982123156228441E-2</v>
      </c>
      <c r="K16" s="6">
        <f>F16/$F$19</f>
        <v>0.16483516469025483</v>
      </c>
      <c r="L16" s="6">
        <f>G16/$G$19</f>
        <v>6.8880033592249573E-3</v>
      </c>
      <c r="M16" s="6">
        <f>0.35*H16+0.35*I16+0.25*J16+0.03*K16+0.02*L16</f>
        <v>2.5630712970006082E-2</v>
      </c>
    </row>
    <row r="17" spans="1:13" x14ac:dyDescent="0.25">
      <c r="A17">
        <v>14</v>
      </c>
      <c r="B17">
        <v>68</v>
      </c>
      <c r="C17" s="6">
        <v>1</v>
      </c>
      <c r="D17" s="6">
        <v>2.5</v>
      </c>
      <c r="E17" s="6">
        <v>0.41025641000000002</v>
      </c>
      <c r="F17" s="6">
        <v>0</v>
      </c>
      <c r="G17" s="6">
        <v>9.6028659999999998E-3</v>
      </c>
      <c r="H17" s="6">
        <f>C17/$C$19</f>
        <v>7.575757575757576E-3</v>
      </c>
      <c r="I17" s="6">
        <f>D17/$D$19</f>
        <v>6.6312997347480109E-3</v>
      </c>
      <c r="J17" s="6">
        <f>E17/$E$19</f>
        <v>3.8139636350183359E-2</v>
      </c>
      <c r="K17" s="6">
        <f>F17/$F$19</f>
        <v>0</v>
      </c>
      <c r="L17" s="6">
        <f>G17/$G$19</f>
        <v>2.8800097456460664E-3</v>
      </c>
      <c r="M17" s="6">
        <f>0.35*H17+0.35*I17+0.25*J17+0.03*K17+0.02*L17</f>
        <v>1.4564979341135716E-2</v>
      </c>
    </row>
    <row r="18" spans="1:13" x14ac:dyDescent="0.25">
      <c r="A18">
        <v>1</v>
      </c>
      <c r="B18">
        <v>47</v>
      </c>
      <c r="C18" s="6">
        <v>1</v>
      </c>
      <c r="D18" s="6">
        <v>1</v>
      </c>
      <c r="E18" s="6">
        <v>0.34782608700000001</v>
      </c>
      <c r="F18" s="6">
        <v>0</v>
      </c>
      <c r="G18" s="6">
        <v>6.8917021000000005E-4</v>
      </c>
      <c r="H18" s="6">
        <f>C18/$C$19</f>
        <v>7.575757575757576E-3</v>
      </c>
      <c r="I18" s="6">
        <f>D18/$D$19</f>
        <v>2.6525198938992041E-3</v>
      </c>
      <c r="J18" s="6">
        <f>E18/$E$19</f>
        <v>3.2335778668972505E-2</v>
      </c>
      <c r="K18" s="6">
        <f>F18/$F$19</f>
        <v>0</v>
      </c>
      <c r="L18" s="6">
        <f>G18/$G$19</f>
        <v>2.0669005703182221E-4</v>
      </c>
      <c r="M18" s="6">
        <f>0.35*H18+0.35*I18+0.25*J18+0.03*K18+0.02*L18</f>
        <v>1.1667975582763635E-2</v>
      </c>
    </row>
    <row r="19" spans="1:13" x14ac:dyDescent="0.25">
      <c r="C19">
        <f>SUM(C2:C18)</f>
        <v>132</v>
      </c>
      <c r="D19">
        <f>SUM(D2:D18)</f>
        <v>377</v>
      </c>
      <c r="E19">
        <f>SUM(E2:E18)</f>
        <v>10.756694328000002</v>
      </c>
      <c r="F19">
        <f>SUM(F2:F18)</f>
        <v>0.75833333399999991</v>
      </c>
      <c r="G19" s="2">
        <f>SUM(G2:G18)</f>
        <v>3.3343171892100001</v>
      </c>
    </row>
    <row r="24" spans="1:13" x14ac:dyDescent="0.25">
      <c r="D24" s="1" t="s">
        <v>21</v>
      </c>
    </row>
    <row r="25" spans="1:13" x14ac:dyDescent="0.25">
      <c r="D25" t="s">
        <v>34</v>
      </c>
    </row>
    <row r="26" spans="1:13" x14ac:dyDescent="0.25">
      <c r="D26" t="s">
        <v>38</v>
      </c>
    </row>
    <row r="27" spans="1:13" x14ac:dyDescent="0.25">
      <c r="D27" t="s">
        <v>37</v>
      </c>
    </row>
    <row r="28" spans="1:13" x14ac:dyDescent="0.25">
      <c r="D28" t="s">
        <v>25</v>
      </c>
    </row>
    <row r="38" spans="4:28" x14ac:dyDescent="0.25">
      <c r="D38" s="1" t="s">
        <v>39</v>
      </c>
      <c r="N38" s="1" t="s">
        <v>56</v>
      </c>
      <c r="V38" s="1" t="s">
        <v>57</v>
      </c>
    </row>
    <row r="39" spans="4:28" x14ac:dyDescent="0.25">
      <c r="E39" t="s">
        <v>44</v>
      </c>
      <c r="F39" t="s">
        <v>43</v>
      </c>
      <c r="G39" t="s">
        <v>42</v>
      </c>
      <c r="H39" t="s">
        <v>41</v>
      </c>
      <c r="I39" t="s">
        <v>40</v>
      </c>
      <c r="J39">
        <v>58</v>
      </c>
      <c r="N39">
        <f>E40/$H$54</f>
        <v>0.13089005235602094</v>
      </c>
      <c r="O39">
        <f t="shared" ref="O39:S44" si="0">F40/$H$54</f>
        <v>1.1780104712041885E-2</v>
      </c>
      <c r="P39">
        <f t="shared" si="0"/>
        <v>2.8141361256544501E-2</v>
      </c>
      <c r="Q39">
        <f t="shared" si="0"/>
        <v>2.0942408376963352E-2</v>
      </c>
      <c r="R39">
        <f t="shared" si="0"/>
        <v>8.5078534031413616E-3</v>
      </c>
      <c r="S39">
        <f t="shared" si="0"/>
        <v>0</v>
      </c>
      <c r="V39" s="9">
        <f>E40/$K$40</f>
        <v>0.65359477124183007</v>
      </c>
      <c r="W39">
        <f t="shared" ref="W39:AA39" si="1">F40/$K$40</f>
        <v>5.8823529411764705E-2</v>
      </c>
      <c r="X39">
        <f t="shared" si="1"/>
        <v>0.14052287581699346</v>
      </c>
      <c r="Y39">
        <f t="shared" si="1"/>
        <v>0.10457516339869281</v>
      </c>
      <c r="Z39">
        <f t="shared" si="1"/>
        <v>4.2483660130718956E-2</v>
      </c>
      <c r="AA39">
        <f t="shared" si="1"/>
        <v>0</v>
      </c>
      <c r="AB39" s="1">
        <f>SUM(W39:AA39)</f>
        <v>0.34640522875816998</v>
      </c>
    </row>
    <row r="40" spans="4:28" x14ac:dyDescent="0.25">
      <c r="D40" t="s">
        <v>44</v>
      </c>
      <c r="E40" s="9">
        <v>100</v>
      </c>
      <c r="F40">
        <v>9</v>
      </c>
      <c r="G40">
        <v>21.5</v>
      </c>
      <c r="H40">
        <v>16</v>
      </c>
      <c r="I40">
        <v>6.5</v>
      </c>
      <c r="J40">
        <v>0</v>
      </c>
      <c r="K40">
        <f>SUM(E40:J40)</f>
        <v>153</v>
      </c>
      <c r="N40">
        <f t="shared" ref="N40:N44" si="2">E41/$H$54</f>
        <v>1.1780104712041885E-2</v>
      </c>
      <c r="O40">
        <f t="shared" si="0"/>
        <v>0.13678010471204188</v>
      </c>
      <c r="P40">
        <f t="shared" si="0"/>
        <v>1.1780104712041885E-2</v>
      </c>
      <c r="Q40">
        <f t="shared" si="0"/>
        <v>2.617801047120419E-3</v>
      </c>
      <c r="R40">
        <f t="shared" si="0"/>
        <v>0</v>
      </c>
      <c r="S40">
        <f t="shared" si="0"/>
        <v>0</v>
      </c>
      <c r="V40">
        <f>E41/$K$41</f>
        <v>7.2289156626506021E-2</v>
      </c>
      <c r="W40" s="9">
        <f t="shared" ref="W40:AA40" si="3">F41/$K$41</f>
        <v>0.8393574297188755</v>
      </c>
      <c r="X40">
        <f t="shared" si="3"/>
        <v>7.2289156626506021E-2</v>
      </c>
      <c r="Y40">
        <f t="shared" si="3"/>
        <v>1.6064257028112448E-2</v>
      </c>
      <c r="Z40">
        <f t="shared" si="3"/>
        <v>0</v>
      </c>
      <c r="AA40">
        <f t="shared" si="3"/>
        <v>0</v>
      </c>
      <c r="AB40" s="1">
        <f>SUM(V40,X40:AA40)</f>
        <v>0.1606425702811245</v>
      </c>
    </row>
    <row r="41" spans="4:28" x14ac:dyDescent="0.25">
      <c r="D41" t="s">
        <v>43</v>
      </c>
      <c r="E41">
        <v>9</v>
      </c>
      <c r="F41" s="9">
        <v>104.5</v>
      </c>
      <c r="G41">
        <v>9</v>
      </c>
      <c r="H41">
        <v>2</v>
      </c>
      <c r="I41">
        <v>0</v>
      </c>
      <c r="J41">
        <v>0</v>
      </c>
      <c r="K41">
        <f t="shared" ref="K41:K45" si="4">SUM(E41:J41)</f>
        <v>124.5</v>
      </c>
      <c r="N41">
        <f t="shared" si="2"/>
        <v>2.8141361256544501E-2</v>
      </c>
      <c r="O41">
        <f t="shared" si="0"/>
        <v>1.1780104712041885E-2</v>
      </c>
      <c r="P41">
        <f t="shared" si="0"/>
        <v>0.10536649214659685</v>
      </c>
      <c r="Q41">
        <f t="shared" si="0"/>
        <v>2.1596858638743454E-2</v>
      </c>
      <c r="R41">
        <f t="shared" si="0"/>
        <v>1.6361256544502618E-2</v>
      </c>
      <c r="S41">
        <f t="shared" si="0"/>
        <v>1.3089005235602095E-3</v>
      </c>
      <c r="V41">
        <f>E42/$K$42</f>
        <v>0.1524822695035461</v>
      </c>
      <c r="W41">
        <f>F42/$K$42</f>
        <v>6.3829787234042548E-2</v>
      </c>
      <c r="X41" s="9">
        <f t="shared" ref="X41:AA41" si="5">G42/$K$42</f>
        <v>0.57092198581560283</v>
      </c>
      <c r="Y41">
        <f t="shared" si="5"/>
        <v>0.11702127659574468</v>
      </c>
      <c r="Z41">
        <f t="shared" si="5"/>
        <v>8.8652482269503549E-2</v>
      </c>
      <c r="AA41">
        <f t="shared" si="5"/>
        <v>7.0921985815602835E-3</v>
      </c>
      <c r="AB41" s="1">
        <f>SUM(V41:W41,Y41:AA41)</f>
        <v>0.42907801418439717</v>
      </c>
    </row>
    <row r="42" spans="4:28" x14ac:dyDescent="0.25">
      <c r="D42" t="s">
        <v>42</v>
      </c>
      <c r="E42">
        <v>21.5</v>
      </c>
      <c r="F42">
        <v>9</v>
      </c>
      <c r="G42" s="9">
        <v>80.5</v>
      </c>
      <c r="H42">
        <v>16.5</v>
      </c>
      <c r="I42">
        <v>12.5</v>
      </c>
      <c r="J42">
        <v>1</v>
      </c>
      <c r="K42">
        <f t="shared" si="4"/>
        <v>141</v>
      </c>
      <c r="N42">
        <f t="shared" si="2"/>
        <v>2.0942408376963352E-2</v>
      </c>
      <c r="O42">
        <f t="shared" si="0"/>
        <v>2.617801047120419E-3</v>
      </c>
      <c r="P42">
        <f t="shared" si="0"/>
        <v>2.1596858638743454E-2</v>
      </c>
      <c r="Q42">
        <f t="shared" si="0"/>
        <v>4.1230366492146599E-2</v>
      </c>
      <c r="R42">
        <f t="shared" si="0"/>
        <v>3.5340314136125657E-2</v>
      </c>
      <c r="S42">
        <f t="shared" si="0"/>
        <v>1.3089005235602095E-3</v>
      </c>
      <c r="V42">
        <f>E43/$K$43</f>
        <v>0.1702127659574468</v>
      </c>
      <c r="W42">
        <f t="shared" ref="W42:AA42" si="6">F43/$K$43</f>
        <v>2.1276595744680851E-2</v>
      </c>
      <c r="X42">
        <f t="shared" si="6"/>
        <v>0.17553191489361702</v>
      </c>
      <c r="Y42" s="9">
        <f t="shared" si="6"/>
        <v>0.33510638297872342</v>
      </c>
      <c r="Z42">
        <f t="shared" si="6"/>
        <v>0.28723404255319152</v>
      </c>
      <c r="AA42">
        <f t="shared" si="6"/>
        <v>1.0638297872340425E-2</v>
      </c>
      <c r="AB42" s="1">
        <f>SUM(V42:X42,Z42:AA42)</f>
        <v>0.66489361702127658</v>
      </c>
    </row>
    <row r="43" spans="4:28" x14ac:dyDescent="0.25">
      <c r="D43" t="s">
        <v>41</v>
      </c>
      <c r="E43">
        <v>16</v>
      </c>
      <c r="F43">
        <v>2</v>
      </c>
      <c r="G43">
        <v>16.5</v>
      </c>
      <c r="H43" s="9">
        <v>31.5</v>
      </c>
      <c r="I43">
        <v>27</v>
      </c>
      <c r="J43">
        <v>1</v>
      </c>
      <c r="K43">
        <f t="shared" si="4"/>
        <v>94</v>
      </c>
      <c r="N43">
        <f t="shared" si="2"/>
        <v>8.5078534031413616E-3</v>
      </c>
      <c r="O43">
        <f t="shared" si="0"/>
        <v>0</v>
      </c>
      <c r="P43">
        <f t="shared" si="0"/>
        <v>1.6361256544502618E-2</v>
      </c>
      <c r="Q43">
        <f t="shared" si="0"/>
        <v>3.5340314136125657E-2</v>
      </c>
      <c r="R43">
        <f t="shared" si="0"/>
        <v>0.22709424083769633</v>
      </c>
      <c r="S43">
        <f t="shared" si="0"/>
        <v>1.9633507853403141E-2</v>
      </c>
      <c r="V43">
        <f>E44/$K$44</f>
        <v>2.7718550106609809E-2</v>
      </c>
      <c r="W43">
        <f t="shared" ref="W43:AA43" si="7">F44/$K$44</f>
        <v>0</v>
      </c>
      <c r="X43">
        <f t="shared" si="7"/>
        <v>5.3304904051172705E-2</v>
      </c>
      <c r="Y43">
        <f t="shared" si="7"/>
        <v>0.11513859275053305</v>
      </c>
      <c r="Z43" s="9">
        <f t="shared" si="7"/>
        <v>0.73987206823027718</v>
      </c>
      <c r="AA43">
        <f t="shared" si="7"/>
        <v>6.3965884861407252E-2</v>
      </c>
      <c r="AB43" s="1">
        <f>SUM(V43:Y43,AA43)</f>
        <v>0.26012793176972282</v>
      </c>
    </row>
    <row r="44" spans="4:28" x14ac:dyDescent="0.25">
      <c r="D44" t="s">
        <v>40</v>
      </c>
      <c r="E44">
        <v>6.5</v>
      </c>
      <c r="F44">
        <v>0</v>
      </c>
      <c r="G44">
        <v>12.5</v>
      </c>
      <c r="H44">
        <v>27</v>
      </c>
      <c r="I44" s="9">
        <v>173.5</v>
      </c>
      <c r="J44">
        <v>15</v>
      </c>
      <c r="K44">
        <f t="shared" si="4"/>
        <v>234.5</v>
      </c>
      <c r="N44">
        <f t="shared" si="2"/>
        <v>0</v>
      </c>
      <c r="O44">
        <f t="shared" si="0"/>
        <v>0</v>
      </c>
      <c r="P44">
        <f t="shared" si="0"/>
        <v>1.3089005235602095E-3</v>
      </c>
      <c r="Q44">
        <f t="shared" si="0"/>
        <v>1.3089005235602095E-3</v>
      </c>
      <c r="R44">
        <f t="shared" si="0"/>
        <v>1.9633507853403141E-2</v>
      </c>
      <c r="S44">
        <f t="shared" si="0"/>
        <v>0</v>
      </c>
      <c r="V44">
        <f>E45/$K$45</f>
        <v>0</v>
      </c>
      <c r="W44">
        <f t="shared" ref="W44:AA44" si="8">F45/$K$45</f>
        <v>0</v>
      </c>
      <c r="X44">
        <f t="shared" si="8"/>
        <v>5.8823529411764705E-2</v>
      </c>
      <c r="Y44">
        <f t="shared" si="8"/>
        <v>5.8823529411764705E-2</v>
      </c>
      <c r="Z44">
        <f t="shared" si="8"/>
        <v>0.88235294117647056</v>
      </c>
      <c r="AA44" s="9">
        <f t="shared" si="8"/>
        <v>0</v>
      </c>
      <c r="AB44">
        <f>SUM(V44,W44,X44,Y44,Z44)</f>
        <v>1</v>
      </c>
    </row>
    <row r="45" spans="4:28" x14ac:dyDescent="0.25">
      <c r="D45">
        <v>58</v>
      </c>
      <c r="E45">
        <v>0</v>
      </c>
      <c r="F45">
        <v>0</v>
      </c>
      <c r="G45">
        <v>1</v>
      </c>
      <c r="H45">
        <v>1</v>
      </c>
      <c r="I45">
        <v>15</v>
      </c>
      <c r="J45" s="9">
        <v>0</v>
      </c>
      <c r="K45">
        <f t="shared" si="4"/>
        <v>17</v>
      </c>
    </row>
    <row r="46" spans="4:28" x14ac:dyDescent="0.25">
      <c r="E46">
        <f>SUM(E40:E45)</f>
        <v>153</v>
      </c>
      <c r="F46">
        <f t="shared" ref="F46:J46" si="9">SUM(F40:F45)</f>
        <v>124.5</v>
      </c>
      <c r="G46">
        <f t="shared" si="9"/>
        <v>141</v>
      </c>
      <c r="H46">
        <f t="shared" si="9"/>
        <v>94</v>
      </c>
      <c r="I46">
        <f t="shared" si="9"/>
        <v>234.5</v>
      </c>
      <c r="J46">
        <f t="shared" si="9"/>
        <v>17</v>
      </c>
    </row>
    <row r="51" spans="4:20" x14ac:dyDescent="0.25">
      <c r="E51" s="1" t="s">
        <v>45</v>
      </c>
      <c r="N51" s="1" t="s">
        <v>58</v>
      </c>
    </row>
    <row r="52" spans="4:20" x14ac:dyDescent="0.25">
      <c r="D52" t="s">
        <v>46</v>
      </c>
      <c r="E52">
        <f>E40/(E40+F41+G42+H43+I44+J45)</f>
        <v>0.20408163265306123</v>
      </c>
      <c r="N52" s="9">
        <f>E40/$E$46</f>
        <v>0.65359477124183007</v>
      </c>
      <c r="O52">
        <f>F40/$F$46</f>
        <v>7.2289156626506021E-2</v>
      </c>
      <c r="P52">
        <f>G40/$G$46</f>
        <v>0.1524822695035461</v>
      </c>
      <c r="Q52">
        <f>H40/$H$46</f>
        <v>0.1702127659574468</v>
      </c>
      <c r="R52">
        <f>I40/$I$46</f>
        <v>2.7718550106609809E-2</v>
      </c>
      <c r="S52">
        <f>J40/$J$46</f>
        <v>0</v>
      </c>
      <c r="T52" s="1"/>
    </row>
    <row r="53" spans="4:20" x14ac:dyDescent="0.25">
      <c r="D53" t="s">
        <v>47</v>
      </c>
      <c r="E53">
        <f>F41/(E40+F41+G42+H43+I44+J45)</f>
        <v>0.21326530612244898</v>
      </c>
      <c r="N53">
        <f t="shared" ref="N53:N57" si="10">E41/$E$46</f>
        <v>5.8823529411764705E-2</v>
      </c>
      <c r="O53" s="9">
        <f t="shared" ref="O53:O57" si="11">F41/$F$46</f>
        <v>0.8393574297188755</v>
      </c>
      <c r="P53">
        <f t="shared" ref="P53:P57" si="12">G41/$G$46</f>
        <v>6.3829787234042548E-2</v>
      </c>
      <c r="Q53">
        <f t="shared" ref="Q53:Q57" si="13">H41/$H$46</f>
        <v>2.1276595744680851E-2</v>
      </c>
      <c r="R53">
        <f t="shared" ref="R53:R57" si="14">I41/$I$46</f>
        <v>0</v>
      </c>
      <c r="S53">
        <f t="shared" ref="S53:S57" si="15">J41/$J$46</f>
        <v>0</v>
      </c>
      <c r="T53" s="1"/>
    </row>
    <row r="54" spans="4:20" x14ac:dyDescent="0.25">
      <c r="D54" t="s">
        <v>48</v>
      </c>
      <c r="E54">
        <f>G42/(E40+F41+G42+H43+I44+J45)</f>
        <v>0.16428571428571428</v>
      </c>
      <c r="G54" s="1" t="s">
        <v>49</v>
      </c>
      <c r="H54">
        <f>SUM(E40:J45)</f>
        <v>764</v>
      </c>
      <c r="N54">
        <f t="shared" si="10"/>
        <v>0.14052287581699346</v>
      </c>
      <c r="O54">
        <f t="shared" si="11"/>
        <v>7.2289156626506021E-2</v>
      </c>
      <c r="P54" s="9">
        <f t="shared" si="12"/>
        <v>0.57092198581560283</v>
      </c>
      <c r="Q54">
        <f t="shared" si="13"/>
        <v>0.17553191489361702</v>
      </c>
      <c r="R54">
        <f t="shared" si="14"/>
        <v>5.3304904051172705E-2</v>
      </c>
      <c r="S54">
        <f t="shared" si="15"/>
        <v>5.8823529411764705E-2</v>
      </c>
      <c r="T54" s="1"/>
    </row>
    <row r="55" spans="4:20" x14ac:dyDescent="0.25">
      <c r="D55" t="s">
        <v>50</v>
      </c>
      <c r="E55">
        <f>H43/(E40+F41+G42+H43+I44+J45)</f>
        <v>6.4285714285714279E-2</v>
      </c>
      <c r="N55">
        <f t="shared" si="10"/>
        <v>0.10457516339869281</v>
      </c>
      <c r="O55">
        <f t="shared" si="11"/>
        <v>1.6064257028112448E-2</v>
      </c>
      <c r="P55">
        <f t="shared" si="12"/>
        <v>0.11702127659574468</v>
      </c>
      <c r="Q55" s="9">
        <f t="shared" si="13"/>
        <v>0.33510638297872342</v>
      </c>
      <c r="R55">
        <f t="shared" si="14"/>
        <v>0.11513859275053305</v>
      </c>
      <c r="S55">
        <f t="shared" si="15"/>
        <v>5.8823529411764705E-2</v>
      </c>
      <c r="T55" s="1"/>
    </row>
    <row r="56" spans="4:20" x14ac:dyDescent="0.25">
      <c r="D56" t="s">
        <v>51</v>
      </c>
      <c r="E56">
        <f>I44/(I44+F41+G42+H43+E40+J45)</f>
        <v>0.35408163265306125</v>
      </c>
      <c r="N56">
        <f t="shared" si="10"/>
        <v>4.2483660130718956E-2</v>
      </c>
      <c r="O56">
        <f t="shared" si="11"/>
        <v>0</v>
      </c>
      <c r="P56">
        <f t="shared" si="12"/>
        <v>8.8652482269503549E-2</v>
      </c>
      <c r="Q56">
        <f t="shared" si="13"/>
        <v>0.28723404255319152</v>
      </c>
      <c r="R56" s="9">
        <f t="shared" si="14"/>
        <v>0.73987206823027718</v>
      </c>
      <c r="S56">
        <f t="shared" si="15"/>
        <v>0.88235294117647056</v>
      </c>
      <c r="T56" s="1"/>
    </row>
    <row r="57" spans="4:20" x14ac:dyDescent="0.25">
      <c r="D57" t="s">
        <v>55</v>
      </c>
      <c r="E57">
        <f>J45/(E40+F41+G42+H43+I44+J45)</f>
        <v>0</v>
      </c>
      <c r="N57">
        <f t="shared" si="10"/>
        <v>0</v>
      </c>
      <c r="O57">
        <f t="shared" si="11"/>
        <v>0</v>
      </c>
      <c r="P57">
        <f t="shared" si="12"/>
        <v>7.0921985815602835E-3</v>
      </c>
      <c r="Q57">
        <f t="shared" si="13"/>
        <v>1.0638297872340425E-2</v>
      </c>
      <c r="R57">
        <f t="shared" si="14"/>
        <v>6.3965884861407252E-2</v>
      </c>
      <c r="S57" s="9">
        <f t="shared" si="15"/>
        <v>0</v>
      </c>
    </row>
    <row r="58" spans="4:20" x14ac:dyDescent="0.25">
      <c r="E58">
        <f>SUM(E52:E57)</f>
        <v>1</v>
      </c>
    </row>
    <row r="61" spans="4:20" x14ac:dyDescent="0.25">
      <c r="E61" s="1" t="s">
        <v>52</v>
      </c>
    </row>
    <row r="62" spans="4:20" x14ac:dyDescent="0.25">
      <c r="E62" s="1" t="s">
        <v>53</v>
      </c>
      <c r="F62" s="1" t="s">
        <v>54</v>
      </c>
    </row>
    <row r="63" spans="4:20" x14ac:dyDescent="0.25">
      <c r="D63" t="s">
        <v>46</v>
      </c>
      <c r="E63">
        <f>(E41+E42+E43+E44+E45)/($E$41+$E$42+$E$43+$E$44+$E$45+$F$40+$F$42+$F$43+$F$44+$F$45+$G$40+$G$41+$G$43+$G$44+$G$45+$H$40+$H$41+$H$42+$H$44+$H$45+$I$40+$I$41+$I$42+$I$43+$I$45+$J$40+$J$41+$J$42+$J$43+$J$44)</f>
        <v>0.19343065693430658</v>
      </c>
      <c r="F63">
        <f>E63</f>
        <v>0.19343065693430658</v>
      </c>
    </row>
    <row r="64" spans="4:20" x14ac:dyDescent="0.25">
      <c r="D64" t="s">
        <v>47</v>
      </c>
      <c r="E64">
        <f>(F40+F42+F43+F44+F45)/($E$41+$E$42+$E$43+$E$44+$E$45+$F$40+$F$42+$F$43+$F$44+$F$45+$G$40+$G$41+$G$43+$G$44+$G$45+$H$40+$H$41+$H$42+$H$44+$H$45+$I$40+$I$41+$I$42+$I$43+$I$45+$J$40+$J$41+$J$42+$J$43+$J$44)</f>
        <v>7.2992700729927001E-2</v>
      </c>
      <c r="F64">
        <f t="shared" ref="F64:F68" si="16">E64</f>
        <v>7.2992700729927001E-2</v>
      </c>
    </row>
    <row r="65" spans="4:6" x14ac:dyDescent="0.25">
      <c r="D65" t="s">
        <v>48</v>
      </c>
      <c r="E65">
        <f>(G40+G41+G43+G44+G45)/($E$41+$E$42+$E$43+$E$44+$E$45+$F$40+$F$42+$F$43+$F$44+$F$45+$G$40+$G$41+$G$43+$G$44+$G$45+$H$40+$H$41+$H$42+$H$44+$H$45+$I$40+$I$41+$I$42+$I$43+$I$45+$J$40+$J$41+$J$42+$J$43+$J$44)</f>
        <v>0.2208029197080292</v>
      </c>
      <c r="F65">
        <f t="shared" si="16"/>
        <v>0.2208029197080292</v>
      </c>
    </row>
    <row r="66" spans="4:6" x14ac:dyDescent="0.25">
      <c r="D66" t="s">
        <v>50</v>
      </c>
      <c r="E66">
        <f>(H40+H41+H42+H44+H45)/($E$41+$E$42+$E$43+$E$44+$E$45+$F$40+$F$42+$F$43+$F$44+$F$45+$G$40+$G$41+$G$43+$G$44+$G$45+$H$40+$H$41+$H$42+$H$44+$H$45+$I$40+$I$41+$I$42+$I$43+$I$45+$J$40+$J$41+$J$42+$J$43+$J$44)</f>
        <v>0.2281021897810219</v>
      </c>
      <c r="F66">
        <f t="shared" si="16"/>
        <v>0.2281021897810219</v>
      </c>
    </row>
    <row r="67" spans="4:6" x14ac:dyDescent="0.25">
      <c r="D67" t="s">
        <v>51</v>
      </c>
      <c r="E67">
        <f>(I40+I41+I42+I43+I45)/($E$41+$E$42+$E$43+$E$44+$E$45+$F$40+$F$42+$F$43+$F$44+$F$45+$G$40+$G$41+$G$43+$G$44+$G$45+$H$40+$H$41+$H$42+$H$44+$H$45+$I$40+$I$41+$I$42+$I$43+$I$45+$J$40+$J$41+$J$42+$J$43+$J$44)</f>
        <v>0.22262773722627738</v>
      </c>
      <c r="F67">
        <f t="shared" si="16"/>
        <v>0.22262773722627738</v>
      </c>
    </row>
    <row r="68" spans="4:6" x14ac:dyDescent="0.25">
      <c r="D68" t="s">
        <v>55</v>
      </c>
      <c r="E68">
        <f>(J40+J41+J42+J43+J44)/($E$41+$E$42+$E$43+$E$44+$E$45+$F$40+$F$42+$F$43+$F$44+$F$45+$G$40+$G$41+$G$43+$G$44+$G$45+$H$40+$H$41+$H$42+$H$44+$H$45+$I$40+$I$41+$I$42+$I$43+$I$45+$J$40+$J$41+$J$42+$J$43+$J$44)</f>
        <v>6.2043795620437957E-2</v>
      </c>
      <c r="F68">
        <f t="shared" si="16"/>
        <v>6.2043795620437957E-2</v>
      </c>
    </row>
    <row r="69" spans="4:6" x14ac:dyDescent="0.25">
      <c r="E69">
        <f>SUM(E63:E68)</f>
        <v>1</v>
      </c>
      <c r="F69">
        <f>SUM(F63:F68)</f>
        <v>1</v>
      </c>
    </row>
  </sheetData>
  <autoFilter ref="A1:M1" xr:uid="{DC01E147-5583-4C79-B302-27F7CC9AF9D6}">
    <sortState xmlns:xlrd2="http://schemas.microsoft.com/office/spreadsheetml/2017/richdata2" ref="A2:M19">
      <sortCondition descending="1" ref="L1"/>
    </sortState>
  </autoFilter>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Porcentajes</vt:lpstr>
      <vt:lpstr>nodo57</vt:lpstr>
      <vt:lpstr>nodo58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Alberto Fernández</dc:creator>
  <cp:lastModifiedBy>Alberto Fernández</cp:lastModifiedBy>
  <dcterms:created xsi:type="dcterms:W3CDTF">2021-03-01T21:49:29Z</dcterms:created>
  <dcterms:modified xsi:type="dcterms:W3CDTF">2021-03-03T18:00:23Z</dcterms:modified>
</cp:coreProperties>
</file>