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drawings/drawing17.xml" ContentType="application/vnd.openxmlformats-officedocument.drawingml.chartshap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mu\Downloads\scriptsdef\"/>
    </mc:Choice>
  </mc:AlternateContent>
  <xr:revisionPtr revIDLastSave="0" documentId="13_ncr:1_{24334A99-F8FD-43B6-97E0-64C130194E03}" xr6:coauthVersionLast="47" xr6:coauthVersionMax="47" xr10:uidLastSave="{00000000-0000-0000-0000-000000000000}"/>
  <bookViews>
    <workbookView xWindow="1500" yWindow="1500" windowWidth="17280" windowHeight="8880" tabRatio="737" xr2:uid="{00000000-000D-0000-FFFF-FFFF00000000}"/>
  </bookViews>
  <sheets>
    <sheet name="1 kW" sheetId="4" r:id="rId1"/>
    <sheet name="0,75 kW" sheetId="3" r:id="rId2"/>
    <sheet name="0,5 kW" sheetId="5" r:id="rId3"/>
    <sheet name="0,25 kW" sheetId="2" r:id="rId4"/>
    <sheet name="Todas" sheetId="14" r:id="rId5"/>
    <sheet name="Traslación a 1 kW" sheetId="8" r:id="rId6"/>
    <sheet name="Traslación a STC" sheetId="9" r:id="rId7"/>
    <sheet name="Tablas resumen" sheetId="11" r:id="rId8"/>
    <sheet name="n, Rs, Rp" sheetId="10" r:id="rId9"/>
  </sheets>
  <externalReferences>
    <externalReference r:id="rId10"/>
  </externalReferences>
  <definedNames>
    <definedName name="solver_adj" localSheetId="5" hidden="1">'Traslación a 1 kW'!$AZ$2</definedName>
    <definedName name="solver_adj" localSheetId="6" hidden="1">'Traslación a STC'!$BE$4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5" hidden="1">1</definedName>
    <definedName name="solver_drv" localSheetId="6" hidden="1">1</definedName>
    <definedName name="solver_eng" localSheetId="5" hidden="1">1</definedName>
    <definedName name="solver_eng" localSheetId="6" hidden="1">1</definedName>
    <definedName name="solver_est" localSheetId="5" hidden="1">1</definedName>
    <definedName name="solver_est" localSheetId="6" hidden="1">1</definedName>
    <definedName name="solver_itr" localSheetId="5" hidden="1">2147483647</definedName>
    <definedName name="solver_itr" localSheetId="6" hidden="1">2147483647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5" hidden="1">2</definedName>
    <definedName name="solver_msl" localSheetId="6" hidden="1">2</definedName>
    <definedName name="solver_neg" localSheetId="5" hidden="1">1</definedName>
    <definedName name="solver_neg" localSheetId="6" hidden="1">1</definedName>
    <definedName name="solver_nod" localSheetId="5" hidden="1">2147483647</definedName>
    <definedName name="solver_nod" localSheetId="6" hidden="1">2147483647</definedName>
    <definedName name="solver_num" localSheetId="5" hidden="1">0</definedName>
    <definedName name="solver_num" localSheetId="6" hidden="1">0</definedName>
    <definedName name="solver_nwt" localSheetId="5" hidden="1">1</definedName>
    <definedName name="solver_nwt" localSheetId="6" hidden="1">1</definedName>
    <definedName name="solver_opt" localSheetId="5" hidden="1">'Traslación a 1 kW'!$AZ$9</definedName>
    <definedName name="solver_opt" localSheetId="6" hidden="1">'Traslación a STC'!$BC$9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5" hidden="1">1</definedName>
    <definedName name="solver_rbv" localSheetId="6" hidden="1">1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1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1</definedName>
    <definedName name="solver_tol" localSheetId="6" hidden="1">1</definedName>
    <definedName name="solver_typ" localSheetId="5" hidden="1">3</definedName>
    <definedName name="solver_typ" localSheetId="6" hidden="1">3</definedName>
    <definedName name="solver_val" localSheetId="5" hidden="1">0</definedName>
    <definedName name="solver_val" localSheetId="6" hidden="1">0</definedName>
    <definedName name="solver_ver" localSheetId="5" hidden="1">3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R9" i="10"/>
  <c r="B9" i="10"/>
  <c r="B21" i="10" s="1"/>
  <c r="B15" i="10" l="1"/>
  <c r="B51" i="10" s="1"/>
  <c r="B27" i="10"/>
  <c r="B33" i="10"/>
  <c r="B39" i="10"/>
  <c r="B45" i="10"/>
  <c r="L62" i="3" l="1"/>
  <c r="L59" i="3"/>
  <c r="H66" i="2" l="1"/>
  <c r="G66" i="2"/>
  <c r="F66" i="2"/>
  <c r="H65" i="2"/>
  <c r="G65" i="2"/>
  <c r="F65" i="2"/>
  <c r="H64" i="2"/>
  <c r="G64" i="2"/>
  <c r="F64" i="2"/>
  <c r="H63" i="2"/>
  <c r="G63" i="2"/>
  <c r="F63" i="2"/>
  <c r="I63" i="2" s="1"/>
  <c r="H62" i="2"/>
  <c r="G62" i="2"/>
  <c r="F62" i="2"/>
  <c r="H61" i="2"/>
  <c r="G61" i="2"/>
  <c r="F61" i="2"/>
  <c r="H60" i="2"/>
  <c r="G60" i="2"/>
  <c r="L60" i="2" s="1"/>
  <c r="F60" i="2"/>
  <c r="H59" i="2"/>
  <c r="G59" i="2"/>
  <c r="F59" i="2"/>
  <c r="I59" i="2" s="1"/>
  <c r="H58" i="2"/>
  <c r="G58" i="2"/>
  <c r="L58" i="2" s="1"/>
  <c r="F58" i="2"/>
  <c r="H57" i="2"/>
  <c r="G57" i="2"/>
  <c r="F57" i="2"/>
  <c r="H56" i="2"/>
  <c r="G56" i="2"/>
  <c r="F56" i="2"/>
  <c r="H55" i="2"/>
  <c r="G55" i="2"/>
  <c r="L55" i="2" s="1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I35" i="2" s="1"/>
  <c r="H34" i="2"/>
  <c r="G34" i="2"/>
  <c r="F34" i="2"/>
  <c r="H33" i="2"/>
  <c r="G33" i="2"/>
  <c r="F33" i="2"/>
  <c r="I33" i="2" s="1"/>
  <c r="H32" i="2"/>
  <c r="G32" i="2"/>
  <c r="F32" i="2"/>
  <c r="H31" i="2"/>
  <c r="G31" i="2"/>
  <c r="F31" i="2"/>
  <c r="I31" i="2" s="1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L23" i="2" s="1"/>
  <c r="F23" i="2"/>
  <c r="H22" i="2"/>
  <c r="G22" i="2"/>
  <c r="L22" i="2" s="1"/>
  <c r="F22" i="2"/>
  <c r="H21" i="2"/>
  <c r="G21" i="2"/>
  <c r="F21" i="2"/>
  <c r="H20" i="2"/>
  <c r="G20" i="2"/>
  <c r="L20" i="2" s="1"/>
  <c r="F20" i="2"/>
  <c r="H19" i="2"/>
  <c r="G19" i="2"/>
  <c r="F19" i="2"/>
  <c r="I53" i="2" l="1"/>
  <c r="I57" i="2"/>
  <c r="M22" i="2"/>
  <c r="M26" i="2"/>
  <c r="M30" i="2"/>
  <c r="M34" i="2"/>
  <c r="M38" i="2"/>
  <c r="M42" i="2"/>
  <c r="M46" i="2"/>
  <c r="M50" i="2"/>
  <c r="M54" i="2"/>
  <c r="M58" i="2"/>
  <c r="I61" i="2"/>
  <c r="M62" i="2"/>
  <c r="M66" i="2"/>
  <c r="Q21" i="2"/>
  <c r="M33" i="2"/>
  <c r="M37" i="2"/>
  <c r="M45" i="2"/>
  <c r="M49" i="2"/>
  <c r="Q53" i="2"/>
  <c r="M57" i="2"/>
  <c r="M61" i="2"/>
  <c r="M24" i="2"/>
  <c r="M28" i="2"/>
  <c r="M32" i="2"/>
  <c r="M36" i="2"/>
  <c r="M40" i="2"/>
  <c r="M44" i="2"/>
  <c r="M48" i="2"/>
  <c r="M52" i="2"/>
  <c r="M56" i="2"/>
  <c r="M60" i="2"/>
  <c r="M64" i="2"/>
  <c r="O20" i="2"/>
  <c r="M19" i="2"/>
  <c r="M23" i="2"/>
  <c r="M27" i="2"/>
  <c r="M31" i="2"/>
  <c r="M35" i="2"/>
  <c r="M39" i="2"/>
  <c r="Q43" i="2"/>
  <c r="Q47" i="2"/>
  <c r="M55" i="2"/>
  <c r="M59" i="2"/>
  <c r="M63" i="2"/>
  <c r="K22" i="2"/>
  <c r="I24" i="2"/>
  <c r="I26" i="2"/>
  <c r="I28" i="2"/>
  <c r="Q30" i="2"/>
  <c r="Q32" i="2"/>
  <c r="I38" i="2"/>
  <c r="I40" i="2"/>
  <c r="I42" i="2"/>
  <c r="I44" i="2"/>
  <c r="I46" i="2"/>
  <c r="K48" i="2"/>
  <c r="I50" i="2"/>
  <c r="Q52" i="2"/>
  <c r="K54" i="2"/>
  <c r="Q58" i="2"/>
  <c r="Q62" i="2"/>
  <c r="Q64" i="2"/>
  <c r="I66" i="2"/>
  <c r="M65" i="2"/>
  <c r="Q56" i="2"/>
  <c r="K19" i="2"/>
  <c r="K21" i="2"/>
  <c r="Q49" i="2"/>
  <c r="K55" i="2"/>
  <c r="Q65" i="2"/>
  <c r="I19" i="2"/>
  <c r="I20" i="2"/>
  <c r="I21" i="2"/>
  <c r="O21" i="2"/>
  <c r="I22" i="2"/>
  <c r="Q22" i="2"/>
  <c r="I23" i="2"/>
  <c r="Q24" i="2"/>
  <c r="I25" i="2"/>
  <c r="K26" i="2"/>
  <c r="O26" i="2"/>
  <c r="Q26" i="2"/>
  <c r="I27" i="2"/>
  <c r="K28" i="2"/>
  <c r="Q28" i="2"/>
  <c r="I29" i="2"/>
  <c r="K30" i="2"/>
  <c r="K31" i="2"/>
  <c r="O31" i="2"/>
  <c r="Q31" i="2"/>
  <c r="I32" i="2"/>
  <c r="O33" i="2"/>
  <c r="I34" i="2"/>
  <c r="K35" i="2"/>
  <c r="O35" i="2"/>
  <c r="Q35" i="2"/>
  <c r="I36" i="2"/>
  <c r="K37" i="2"/>
  <c r="K38" i="2"/>
  <c r="I39" i="2"/>
  <c r="K40" i="2"/>
  <c r="O40" i="2"/>
  <c r="Q40" i="2"/>
  <c r="I41" i="2"/>
  <c r="K42" i="2"/>
  <c r="O42" i="2"/>
  <c r="Q42" i="2"/>
  <c r="I43" i="2"/>
  <c r="K44" i="2"/>
  <c r="O44" i="2"/>
  <c r="Q44" i="2"/>
  <c r="I45" i="2"/>
  <c r="K46" i="2"/>
  <c r="O46" i="2"/>
  <c r="Q46" i="2"/>
  <c r="I47" i="2"/>
  <c r="O47" i="2"/>
  <c r="I48" i="2"/>
  <c r="Q48" i="2"/>
  <c r="I49" i="2"/>
  <c r="Q50" i="2"/>
  <c r="I51" i="2"/>
  <c r="K52" i="2"/>
  <c r="O53" i="2"/>
  <c r="I54" i="2"/>
  <c r="Q54" i="2"/>
  <c r="I55" i="2"/>
  <c r="O55" i="2"/>
  <c r="Q55" i="2"/>
  <c r="I56" i="2"/>
  <c r="K57" i="2"/>
  <c r="O57" i="2"/>
  <c r="Q57" i="2"/>
  <c r="I58" i="2"/>
  <c r="I60" i="2"/>
  <c r="K61" i="2"/>
  <c r="O61" i="2"/>
  <c r="Q61" i="2"/>
  <c r="I62" i="2"/>
  <c r="K63" i="2"/>
  <c r="O63" i="2"/>
  <c r="Q63" i="2"/>
  <c r="I64" i="2"/>
  <c r="K65" i="2"/>
  <c r="K66" i="2"/>
  <c r="O66" i="2"/>
  <c r="Q66" i="2"/>
  <c r="K23" i="2"/>
  <c r="K25" i="2"/>
  <c r="O25" i="2"/>
  <c r="K29" i="2"/>
  <c r="O29" i="2"/>
  <c r="I30" i="2"/>
  <c r="O30" i="2"/>
  <c r="K32" i="2"/>
  <c r="O32" i="2"/>
  <c r="K34" i="2"/>
  <c r="O36" i="2"/>
  <c r="I37" i="2"/>
  <c r="K39" i="2"/>
  <c r="O39" i="2"/>
  <c r="K41" i="2"/>
  <c r="O41" i="2"/>
  <c r="K43" i="2"/>
  <c r="O43" i="2"/>
  <c r="K45" i="2"/>
  <c r="O45" i="2"/>
  <c r="K49" i="2"/>
  <c r="O49" i="2"/>
  <c r="K51" i="2"/>
  <c r="I52" i="2"/>
  <c r="O52" i="2"/>
  <c r="K56" i="2"/>
  <c r="O56" i="2"/>
  <c r="K58" i="2"/>
  <c r="O58" i="2"/>
  <c r="K60" i="2"/>
  <c r="K62" i="2"/>
  <c r="O62" i="2"/>
  <c r="K64" i="2"/>
  <c r="O64" i="2"/>
  <c r="P64" i="2" s="1"/>
  <c r="I65" i="2"/>
  <c r="O65" i="2"/>
  <c r="P36" i="2" l="1"/>
  <c r="P58" i="2"/>
  <c r="P56" i="2"/>
  <c r="P32" i="2"/>
  <c r="P62" i="2"/>
  <c r="P43" i="2"/>
  <c r="P45" i="2"/>
  <c r="P41" i="2"/>
  <c r="P65" i="2"/>
  <c r="K36" i="2"/>
  <c r="Q59" i="2"/>
  <c r="O54" i="2"/>
  <c r="P54" i="2" s="1"/>
  <c r="K53" i="2"/>
  <c r="O50" i="2"/>
  <c r="P50" i="2" s="1"/>
  <c r="O48" i="2"/>
  <c r="P48" i="2" s="1"/>
  <c r="K33" i="2"/>
  <c r="O28" i="2"/>
  <c r="O24" i="2"/>
  <c r="O22" i="2"/>
  <c r="P22" i="2" s="1"/>
  <c r="K47" i="2"/>
  <c r="K20" i="2"/>
  <c r="M47" i="2"/>
  <c r="M20" i="2"/>
  <c r="M53" i="2"/>
  <c r="Q41" i="2"/>
  <c r="Q29" i="2"/>
  <c r="M21" i="2"/>
  <c r="O60" i="2"/>
  <c r="P61" i="2" s="1"/>
  <c r="O51" i="2"/>
  <c r="O37" i="2"/>
  <c r="P37" i="2" s="1"/>
  <c r="O34" i="2"/>
  <c r="P34" i="2" s="1"/>
  <c r="O27" i="2"/>
  <c r="P27" i="2" s="1"/>
  <c r="O23" i="2"/>
  <c r="O59" i="2"/>
  <c r="P59" i="2" s="1"/>
  <c r="K50" i="2"/>
  <c r="Q38" i="2"/>
  <c r="K24" i="2"/>
  <c r="Q20" i="2"/>
  <c r="Q37" i="2"/>
  <c r="Q34" i="2"/>
  <c r="M29" i="2"/>
  <c r="P49" i="2"/>
  <c r="K27" i="2"/>
  <c r="K59" i="2"/>
  <c r="O38" i="2"/>
  <c r="Q33" i="2"/>
  <c r="Q23" i="2"/>
  <c r="Q60" i="2"/>
  <c r="Q51" i="2"/>
  <c r="Q39" i="2"/>
  <c r="Q27" i="2"/>
  <c r="Q45" i="2"/>
  <c r="Q25" i="2"/>
  <c r="P30" i="2"/>
  <c r="Q36" i="2"/>
  <c r="M51" i="2"/>
  <c r="M43" i="2"/>
  <c r="M41" i="2"/>
  <c r="M25" i="2"/>
  <c r="P47" i="2"/>
  <c r="P21" i="2"/>
  <c r="P63" i="2"/>
  <c r="P57" i="2"/>
  <c r="P53" i="2"/>
  <c r="P33" i="2"/>
  <c r="P31" i="2"/>
  <c r="P66" i="2"/>
  <c r="P46" i="2"/>
  <c r="P44" i="2"/>
  <c r="P42" i="2"/>
  <c r="P40" i="2"/>
  <c r="P26" i="2"/>
  <c r="P38" i="2" l="1"/>
  <c r="P51" i="2"/>
  <c r="P28" i="2"/>
  <c r="P29" i="2"/>
  <c r="P24" i="2"/>
  <c r="P25" i="2"/>
  <c r="P23" i="2"/>
  <c r="P55" i="2"/>
  <c r="P39" i="2"/>
  <c r="P35" i="2"/>
  <c r="P60" i="2"/>
  <c r="P52" i="2"/>
  <c r="H68" i="14"/>
  <c r="G12" i="2" l="1"/>
  <c r="G13" i="2"/>
  <c r="L13" i="2" s="1"/>
  <c r="G14" i="2"/>
  <c r="L14" i="2" s="1"/>
  <c r="G15" i="2"/>
  <c r="L15" i="2" s="1"/>
  <c r="G16" i="2"/>
  <c r="L16" i="2" s="1"/>
  <c r="G17" i="2"/>
  <c r="L17" i="2" s="1"/>
  <c r="G18" i="2"/>
  <c r="L18" i="2" s="1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8" i="14"/>
  <c r="S49" i="14"/>
  <c r="S50" i="14"/>
  <c r="S52" i="14"/>
  <c r="S55" i="14"/>
  <c r="S56" i="14"/>
  <c r="S57" i="14"/>
  <c r="S58" i="14"/>
  <c r="S59" i="14"/>
  <c r="S60" i="14"/>
  <c r="S61" i="14"/>
  <c r="S62" i="14"/>
  <c r="S63" i="14"/>
  <c r="G67" i="2"/>
  <c r="G68" i="2"/>
  <c r="L68" i="2" s="1"/>
  <c r="G69" i="2"/>
  <c r="L69" i="2" s="1"/>
  <c r="G70" i="2"/>
  <c r="G11" i="2"/>
  <c r="L11" i="2" s="1"/>
  <c r="G12" i="5"/>
  <c r="L12" i="5" s="1"/>
  <c r="G13" i="5"/>
  <c r="L13" i="5" s="1"/>
  <c r="G14" i="5"/>
  <c r="L14" i="5" s="1"/>
  <c r="G15" i="5"/>
  <c r="L15" i="5" s="1"/>
  <c r="G16" i="5"/>
  <c r="L16" i="5" s="1"/>
  <c r="G17" i="5"/>
  <c r="L17" i="5" s="1"/>
  <c r="G18" i="5"/>
  <c r="L18" i="5" s="1"/>
  <c r="G19" i="5"/>
  <c r="L19" i="5" s="1"/>
  <c r="G20" i="5"/>
  <c r="L20" i="5" s="1"/>
  <c r="G21" i="5"/>
  <c r="G22" i="5"/>
  <c r="L22" i="5" s="1"/>
  <c r="G23" i="5"/>
  <c r="L23" i="5" s="1"/>
  <c r="G24" i="5"/>
  <c r="L24" i="5" s="1"/>
  <c r="G25" i="5"/>
  <c r="L25" i="5" s="1"/>
  <c r="G26" i="5"/>
  <c r="L26" i="5" s="1"/>
  <c r="G27" i="5"/>
  <c r="G28" i="5"/>
  <c r="L28" i="5" s="1"/>
  <c r="G29" i="5"/>
  <c r="G30" i="5"/>
  <c r="G31" i="5"/>
  <c r="G32" i="5"/>
  <c r="G33" i="5"/>
  <c r="G34" i="5"/>
  <c r="G35" i="5"/>
  <c r="G36" i="5"/>
  <c r="G37" i="5"/>
  <c r="G38" i="5"/>
  <c r="L38" i="5" s="1"/>
  <c r="G39" i="5"/>
  <c r="G40" i="5"/>
  <c r="G41" i="5"/>
  <c r="G42" i="5"/>
  <c r="G43" i="5"/>
  <c r="G44" i="5"/>
  <c r="G45" i="5"/>
  <c r="G46" i="5"/>
  <c r="G47" i="5"/>
  <c r="G48" i="5"/>
  <c r="G49" i="5"/>
  <c r="G50" i="5"/>
  <c r="L50" i="5" s="1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L67" i="5" s="1"/>
  <c r="G68" i="5"/>
  <c r="G69" i="5"/>
  <c r="G70" i="5"/>
  <c r="G11" i="5"/>
  <c r="L11" i="5" s="1"/>
  <c r="F53" i="3"/>
  <c r="H50" i="14" s="1"/>
  <c r="G53" i="3"/>
  <c r="H53" i="3"/>
  <c r="J50" i="14" s="1"/>
  <c r="F54" i="3"/>
  <c r="H51" i="14" s="1"/>
  <c r="G54" i="3"/>
  <c r="L54" i="3" s="1"/>
  <c r="H54" i="3"/>
  <c r="J51" i="14" s="1"/>
  <c r="F55" i="3"/>
  <c r="H52" i="14" s="1"/>
  <c r="G55" i="3"/>
  <c r="H55" i="3"/>
  <c r="J52" i="14" s="1"/>
  <c r="F56" i="3"/>
  <c r="G56" i="3"/>
  <c r="H56" i="3"/>
  <c r="J53" i="14" s="1"/>
  <c r="F57" i="3"/>
  <c r="H54" i="14" s="1"/>
  <c r="G57" i="3"/>
  <c r="L57" i="3" s="1"/>
  <c r="H57" i="3"/>
  <c r="J54" i="14" s="1"/>
  <c r="F58" i="3"/>
  <c r="H55" i="14" s="1"/>
  <c r="G58" i="3"/>
  <c r="L58" i="3" s="1"/>
  <c r="H58" i="3"/>
  <c r="J55" i="14" s="1"/>
  <c r="F59" i="3"/>
  <c r="H56" i="14" s="1"/>
  <c r="G59" i="3"/>
  <c r="H59" i="3"/>
  <c r="J56" i="14" s="1"/>
  <c r="F60" i="3"/>
  <c r="H57" i="14" s="1"/>
  <c r="G60" i="3"/>
  <c r="H60" i="3"/>
  <c r="J57" i="14" s="1"/>
  <c r="F61" i="3"/>
  <c r="H58" i="14" s="1"/>
  <c r="G61" i="3"/>
  <c r="H61" i="3"/>
  <c r="J58" i="14" s="1"/>
  <c r="F62" i="3"/>
  <c r="H59" i="14" s="1"/>
  <c r="G62" i="3"/>
  <c r="H62" i="3"/>
  <c r="J59" i="14" s="1"/>
  <c r="F63" i="3"/>
  <c r="G63" i="3"/>
  <c r="H63" i="3"/>
  <c r="J60" i="14" s="1"/>
  <c r="F64" i="3"/>
  <c r="G64" i="3"/>
  <c r="H64" i="3"/>
  <c r="J61" i="14" s="1"/>
  <c r="F65" i="3"/>
  <c r="G65" i="3"/>
  <c r="H65" i="3"/>
  <c r="J62" i="14" s="1"/>
  <c r="G12" i="3"/>
  <c r="L12" i="3" s="1"/>
  <c r="G13" i="3"/>
  <c r="L13" i="3" s="1"/>
  <c r="G14" i="3"/>
  <c r="L14" i="3" s="1"/>
  <c r="G15" i="3"/>
  <c r="L15" i="3" s="1"/>
  <c r="G16" i="3"/>
  <c r="L16" i="3" s="1"/>
  <c r="G17" i="3"/>
  <c r="L17" i="3" s="1"/>
  <c r="G18" i="3"/>
  <c r="L18" i="3" s="1"/>
  <c r="G19" i="3"/>
  <c r="L19" i="3" s="1"/>
  <c r="G20" i="3"/>
  <c r="L20" i="3" s="1"/>
  <c r="G21" i="3"/>
  <c r="L21" i="3" s="1"/>
  <c r="G22" i="3"/>
  <c r="G23" i="3"/>
  <c r="G24" i="3"/>
  <c r="L24" i="3" s="1"/>
  <c r="G25" i="3"/>
  <c r="L25" i="3" s="1"/>
  <c r="G26" i="3"/>
  <c r="L26" i="3" s="1"/>
  <c r="G27" i="3"/>
  <c r="G28" i="3"/>
  <c r="L28" i="3" s="1"/>
  <c r="G29" i="3"/>
  <c r="L29" i="3" s="1"/>
  <c r="G30" i="3"/>
  <c r="L30" i="3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L52" i="3" s="1"/>
  <c r="G66" i="3"/>
  <c r="G67" i="3"/>
  <c r="G68" i="3"/>
  <c r="L68" i="3" s="1"/>
  <c r="G69" i="3"/>
  <c r="G70" i="3"/>
  <c r="L70" i="3" s="1"/>
  <c r="G11" i="3"/>
  <c r="L11" i="3" s="1"/>
  <c r="G12" i="4"/>
  <c r="L12" i="4" s="1"/>
  <c r="G13" i="4"/>
  <c r="L13" i="4" s="1"/>
  <c r="G14" i="4"/>
  <c r="L14" i="4" s="1"/>
  <c r="G15" i="4"/>
  <c r="L15" i="4" s="1"/>
  <c r="G16" i="4"/>
  <c r="L16" i="4" s="1"/>
  <c r="G17" i="4"/>
  <c r="L17" i="4" s="1"/>
  <c r="G18" i="4"/>
  <c r="L18" i="4" s="1"/>
  <c r="G19" i="4"/>
  <c r="L19" i="4" s="1"/>
  <c r="G20" i="4"/>
  <c r="L20" i="4" s="1"/>
  <c r="G21" i="4"/>
  <c r="L21" i="4" s="1"/>
  <c r="G22" i="4"/>
  <c r="L22" i="4" s="1"/>
  <c r="G23" i="4"/>
  <c r="G24" i="4"/>
  <c r="L24" i="4" s="1"/>
  <c r="G25" i="4"/>
  <c r="L25" i="4" s="1"/>
  <c r="G26" i="4"/>
  <c r="L26" i="4" s="1"/>
  <c r="G27" i="4"/>
  <c r="L27" i="4" s="1"/>
  <c r="G28" i="4"/>
  <c r="L28" i="4" s="1"/>
  <c r="G29" i="4"/>
  <c r="L29" i="4" s="1"/>
  <c r="G30" i="4"/>
  <c r="G31" i="4"/>
  <c r="L31" i="4" s="1"/>
  <c r="G32" i="4"/>
  <c r="L32" i="4" s="1"/>
  <c r="G33" i="4"/>
  <c r="G34" i="4"/>
  <c r="L34" i="4" s="1"/>
  <c r="G35" i="4"/>
  <c r="L35" i="4" s="1"/>
  <c r="G36" i="4"/>
  <c r="G37" i="4"/>
  <c r="G38" i="4"/>
  <c r="G39" i="4"/>
  <c r="G40" i="4"/>
  <c r="L40" i="4" s="1"/>
  <c r="G41" i="4"/>
  <c r="G42" i="4"/>
  <c r="L42" i="4" s="1"/>
  <c r="G43" i="4"/>
  <c r="G44" i="4"/>
  <c r="G45" i="4"/>
  <c r="G46" i="4"/>
  <c r="G47" i="4"/>
  <c r="L47" i="4" s="1"/>
  <c r="G48" i="4"/>
  <c r="G49" i="4"/>
  <c r="G50" i="4"/>
  <c r="G51" i="4"/>
  <c r="G52" i="4"/>
  <c r="G53" i="4"/>
  <c r="G54" i="4"/>
  <c r="G55" i="4"/>
  <c r="L55" i="4" s="1"/>
  <c r="G56" i="4"/>
  <c r="L56" i="4" s="1"/>
  <c r="G57" i="4"/>
  <c r="L57" i="4" s="1"/>
  <c r="G58" i="4"/>
  <c r="L58" i="4" s="1"/>
  <c r="G59" i="4"/>
  <c r="G60" i="4"/>
  <c r="G61" i="4"/>
  <c r="G62" i="4"/>
  <c r="L62" i="4" s="1"/>
  <c r="G63" i="4"/>
  <c r="L63" i="4" s="1"/>
  <c r="G64" i="4"/>
  <c r="L64" i="4" s="1"/>
  <c r="G65" i="4"/>
  <c r="L65" i="4" s="1"/>
  <c r="G66" i="4"/>
  <c r="G67" i="4"/>
  <c r="G68" i="4"/>
  <c r="G69" i="4"/>
  <c r="G70" i="4"/>
  <c r="G11" i="4"/>
  <c r="L11" i="4" s="1"/>
  <c r="F67" i="2"/>
  <c r="H67" i="2"/>
  <c r="F68" i="2"/>
  <c r="H68" i="2"/>
  <c r="F69" i="2"/>
  <c r="H69" i="2"/>
  <c r="F44" i="5"/>
  <c r="H44" i="5"/>
  <c r="F42" i="5"/>
  <c r="H42" i="5"/>
  <c r="F36" i="5"/>
  <c r="H36" i="5"/>
  <c r="F56" i="5"/>
  <c r="H56" i="5"/>
  <c r="F57" i="5"/>
  <c r="H57" i="5"/>
  <c r="F58" i="5"/>
  <c r="H58" i="5"/>
  <c r="F59" i="5"/>
  <c r="H59" i="5"/>
  <c r="F69" i="5"/>
  <c r="H69" i="5"/>
  <c r="F70" i="5"/>
  <c r="H70" i="5"/>
  <c r="F60" i="5"/>
  <c r="H60" i="5"/>
  <c r="F61" i="5"/>
  <c r="H61" i="5"/>
  <c r="F62" i="5"/>
  <c r="H62" i="5"/>
  <c r="F63" i="5"/>
  <c r="H63" i="5"/>
  <c r="F17" i="5"/>
  <c r="H17" i="5"/>
  <c r="F18" i="5"/>
  <c r="H18" i="5"/>
  <c r="F19" i="5"/>
  <c r="H19" i="5"/>
  <c r="F12" i="5"/>
  <c r="H12" i="5"/>
  <c r="F13" i="5"/>
  <c r="H13" i="5"/>
  <c r="F14" i="5"/>
  <c r="H14" i="5"/>
  <c r="F35" i="3"/>
  <c r="H32" i="14" s="1"/>
  <c r="F36" i="3"/>
  <c r="F34" i="3"/>
  <c r="H31" i="14" s="1"/>
  <c r="F37" i="3"/>
  <c r="H34" i="14" s="1"/>
  <c r="F33" i="3"/>
  <c r="H30" i="14" s="1"/>
  <c r="H35" i="3"/>
  <c r="J32" i="14" s="1"/>
  <c r="H36" i="3"/>
  <c r="J33" i="14" s="1"/>
  <c r="H37" i="3"/>
  <c r="J34" i="14" s="1"/>
  <c r="F38" i="3"/>
  <c r="H35" i="14" s="1"/>
  <c r="H38" i="3"/>
  <c r="J35" i="14" s="1"/>
  <c r="F23" i="3"/>
  <c r="H20" i="14" s="1"/>
  <c r="H23" i="3"/>
  <c r="J20" i="14" s="1"/>
  <c r="F20" i="3"/>
  <c r="H17" i="14" s="1"/>
  <c r="H20" i="3"/>
  <c r="J17" i="14" s="1"/>
  <c r="F21" i="3"/>
  <c r="H18" i="14" s="1"/>
  <c r="H21" i="3"/>
  <c r="J18" i="14" s="1"/>
  <c r="F22" i="3"/>
  <c r="H19" i="14" s="1"/>
  <c r="H22" i="3"/>
  <c r="J19" i="14" s="1"/>
  <c r="F24" i="3"/>
  <c r="H21" i="14" s="1"/>
  <c r="H24" i="3"/>
  <c r="J21" i="14" s="1"/>
  <c r="F25" i="3"/>
  <c r="H22" i="14" s="1"/>
  <c r="H25" i="3"/>
  <c r="J22" i="14" s="1"/>
  <c r="F26" i="3"/>
  <c r="H23" i="14" s="1"/>
  <c r="H26" i="3"/>
  <c r="J23" i="14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F15" i="3"/>
  <c r="H12" i="14" s="1"/>
  <c r="H15" i="3"/>
  <c r="J12" i="14" s="1"/>
  <c r="F16" i="3"/>
  <c r="H13" i="14" s="1"/>
  <c r="H16" i="3"/>
  <c r="J13" i="14" s="1"/>
  <c r="F17" i="3"/>
  <c r="H14" i="14" s="1"/>
  <c r="H17" i="3"/>
  <c r="J14" i="14" s="1"/>
  <c r="F18" i="3"/>
  <c r="H15" i="14" s="1"/>
  <c r="H18" i="3"/>
  <c r="J15" i="14" s="1"/>
  <c r="F19" i="3"/>
  <c r="H16" i="14" s="1"/>
  <c r="H19" i="3"/>
  <c r="J16" i="14" s="1"/>
  <c r="F14" i="3"/>
  <c r="H11" i="14" s="1"/>
  <c r="H14" i="3"/>
  <c r="J11" i="14" s="1"/>
  <c r="I44" i="5" l="1"/>
  <c r="P41" i="14" s="1"/>
  <c r="I37" i="3"/>
  <c r="K34" i="14" s="1"/>
  <c r="I53" i="3"/>
  <c r="K50" i="14" s="1"/>
  <c r="I36" i="3"/>
  <c r="K33" i="14" s="1"/>
  <c r="H33" i="14"/>
  <c r="D65" i="14"/>
  <c r="D61" i="14"/>
  <c r="D57" i="14"/>
  <c r="D45" i="14"/>
  <c r="D41" i="14"/>
  <c r="D33" i="14"/>
  <c r="D29" i="14"/>
  <c r="D25" i="14"/>
  <c r="D21" i="14"/>
  <c r="I66" i="14"/>
  <c r="I49" i="14"/>
  <c r="I45" i="14"/>
  <c r="I41" i="14"/>
  <c r="I37" i="14"/>
  <c r="I33" i="14"/>
  <c r="I29" i="14"/>
  <c r="I25" i="14"/>
  <c r="I21" i="14"/>
  <c r="I17" i="14"/>
  <c r="I13" i="14"/>
  <c r="I9" i="14"/>
  <c r="H62" i="14"/>
  <c r="H61" i="14"/>
  <c r="H60" i="14"/>
  <c r="I55" i="14"/>
  <c r="H53" i="14"/>
  <c r="N65" i="14"/>
  <c r="N61" i="14"/>
  <c r="N53" i="14"/>
  <c r="N49" i="14"/>
  <c r="N45" i="14"/>
  <c r="N41" i="14"/>
  <c r="N33" i="14"/>
  <c r="N21" i="14"/>
  <c r="N17" i="14"/>
  <c r="D60" i="14"/>
  <c r="D56" i="14"/>
  <c r="D48" i="14"/>
  <c r="D44" i="14"/>
  <c r="D36" i="14"/>
  <c r="D32" i="14"/>
  <c r="D28" i="14"/>
  <c r="D24" i="14"/>
  <c r="D20" i="14"/>
  <c r="I65" i="14"/>
  <c r="I48" i="14"/>
  <c r="I44" i="14"/>
  <c r="I40" i="14"/>
  <c r="I36" i="14"/>
  <c r="I32" i="14"/>
  <c r="I28" i="14"/>
  <c r="I24" i="14"/>
  <c r="I20" i="14"/>
  <c r="I16" i="14"/>
  <c r="I12" i="14"/>
  <c r="I57" i="14"/>
  <c r="I56" i="14"/>
  <c r="I51" i="14"/>
  <c r="N60" i="14"/>
  <c r="N63" i="9"/>
  <c r="N48" i="14"/>
  <c r="N44" i="14"/>
  <c r="N40" i="14"/>
  <c r="N36" i="14"/>
  <c r="N32" i="14"/>
  <c r="N28" i="14"/>
  <c r="N20" i="14"/>
  <c r="S11" i="14"/>
  <c r="D63" i="14"/>
  <c r="D59" i="14"/>
  <c r="D55" i="14"/>
  <c r="D51" i="14"/>
  <c r="D47" i="14"/>
  <c r="D43" i="14"/>
  <c r="D39" i="14"/>
  <c r="D35" i="14"/>
  <c r="D31" i="14"/>
  <c r="D27" i="14"/>
  <c r="D23" i="14"/>
  <c r="I8" i="14"/>
  <c r="I64" i="14"/>
  <c r="I47" i="14"/>
  <c r="I43" i="14"/>
  <c r="I39" i="14"/>
  <c r="I35" i="14"/>
  <c r="I31" i="14"/>
  <c r="I27" i="14"/>
  <c r="I23" i="14"/>
  <c r="I19" i="14"/>
  <c r="I15" i="14"/>
  <c r="I11" i="14"/>
  <c r="I58" i="14"/>
  <c r="I52" i="14"/>
  <c r="N63" i="14"/>
  <c r="N59" i="14"/>
  <c r="N47" i="14"/>
  <c r="N43" i="14"/>
  <c r="N39" i="14"/>
  <c r="S10" i="14"/>
  <c r="D66" i="14"/>
  <c r="D62" i="14"/>
  <c r="D58" i="14"/>
  <c r="D54" i="14"/>
  <c r="D50" i="14"/>
  <c r="D42" i="14"/>
  <c r="D34" i="14"/>
  <c r="D30" i="14"/>
  <c r="D26" i="14"/>
  <c r="D22" i="14"/>
  <c r="I67" i="14"/>
  <c r="I63" i="14"/>
  <c r="I46" i="14"/>
  <c r="I42" i="14"/>
  <c r="I38" i="14"/>
  <c r="I34" i="14"/>
  <c r="I30" i="14"/>
  <c r="I26" i="14"/>
  <c r="I22" i="14"/>
  <c r="I18" i="14"/>
  <c r="I14" i="14"/>
  <c r="I10" i="14"/>
  <c r="I62" i="14"/>
  <c r="M65" i="3"/>
  <c r="I61" i="14"/>
  <c r="M64" i="3"/>
  <c r="I60" i="14"/>
  <c r="M63" i="3"/>
  <c r="I59" i="14"/>
  <c r="M62" i="3"/>
  <c r="K59" i="3"/>
  <c r="I54" i="14"/>
  <c r="I53" i="14"/>
  <c r="M56" i="3"/>
  <c r="I50" i="14"/>
  <c r="N62" i="14"/>
  <c r="N58" i="14"/>
  <c r="Q61" i="5"/>
  <c r="N50" i="14"/>
  <c r="N46" i="14"/>
  <c r="N42" i="14"/>
  <c r="N34" i="14"/>
  <c r="N30" i="14"/>
  <c r="S66" i="14"/>
  <c r="M69" i="2"/>
  <c r="M67" i="2"/>
  <c r="S15" i="14"/>
  <c r="S13" i="14"/>
  <c r="S9" i="14"/>
  <c r="S65" i="14"/>
  <c r="M68" i="2"/>
  <c r="S14" i="14"/>
  <c r="S12" i="14"/>
  <c r="N56" i="14"/>
  <c r="N54" i="14"/>
  <c r="N52" i="14"/>
  <c r="N38" i="14"/>
  <c r="N26" i="14"/>
  <c r="N24" i="14"/>
  <c r="N22" i="14"/>
  <c r="N18" i="14"/>
  <c r="N16" i="14"/>
  <c r="N14" i="14"/>
  <c r="N12" i="14"/>
  <c r="N10" i="14"/>
  <c r="N57" i="14"/>
  <c r="N55" i="14"/>
  <c r="N51" i="14"/>
  <c r="N37" i="14"/>
  <c r="N35" i="14"/>
  <c r="N31" i="14"/>
  <c r="N29" i="14"/>
  <c r="N27" i="14"/>
  <c r="N25" i="14"/>
  <c r="N23" i="14"/>
  <c r="N19" i="14"/>
  <c r="N15" i="14"/>
  <c r="N13" i="14"/>
  <c r="N11" i="14"/>
  <c r="Q14" i="5"/>
  <c r="N9" i="14"/>
  <c r="Q17" i="3"/>
  <c r="O19" i="3"/>
  <c r="Q21" i="3"/>
  <c r="O67" i="2"/>
  <c r="P67" i="2" s="1"/>
  <c r="Q67" i="2"/>
  <c r="S53" i="14"/>
  <c r="S51" i="14"/>
  <c r="S47" i="14"/>
  <c r="S46" i="14"/>
  <c r="N66" i="14"/>
  <c r="M61" i="3"/>
  <c r="K60" i="3"/>
  <c r="M58" i="3"/>
  <c r="M57" i="3"/>
  <c r="M55" i="3"/>
  <c r="D52" i="14"/>
  <c r="D38" i="14"/>
  <c r="D18" i="14"/>
  <c r="D16" i="14"/>
  <c r="D14" i="14"/>
  <c r="D12" i="14"/>
  <c r="D10" i="14"/>
  <c r="D53" i="14"/>
  <c r="D37" i="14"/>
  <c r="D19" i="14"/>
  <c r="D17" i="14"/>
  <c r="D15" i="14"/>
  <c r="D13" i="14"/>
  <c r="D11" i="14"/>
  <c r="D9" i="14"/>
  <c r="D46" i="14"/>
  <c r="D49" i="14"/>
  <c r="D40" i="14"/>
  <c r="S69" i="9"/>
  <c r="S69" i="8"/>
  <c r="I69" i="2"/>
  <c r="U66" i="14" s="1"/>
  <c r="R66" i="14"/>
  <c r="R69" i="9"/>
  <c r="U69" i="9" s="1"/>
  <c r="R69" i="8"/>
  <c r="U69" i="8" s="1"/>
  <c r="T68" i="9"/>
  <c r="T68" i="8"/>
  <c r="T65" i="14"/>
  <c r="S67" i="9"/>
  <c r="S67" i="8"/>
  <c r="L74" i="2"/>
  <c r="I67" i="2"/>
  <c r="U64" i="14" s="1"/>
  <c r="R64" i="14"/>
  <c r="R67" i="9"/>
  <c r="R67" i="8"/>
  <c r="T66" i="9"/>
  <c r="T66" i="8"/>
  <c r="T63" i="14"/>
  <c r="S65" i="9"/>
  <c r="S65" i="8"/>
  <c r="U62" i="14"/>
  <c r="R62" i="14"/>
  <c r="R65" i="9"/>
  <c r="U65" i="9" s="1"/>
  <c r="R65" i="8"/>
  <c r="T64" i="9"/>
  <c r="T64" i="8"/>
  <c r="T61" i="14"/>
  <c r="S63" i="9"/>
  <c r="S63" i="8"/>
  <c r="U60" i="14"/>
  <c r="R60" i="14"/>
  <c r="R63" i="9"/>
  <c r="R63" i="8"/>
  <c r="T62" i="9"/>
  <c r="T62" i="8"/>
  <c r="T59" i="14"/>
  <c r="S61" i="9"/>
  <c r="S61" i="8"/>
  <c r="U58" i="14"/>
  <c r="R58" i="14"/>
  <c r="R61" i="9"/>
  <c r="R61" i="8"/>
  <c r="T60" i="9"/>
  <c r="T60" i="8"/>
  <c r="T57" i="14"/>
  <c r="S59" i="9"/>
  <c r="S59" i="8"/>
  <c r="R56" i="14"/>
  <c r="R59" i="9"/>
  <c r="R59" i="8"/>
  <c r="T58" i="9"/>
  <c r="T58" i="8"/>
  <c r="T55" i="14"/>
  <c r="S57" i="9"/>
  <c r="S57" i="8"/>
  <c r="R54" i="14"/>
  <c r="R57" i="9"/>
  <c r="R57" i="8"/>
  <c r="S44" i="9"/>
  <c r="S44" i="8"/>
  <c r="S64" i="14"/>
  <c r="G74" i="2"/>
  <c r="U54" i="14"/>
  <c r="S54" i="14"/>
  <c r="O69" i="2"/>
  <c r="T69" i="9"/>
  <c r="T69" i="8"/>
  <c r="T66" i="14"/>
  <c r="S68" i="9"/>
  <c r="S68" i="8"/>
  <c r="I68" i="2"/>
  <c r="U65" i="14" s="1"/>
  <c r="R65" i="14"/>
  <c r="R68" i="9"/>
  <c r="R68" i="8"/>
  <c r="T67" i="9"/>
  <c r="T67" i="8"/>
  <c r="T64" i="14"/>
  <c r="S66" i="9"/>
  <c r="S66" i="8"/>
  <c r="U63" i="14"/>
  <c r="R63" i="14"/>
  <c r="R66" i="9"/>
  <c r="R66" i="8"/>
  <c r="T65" i="9"/>
  <c r="T65" i="8"/>
  <c r="T62" i="14"/>
  <c r="S64" i="9"/>
  <c r="S64" i="8"/>
  <c r="U61" i="14"/>
  <c r="R61" i="14"/>
  <c r="R64" i="9"/>
  <c r="R64" i="8"/>
  <c r="U64" i="8" s="1"/>
  <c r="T63" i="9"/>
  <c r="T63" i="8"/>
  <c r="T60" i="14"/>
  <c r="S62" i="9"/>
  <c r="S62" i="8"/>
  <c r="U59" i="14"/>
  <c r="R59" i="14"/>
  <c r="R62" i="9"/>
  <c r="U62" i="9" s="1"/>
  <c r="R62" i="8"/>
  <c r="U62" i="8" s="1"/>
  <c r="T61" i="9"/>
  <c r="T61" i="8"/>
  <c r="T58" i="14"/>
  <c r="S60" i="9"/>
  <c r="S60" i="8"/>
  <c r="R57" i="14"/>
  <c r="R60" i="9"/>
  <c r="R60" i="8"/>
  <c r="T59" i="9"/>
  <c r="T59" i="8"/>
  <c r="T56" i="14"/>
  <c r="S58" i="9"/>
  <c r="S58" i="8"/>
  <c r="R55" i="14"/>
  <c r="R58" i="9"/>
  <c r="R58" i="8"/>
  <c r="T57" i="9"/>
  <c r="T57" i="8"/>
  <c r="T54" i="14"/>
  <c r="T44" i="9"/>
  <c r="T44" i="8"/>
  <c r="T41" i="14"/>
  <c r="U41" i="14"/>
  <c r="R44" i="9"/>
  <c r="R44" i="8"/>
  <c r="R41" i="14"/>
  <c r="S67" i="14"/>
  <c r="Q69" i="2"/>
  <c r="Q68" i="2"/>
  <c r="O68" i="2"/>
  <c r="O63" i="5"/>
  <c r="O59" i="5"/>
  <c r="Q57" i="5"/>
  <c r="O14" i="9"/>
  <c r="O14" i="8"/>
  <c r="O11" i="14"/>
  <c r="N13" i="9"/>
  <c r="N13" i="8"/>
  <c r="M13" i="9"/>
  <c r="M13" i="8"/>
  <c r="M10" i="14"/>
  <c r="O12" i="8"/>
  <c r="O12" i="9"/>
  <c r="O9" i="14"/>
  <c r="N19" i="9"/>
  <c r="N19" i="8"/>
  <c r="M19" i="9"/>
  <c r="M19" i="8"/>
  <c r="M16" i="14"/>
  <c r="O18" i="9"/>
  <c r="O18" i="8"/>
  <c r="O15" i="14"/>
  <c r="N17" i="9"/>
  <c r="N17" i="8"/>
  <c r="M17" i="9"/>
  <c r="M17" i="8"/>
  <c r="M14" i="14"/>
  <c r="M63" i="5"/>
  <c r="O62" i="8"/>
  <c r="O62" i="9"/>
  <c r="O59" i="14"/>
  <c r="M62" i="8"/>
  <c r="M62" i="9"/>
  <c r="M59" i="14"/>
  <c r="O60" i="8"/>
  <c r="O60" i="9"/>
  <c r="O57" i="14"/>
  <c r="M60" i="8"/>
  <c r="M60" i="9"/>
  <c r="M57" i="14"/>
  <c r="O70" i="8"/>
  <c r="O70" i="9"/>
  <c r="O67" i="14"/>
  <c r="O69" i="8"/>
  <c r="O69" i="9"/>
  <c r="O66" i="14"/>
  <c r="I69" i="5"/>
  <c r="P66" i="14" s="1"/>
  <c r="M69" i="8"/>
  <c r="M69" i="9"/>
  <c r="M66" i="14"/>
  <c r="O59" i="8"/>
  <c r="O59" i="9"/>
  <c r="O56" i="14"/>
  <c r="O58" i="8"/>
  <c r="O58" i="9"/>
  <c r="O55" i="14"/>
  <c r="M58" i="8"/>
  <c r="M58" i="9"/>
  <c r="M55" i="14"/>
  <c r="N57" i="9"/>
  <c r="N57" i="8"/>
  <c r="O56" i="8"/>
  <c r="O56" i="9"/>
  <c r="O53" i="14"/>
  <c r="M56" i="8"/>
  <c r="M56" i="9"/>
  <c r="M53" i="14"/>
  <c r="O36" i="9"/>
  <c r="O36" i="8"/>
  <c r="O33" i="14"/>
  <c r="K42" i="5"/>
  <c r="N42" i="9"/>
  <c r="N42" i="8"/>
  <c r="I42" i="5"/>
  <c r="P39" i="14" s="1"/>
  <c r="M42" i="8"/>
  <c r="M42" i="9"/>
  <c r="P42" i="9" s="1"/>
  <c r="M39" i="14"/>
  <c r="K44" i="5"/>
  <c r="N44" i="8"/>
  <c r="N44" i="9"/>
  <c r="O44" i="9"/>
  <c r="O44" i="8"/>
  <c r="O41" i="14"/>
  <c r="N64" i="14"/>
  <c r="Q60" i="5"/>
  <c r="O60" i="5"/>
  <c r="O19" i="5"/>
  <c r="Q13" i="5"/>
  <c r="M14" i="9"/>
  <c r="M14" i="8"/>
  <c r="M11" i="14"/>
  <c r="O13" i="9"/>
  <c r="O13" i="8"/>
  <c r="O10" i="14"/>
  <c r="N12" i="9"/>
  <c r="N12" i="8"/>
  <c r="M12" i="8"/>
  <c r="M12" i="9"/>
  <c r="M9" i="14"/>
  <c r="O19" i="9"/>
  <c r="O19" i="8"/>
  <c r="O16" i="14"/>
  <c r="N18" i="9"/>
  <c r="N18" i="8"/>
  <c r="M18" i="9"/>
  <c r="M18" i="8"/>
  <c r="M15" i="14"/>
  <c r="O17" i="9"/>
  <c r="O17" i="8"/>
  <c r="O14" i="14"/>
  <c r="O63" i="8"/>
  <c r="O63" i="9"/>
  <c r="O60" i="14"/>
  <c r="M63" i="8"/>
  <c r="M63" i="9"/>
  <c r="M60" i="14"/>
  <c r="M62" i="5"/>
  <c r="N62" i="9"/>
  <c r="N62" i="8"/>
  <c r="O61" i="8"/>
  <c r="O61" i="9"/>
  <c r="O58" i="14"/>
  <c r="M61" i="8"/>
  <c r="M61" i="9"/>
  <c r="M58" i="14"/>
  <c r="M60" i="5"/>
  <c r="N60" i="9"/>
  <c r="N60" i="8"/>
  <c r="N70" i="9"/>
  <c r="N70" i="8"/>
  <c r="O70" i="5"/>
  <c r="M70" i="8"/>
  <c r="M70" i="9"/>
  <c r="M67" i="14"/>
  <c r="N69" i="9"/>
  <c r="N69" i="8"/>
  <c r="N59" i="9"/>
  <c r="N59" i="8"/>
  <c r="M59" i="8"/>
  <c r="M59" i="9"/>
  <c r="M56" i="14"/>
  <c r="N58" i="9"/>
  <c r="N58" i="8"/>
  <c r="O57" i="8"/>
  <c r="O57" i="9"/>
  <c r="O54" i="14"/>
  <c r="M57" i="8"/>
  <c r="P57" i="8" s="1"/>
  <c r="M57" i="9"/>
  <c r="P57" i="9" s="1"/>
  <c r="M54" i="14"/>
  <c r="N56" i="9"/>
  <c r="N56" i="8"/>
  <c r="K36" i="5"/>
  <c r="N36" i="9"/>
  <c r="N36" i="8"/>
  <c r="I36" i="5"/>
  <c r="P33" i="14" s="1"/>
  <c r="M36" i="9"/>
  <c r="M36" i="8"/>
  <c r="M33" i="14"/>
  <c r="O42" i="8"/>
  <c r="O42" i="9"/>
  <c r="O39" i="14"/>
  <c r="M44" i="9"/>
  <c r="P44" i="9" s="1"/>
  <c r="M44" i="8"/>
  <c r="M41" i="14"/>
  <c r="N67" i="14"/>
  <c r="K8" i="5"/>
  <c r="O62" i="5"/>
  <c r="Q59" i="5"/>
  <c r="Q58" i="5"/>
  <c r="O58" i="5"/>
  <c r="O57" i="5"/>
  <c r="Q19" i="5"/>
  <c r="Q18" i="5"/>
  <c r="O18" i="5"/>
  <c r="O13" i="5"/>
  <c r="O15" i="3"/>
  <c r="O24" i="3"/>
  <c r="O23" i="3"/>
  <c r="K62" i="3"/>
  <c r="Q61" i="3"/>
  <c r="O60" i="3"/>
  <c r="O59" i="3"/>
  <c r="K58" i="3"/>
  <c r="Q57" i="3"/>
  <c r="O56" i="3"/>
  <c r="J14" i="8"/>
  <c r="J14" i="9"/>
  <c r="H14" i="8"/>
  <c r="H14" i="9"/>
  <c r="I19" i="9"/>
  <c r="I19" i="8"/>
  <c r="J18" i="8"/>
  <c r="J18" i="9"/>
  <c r="H18" i="8"/>
  <c r="H18" i="9"/>
  <c r="I17" i="9"/>
  <c r="I17" i="8"/>
  <c r="J16" i="8"/>
  <c r="J16" i="9"/>
  <c r="H16" i="8"/>
  <c r="H16" i="9"/>
  <c r="I15" i="9"/>
  <c r="I15" i="8"/>
  <c r="J26" i="8"/>
  <c r="J26" i="9"/>
  <c r="M25" i="3"/>
  <c r="I25" i="9"/>
  <c r="I25" i="8"/>
  <c r="H25" i="8"/>
  <c r="H25" i="9"/>
  <c r="J24" i="8"/>
  <c r="J24" i="9"/>
  <c r="I22" i="9"/>
  <c r="I22" i="8"/>
  <c r="H22" i="8"/>
  <c r="H22" i="9"/>
  <c r="I21" i="9"/>
  <c r="I21" i="8"/>
  <c r="J20" i="8"/>
  <c r="J20" i="9"/>
  <c r="H20" i="8"/>
  <c r="H20" i="9"/>
  <c r="J23" i="8"/>
  <c r="J23" i="9"/>
  <c r="J38" i="8"/>
  <c r="J38" i="9"/>
  <c r="H38" i="8"/>
  <c r="H38" i="9"/>
  <c r="J37" i="8"/>
  <c r="J37" i="9"/>
  <c r="K36" i="3"/>
  <c r="I36" i="9"/>
  <c r="I36" i="8"/>
  <c r="J35" i="8"/>
  <c r="J35" i="9"/>
  <c r="H37" i="8"/>
  <c r="H37" i="9"/>
  <c r="H36" i="8"/>
  <c r="H36" i="9"/>
  <c r="J53" i="8"/>
  <c r="J53" i="9"/>
  <c r="H53" i="8"/>
  <c r="H53" i="9"/>
  <c r="K65" i="3"/>
  <c r="K64" i="3"/>
  <c r="K63" i="3"/>
  <c r="K61" i="3"/>
  <c r="M60" i="3"/>
  <c r="M59" i="3"/>
  <c r="Q64" i="3"/>
  <c r="Q60" i="3"/>
  <c r="Q56" i="3"/>
  <c r="Q37" i="3"/>
  <c r="Q36" i="3"/>
  <c r="O36" i="3"/>
  <c r="Q25" i="3"/>
  <c r="Q24" i="3"/>
  <c r="Q20" i="3"/>
  <c r="O20" i="3"/>
  <c r="Q16" i="3"/>
  <c r="O16" i="3"/>
  <c r="I14" i="9"/>
  <c r="I14" i="8"/>
  <c r="J19" i="8"/>
  <c r="J19" i="9"/>
  <c r="H19" i="8"/>
  <c r="H19" i="9"/>
  <c r="M18" i="3"/>
  <c r="I18" i="9"/>
  <c r="I18" i="8"/>
  <c r="J17" i="8"/>
  <c r="J17" i="9"/>
  <c r="H17" i="8"/>
  <c r="K17" i="8" s="1"/>
  <c r="H17" i="9"/>
  <c r="I16" i="9"/>
  <c r="I16" i="8"/>
  <c r="J15" i="8"/>
  <c r="J15" i="9"/>
  <c r="H15" i="8"/>
  <c r="H15" i="9"/>
  <c r="M26" i="3"/>
  <c r="I26" i="9"/>
  <c r="I26" i="8"/>
  <c r="H26" i="8"/>
  <c r="H26" i="9"/>
  <c r="J25" i="8"/>
  <c r="J25" i="9"/>
  <c r="M24" i="3"/>
  <c r="I24" i="9"/>
  <c r="I24" i="8"/>
  <c r="H24" i="8"/>
  <c r="H24" i="9"/>
  <c r="J22" i="8"/>
  <c r="J22" i="9"/>
  <c r="J21" i="8"/>
  <c r="J21" i="9"/>
  <c r="H21" i="8"/>
  <c r="H21" i="9"/>
  <c r="K21" i="9" s="1"/>
  <c r="I20" i="9"/>
  <c r="I20" i="8"/>
  <c r="I23" i="9"/>
  <c r="I23" i="8"/>
  <c r="H23" i="8"/>
  <c r="H23" i="9"/>
  <c r="I38" i="9"/>
  <c r="I38" i="8"/>
  <c r="I37" i="9"/>
  <c r="I37" i="8"/>
  <c r="J36" i="8"/>
  <c r="J36" i="9"/>
  <c r="I35" i="9"/>
  <c r="I35" i="8"/>
  <c r="H33" i="8"/>
  <c r="H33" i="9"/>
  <c r="H34" i="8"/>
  <c r="H34" i="9"/>
  <c r="H35" i="8"/>
  <c r="H35" i="9"/>
  <c r="I65" i="9"/>
  <c r="I65" i="8"/>
  <c r="J65" i="8"/>
  <c r="J65" i="9"/>
  <c r="I65" i="3"/>
  <c r="K62" i="14" s="1"/>
  <c r="H65" i="8"/>
  <c r="H65" i="9"/>
  <c r="I64" i="9"/>
  <c r="I64" i="8"/>
  <c r="J64" i="8"/>
  <c r="J64" i="9"/>
  <c r="I64" i="3"/>
  <c r="K61" i="14" s="1"/>
  <c r="H64" i="8"/>
  <c r="H64" i="9"/>
  <c r="I63" i="9"/>
  <c r="I63" i="8"/>
  <c r="J63" i="8"/>
  <c r="J63" i="9"/>
  <c r="I63" i="3"/>
  <c r="K60" i="14" s="1"/>
  <c r="H63" i="8"/>
  <c r="H63" i="9"/>
  <c r="I62" i="9"/>
  <c r="I62" i="8"/>
  <c r="J62" i="8"/>
  <c r="J62" i="9"/>
  <c r="I62" i="3"/>
  <c r="K59" i="14" s="1"/>
  <c r="H62" i="8"/>
  <c r="H62" i="9"/>
  <c r="I61" i="9"/>
  <c r="I61" i="8"/>
  <c r="J61" i="8"/>
  <c r="J61" i="9"/>
  <c r="I61" i="3"/>
  <c r="K58" i="14" s="1"/>
  <c r="H61" i="8"/>
  <c r="H61" i="9"/>
  <c r="I60" i="9"/>
  <c r="I60" i="8"/>
  <c r="J60" i="8"/>
  <c r="J60" i="9"/>
  <c r="I60" i="3"/>
  <c r="K57" i="14" s="1"/>
  <c r="H60" i="8"/>
  <c r="H60" i="9"/>
  <c r="I59" i="9"/>
  <c r="I59" i="8"/>
  <c r="J59" i="8"/>
  <c r="J59" i="9"/>
  <c r="I59" i="3"/>
  <c r="K56" i="14" s="1"/>
  <c r="H59" i="8"/>
  <c r="H59" i="9"/>
  <c r="I58" i="9"/>
  <c r="I58" i="8"/>
  <c r="J58" i="8"/>
  <c r="J58" i="9"/>
  <c r="I58" i="3"/>
  <c r="K55" i="14" s="1"/>
  <c r="H58" i="8"/>
  <c r="H58" i="9"/>
  <c r="I57" i="9"/>
  <c r="I57" i="8"/>
  <c r="J57" i="8"/>
  <c r="J57" i="9"/>
  <c r="I57" i="3"/>
  <c r="K54" i="14" s="1"/>
  <c r="H57" i="8"/>
  <c r="H57" i="9"/>
  <c r="I56" i="9"/>
  <c r="I56" i="8"/>
  <c r="J56" i="8"/>
  <c r="J56" i="9"/>
  <c r="I56" i="3"/>
  <c r="K53" i="14" s="1"/>
  <c r="H56" i="8"/>
  <c r="H56" i="9"/>
  <c r="I55" i="9"/>
  <c r="I55" i="8"/>
  <c r="J55" i="8"/>
  <c r="J55" i="9"/>
  <c r="I55" i="3"/>
  <c r="K52" i="14" s="1"/>
  <c r="H55" i="8"/>
  <c r="H55" i="9"/>
  <c r="J54" i="8"/>
  <c r="J54" i="9"/>
  <c r="I54" i="3"/>
  <c r="K51" i="14" s="1"/>
  <c r="H54" i="8"/>
  <c r="H54" i="9"/>
  <c r="I53" i="9"/>
  <c r="I53" i="8"/>
  <c r="O55" i="3"/>
  <c r="O65" i="3"/>
  <c r="Q63" i="3"/>
  <c r="Q62" i="3"/>
  <c r="O62" i="3"/>
  <c r="O61" i="3"/>
  <c r="P61" i="3" s="1"/>
  <c r="Q59" i="3"/>
  <c r="Q58" i="3"/>
  <c r="O58" i="3"/>
  <c r="O57" i="3"/>
  <c r="Q55" i="3"/>
  <c r="Q54" i="3"/>
  <c r="O54" i="3"/>
  <c r="Q38" i="3"/>
  <c r="O38" i="3"/>
  <c r="O37" i="3"/>
  <c r="Q26" i="3"/>
  <c r="O26" i="3"/>
  <c r="O25" i="3"/>
  <c r="Q23" i="3"/>
  <c r="Q22" i="3"/>
  <c r="O22" i="3"/>
  <c r="O21" i="3"/>
  <c r="Q19" i="3"/>
  <c r="Q18" i="3"/>
  <c r="O18" i="3"/>
  <c r="O17" i="3"/>
  <c r="P17" i="3" s="1"/>
  <c r="Q15" i="3"/>
  <c r="D70" i="9"/>
  <c r="D70" i="8"/>
  <c r="D67" i="14"/>
  <c r="D33" i="9"/>
  <c r="D33" i="8"/>
  <c r="D31" i="9"/>
  <c r="D31" i="8"/>
  <c r="D29" i="9"/>
  <c r="D29" i="8"/>
  <c r="D27" i="9"/>
  <c r="D27" i="8"/>
  <c r="D25" i="9"/>
  <c r="D25" i="8"/>
  <c r="D23" i="9"/>
  <c r="D23" i="8"/>
  <c r="D21" i="9"/>
  <c r="D21" i="8"/>
  <c r="D19" i="9"/>
  <c r="D19" i="8"/>
  <c r="D17" i="9"/>
  <c r="D17" i="8"/>
  <c r="D15" i="9"/>
  <c r="D15" i="8"/>
  <c r="D13" i="9"/>
  <c r="D13" i="8"/>
  <c r="D36" i="9"/>
  <c r="D36" i="8"/>
  <c r="D38" i="9"/>
  <c r="D38" i="8"/>
  <c r="D40" i="9"/>
  <c r="D40" i="8"/>
  <c r="D44" i="9"/>
  <c r="D44" i="8"/>
  <c r="D49" i="9"/>
  <c r="D49" i="8"/>
  <c r="D51" i="9"/>
  <c r="D51" i="8"/>
  <c r="D53" i="9"/>
  <c r="D53" i="8"/>
  <c r="D55" i="9"/>
  <c r="D55" i="8"/>
  <c r="D57" i="9"/>
  <c r="D57" i="8"/>
  <c r="D59" i="9"/>
  <c r="D59" i="8"/>
  <c r="D61" i="9"/>
  <c r="D61" i="8"/>
  <c r="D63" i="9"/>
  <c r="D63" i="8"/>
  <c r="D65" i="9"/>
  <c r="D65" i="8"/>
  <c r="D67" i="9"/>
  <c r="D67" i="8"/>
  <c r="D69" i="9"/>
  <c r="D69" i="8"/>
  <c r="D64" i="14"/>
  <c r="D34" i="9"/>
  <c r="D34" i="8"/>
  <c r="D32" i="9"/>
  <c r="D32" i="8"/>
  <c r="D30" i="9"/>
  <c r="D30" i="8"/>
  <c r="D28" i="9"/>
  <c r="D28" i="8"/>
  <c r="D26" i="9"/>
  <c r="D26" i="8"/>
  <c r="D24" i="9"/>
  <c r="D24" i="8"/>
  <c r="D22" i="9"/>
  <c r="D22" i="8"/>
  <c r="D20" i="9"/>
  <c r="D20" i="8"/>
  <c r="D18" i="9"/>
  <c r="D18" i="8"/>
  <c r="D16" i="9"/>
  <c r="D16" i="8"/>
  <c r="D14" i="9"/>
  <c r="D14" i="8"/>
  <c r="D12" i="9"/>
  <c r="D12" i="8"/>
  <c r="D37" i="9"/>
  <c r="D37" i="8"/>
  <c r="D39" i="9"/>
  <c r="D39" i="8"/>
  <c r="D42" i="9"/>
  <c r="D42" i="8"/>
  <c r="D48" i="9"/>
  <c r="D48" i="8"/>
  <c r="D50" i="9"/>
  <c r="D50" i="8"/>
  <c r="D52" i="9"/>
  <c r="D52" i="8"/>
  <c r="D54" i="9"/>
  <c r="D54" i="8"/>
  <c r="D56" i="9"/>
  <c r="D56" i="8"/>
  <c r="D58" i="9"/>
  <c r="D58" i="8"/>
  <c r="D60" i="9"/>
  <c r="D60" i="8"/>
  <c r="D62" i="9"/>
  <c r="D62" i="8"/>
  <c r="D64" i="9"/>
  <c r="D64" i="8"/>
  <c r="D66" i="9"/>
  <c r="D66" i="8"/>
  <c r="D68" i="9"/>
  <c r="D68" i="8"/>
  <c r="Q70" i="5"/>
  <c r="I59" i="5"/>
  <c r="P56" i="14" s="1"/>
  <c r="K38" i="3"/>
  <c r="M38" i="3"/>
  <c r="I21" i="3"/>
  <c r="K18" i="14" s="1"/>
  <c r="I38" i="3"/>
  <c r="K35" i="14" s="1"/>
  <c r="U57" i="14"/>
  <c r="U56" i="14"/>
  <c r="U55" i="14"/>
  <c r="K69" i="2"/>
  <c r="K68" i="2"/>
  <c r="K67" i="2"/>
  <c r="M44" i="5"/>
  <c r="M36" i="5"/>
  <c r="K18" i="5"/>
  <c r="K17" i="5"/>
  <c r="K69" i="5"/>
  <c r="K59" i="5"/>
  <c r="M42" i="5"/>
  <c r="I17" i="5"/>
  <c r="P14" i="14" s="1"/>
  <c r="K12" i="5"/>
  <c r="K19" i="5"/>
  <c r="K57" i="5"/>
  <c r="M57" i="5"/>
  <c r="K58" i="5"/>
  <c r="M58" i="5"/>
  <c r="K56" i="5"/>
  <c r="M56" i="5"/>
  <c r="I14" i="5"/>
  <c r="P11" i="14" s="1"/>
  <c r="I13" i="5"/>
  <c r="P10" i="14" s="1"/>
  <c r="K70" i="5"/>
  <c r="M69" i="5"/>
  <c r="M59" i="5"/>
  <c r="I58" i="5"/>
  <c r="P55" i="14" s="1"/>
  <c r="I57" i="5"/>
  <c r="P54" i="14" s="1"/>
  <c r="I56" i="5"/>
  <c r="P53" i="14" s="1"/>
  <c r="I70" i="5"/>
  <c r="P67" i="14" s="1"/>
  <c r="K61" i="5"/>
  <c r="K60" i="5"/>
  <c r="M17" i="5"/>
  <c r="I62" i="5"/>
  <c r="P59" i="14" s="1"/>
  <c r="M70" i="5"/>
  <c r="I63" i="5"/>
  <c r="P60" i="14" s="1"/>
  <c r="I61" i="5"/>
  <c r="P58" i="14" s="1"/>
  <c r="I60" i="5"/>
  <c r="P57" i="14" s="1"/>
  <c r="K63" i="5"/>
  <c r="K62" i="5"/>
  <c r="I19" i="5"/>
  <c r="P16" i="14" s="1"/>
  <c r="I12" i="5"/>
  <c r="P9" i="14" s="1"/>
  <c r="M19" i="5"/>
  <c r="M18" i="5"/>
  <c r="I18" i="5"/>
  <c r="P15" i="14" s="1"/>
  <c r="K13" i="5"/>
  <c r="M12" i="5"/>
  <c r="M13" i="5"/>
  <c r="M36" i="3"/>
  <c r="I35" i="3"/>
  <c r="K32" i="14" s="1"/>
  <c r="K37" i="3"/>
  <c r="K35" i="3"/>
  <c r="M37" i="3"/>
  <c r="M35" i="3"/>
  <c r="I23" i="3"/>
  <c r="K20" i="14" s="1"/>
  <c r="K23" i="3"/>
  <c r="A27" i="3"/>
  <c r="A28" i="3" s="1"/>
  <c r="M23" i="3"/>
  <c r="K20" i="3"/>
  <c r="M20" i="3"/>
  <c r="K21" i="3"/>
  <c r="I26" i="3"/>
  <c r="K23" i="14" s="1"/>
  <c r="I25" i="3"/>
  <c r="K22" i="14" s="1"/>
  <c r="I24" i="3"/>
  <c r="K21" i="14" s="1"/>
  <c r="I22" i="3"/>
  <c r="K19" i="14" s="1"/>
  <c r="I20" i="3"/>
  <c r="K17" i="14" s="1"/>
  <c r="K22" i="3"/>
  <c r="M21" i="3"/>
  <c r="K26" i="3"/>
  <c r="K25" i="3"/>
  <c r="K24" i="3"/>
  <c r="M22" i="3"/>
  <c r="I16" i="3"/>
  <c r="K13" i="14" s="1"/>
  <c r="I17" i="3"/>
  <c r="K14" i="14" s="1"/>
  <c r="K17" i="3"/>
  <c r="K15" i="3"/>
  <c r="M15" i="3"/>
  <c r="K16" i="3"/>
  <c r="I14" i="3"/>
  <c r="K11" i="14" s="1"/>
  <c r="I19" i="3"/>
  <c r="K16" i="14" s="1"/>
  <c r="I18" i="3"/>
  <c r="K15" i="14" s="1"/>
  <c r="I15" i="3"/>
  <c r="K12" i="14" s="1"/>
  <c r="M14" i="3"/>
  <c r="K19" i="3"/>
  <c r="K18" i="3"/>
  <c r="M16" i="3"/>
  <c r="K14" i="3"/>
  <c r="M19" i="3"/>
  <c r="M17" i="3"/>
  <c r="K15" i="9" l="1"/>
  <c r="U64" i="9"/>
  <c r="K21" i="8"/>
  <c r="K23" i="8"/>
  <c r="K15" i="8"/>
  <c r="U61" i="8"/>
  <c r="P25" i="3"/>
  <c r="K26" i="9"/>
  <c r="P70" i="9"/>
  <c r="U63" i="9"/>
  <c r="U65" i="8"/>
  <c r="P60" i="5"/>
  <c r="U61" i="9"/>
  <c r="P57" i="3"/>
  <c r="U68" i="9"/>
  <c r="U63" i="8"/>
  <c r="P59" i="3"/>
  <c r="K24" i="8"/>
  <c r="K19" i="9"/>
  <c r="P42" i="8"/>
  <c r="U44" i="8"/>
  <c r="U66" i="9"/>
  <c r="U68" i="8"/>
  <c r="U67" i="8"/>
  <c r="P17" i="9"/>
  <c r="P19" i="9"/>
  <c r="P13" i="9"/>
  <c r="K25" i="9"/>
  <c r="P37" i="3"/>
  <c r="K19" i="8"/>
  <c r="P21" i="3"/>
  <c r="U66" i="8"/>
  <c r="U44" i="9"/>
  <c r="U60" i="8"/>
  <c r="U59" i="9"/>
  <c r="P18" i="9"/>
  <c r="M14" i="5"/>
  <c r="K14" i="5"/>
  <c r="Q62" i="5"/>
  <c r="N14" i="8"/>
  <c r="P14" i="8" s="1"/>
  <c r="N61" i="8"/>
  <c r="O14" i="5"/>
  <c r="P14" i="5" s="1"/>
  <c r="Q63" i="5"/>
  <c r="P44" i="8"/>
  <c r="P61" i="8"/>
  <c r="P63" i="9"/>
  <c r="N14" i="9"/>
  <c r="P14" i="9" s="1"/>
  <c r="N61" i="9"/>
  <c r="P61" i="9" s="1"/>
  <c r="N63" i="8"/>
  <c r="P63" i="8" s="1"/>
  <c r="P17" i="8"/>
  <c r="P19" i="8"/>
  <c r="P13" i="8"/>
  <c r="O61" i="5"/>
  <c r="P61" i="5" s="1"/>
  <c r="P18" i="8"/>
  <c r="M61" i="5"/>
  <c r="K36" i="9"/>
  <c r="K17" i="9"/>
  <c r="K35" i="8"/>
  <c r="P16" i="3"/>
  <c r="D46" i="9"/>
  <c r="D46" i="8"/>
  <c r="D35" i="9"/>
  <c r="D35" i="8"/>
  <c r="D47" i="9"/>
  <c r="D47" i="8"/>
  <c r="P70" i="8"/>
  <c r="O64" i="3"/>
  <c r="U67" i="9"/>
  <c r="D45" i="9"/>
  <c r="D45" i="8"/>
  <c r="M53" i="3"/>
  <c r="K53" i="3"/>
  <c r="K56" i="3"/>
  <c r="O63" i="3"/>
  <c r="Q65" i="3"/>
  <c r="P20" i="3"/>
  <c r="K55" i="3"/>
  <c r="U58" i="9"/>
  <c r="U57" i="8"/>
  <c r="K57" i="3"/>
  <c r="D41" i="9"/>
  <c r="D41" i="8"/>
  <c r="D43" i="9"/>
  <c r="D43" i="8"/>
  <c r="P68" i="2"/>
  <c r="P69" i="2"/>
  <c r="U58" i="8"/>
  <c r="U60" i="9"/>
  <c r="U57" i="9"/>
  <c r="U59" i="8"/>
  <c r="P36" i="8"/>
  <c r="P59" i="8"/>
  <c r="P12" i="8"/>
  <c r="P58" i="5"/>
  <c r="P62" i="5"/>
  <c r="P36" i="9"/>
  <c r="P59" i="9"/>
  <c r="P12" i="9"/>
  <c r="P19" i="5"/>
  <c r="P56" i="8"/>
  <c r="P58" i="8"/>
  <c r="P69" i="9"/>
  <c r="P60" i="9"/>
  <c r="P62" i="8"/>
  <c r="P63" i="5"/>
  <c r="P56" i="9"/>
  <c r="P58" i="9"/>
  <c r="P69" i="8"/>
  <c r="P60" i="8"/>
  <c r="P62" i="9"/>
  <c r="P59" i="5"/>
  <c r="K22" i="9"/>
  <c r="P38" i="3"/>
  <c r="K55" i="9"/>
  <c r="K56" i="8"/>
  <c r="K57" i="9"/>
  <c r="K58" i="8"/>
  <c r="K59" i="9"/>
  <c r="K60" i="8"/>
  <c r="K61" i="9"/>
  <c r="K62" i="8"/>
  <c r="K63" i="9"/>
  <c r="K64" i="8"/>
  <c r="K65" i="9"/>
  <c r="P60" i="3"/>
  <c r="P24" i="3"/>
  <c r="P55" i="3"/>
  <c r="P56" i="3"/>
  <c r="K53" i="9"/>
  <c r="K37" i="8"/>
  <c r="K38" i="8"/>
  <c r="K20" i="9"/>
  <c r="K16" i="8"/>
  <c r="K18" i="8"/>
  <c r="K14" i="8"/>
  <c r="I54" i="9"/>
  <c r="K54" i="9" s="1"/>
  <c r="I54" i="8"/>
  <c r="K54" i="8" s="1"/>
  <c r="K54" i="3"/>
  <c r="M54" i="3"/>
  <c r="P18" i="3"/>
  <c r="P22" i="3"/>
  <c r="P26" i="3"/>
  <c r="P58" i="3"/>
  <c r="P62" i="3"/>
  <c r="K55" i="8"/>
  <c r="K56" i="9"/>
  <c r="K57" i="8"/>
  <c r="K58" i="9"/>
  <c r="K59" i="8"/>
  <c r="K60" i="9"/>
  <c r="K61" i="8"/>
  <c r="K62" i="9"/>
  <c r="K63" i="8"/>
  <c r="K64" i="9"/>
  <c r="K65" i="8"/>
  <c r="K35" i="9"/>
  <c r="K23" i="9"/>
  <c r="K24" i="9"/>
  <c r="K26" i="8"/>
  <c r="K53" i="8"/>
  <c r="K36" i="8"/>
  <c r="K37" i="9"/>
  <c r="K38" i="9"/>
  <c r="K20" i="8"/>
  <c r="K22" i="8"/>
  <c r="K25" i="8"/>
  <c r="K16" i="9"/>
  <c r="K18" i="9"/>
  <c r="K14" i="9"/>
  <c r="P23" i="3"/>
  <c r="P19" i="3"/>
  <c r="P63" i="3"/>
  <c r="A29" i="3"/>
  <c r="A30" i="3" s="1"/>
  <c r="A31" i="3" s="1"/>
  <c r="A32" i="3" s="1"/>
  <c r="A33" i="3" s="1"/>
  <c r="A34" i="3" s="1"/>
  <c r="A35" i="3" s="1"/>
  <c r="A36" i="3" s="1"/>
  <c r="A37" i="3" s="1"/>
  <c r="F11" i="3"/>
  <c r="H8" i="14" s="1"/>
  <c r="H11" i="3"/>
  <c r="J8" i="14" s="1"/>
  <c r="F13" i="3"/>
  <c r="H10" i="14" s="1"/>
  <c r="H13" i="3"/>
  <c r="J10" i="14" s="1"/>
  <c r="P64" i="3" l="1"/>
  <c r="P65" i="3"/>
  <c r="H13" i="8"/>
  <c r="H13" i="9"/>
  <c r="O14" i="3"/>
  <c r="Q14" i="3"/>
  <c r="M11" i="3"/>
  <c r="I11" i="9"/>
  <c r="I11" i="8"/>
  <c r="J13" i="8"/>
  <c r="J13" i="9"/>
  <c r="I13" i="9"/>
  <c r="I13" i="8"/>
  <c r="J11" i="8"/>
  <c r="J11" i="9"/>
  <c r="H11" i="8"/>
  <c r="H11" i="9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K13" i="3"/>
  <c r="I11" i="3"/>
  <c r="K8" i="14" s="1"/>
  <c r="K11" i="3"/>
  <c r="I13" i="3"/>
  <c r="K10" i="14" s="1"/>
  <c r="M13" i="3"/>
  <c r="A54" i="3" l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K13" i="8"/>
  <c r="P15" i="3"/>
  <c r="K13" i="9"/>
  <c r="F59" i="4"/>
  <c r="H59" i="4"/>
  <c r="F60" i="4"/>
  <c r="H60" i="4"/>
  <c r="F61" i="4"/>
  <c r="H61" i="4"/>
  <c r="F62" i="4"/>
  <c r="H62" i="4"/>
  <c r="F63" i="4"/>
  <c r="H63" i="4"/>
  <c r="F64" i="4"/>
  <c r="H64" i="4"/>
  <c r="M64" i="4"/>
  <c r="F65" i="4"/>
  <c r="H65" i="4"/>
  <c r="M65" i="4"/>
  <c r="F66" i="4"/>
  <c r="H66" i="4"/>
  <c r="F67" i="4"/>
  <c r="H67" i="4"/>
  <c r="F68" i="4"/>
  <c r="H68" i="4"/>
  <c r="M68" i="4"/>
  <c r="F69" i="4"/>
  <c r="H69" i="4"/>
  <c r="M69" i="4"/>
  <c r="F70" i="4"/>
  <c r="H70" i="4"/>
  <c r="M70" i="4"/>
  <c r="F35" i="4"/>
  <c r="H35" i="4"/>
  <c r="F36" i="4"/>
  <c r="H36" i="4"/>
  <c r="M36" i="4"/>
  <c r="F37" i="4"/>
  <c r="H37" i="4"/>
  <c r="M37" i="4"/>
  <c r="F30" i="4"/>
  <c r="H30" i="4"/>
  <c r="F31" i="4"/>
  <c r="H31" i="4"/>
  <c r="M31" i="4"/>
  <c r="F32" i="4"/>
  <c r="H32" i="4"/>
  <c r="M32" i="4"/>
  <c r="F33" i="4"/>
  <c r="H33" i="4"/>
  <c r="M33" i="4"/>
  <c r="F34" i="4"/>
  <c r="H34" i="4"/>
  <c r="M34" i="4"/>
  <c r="F25" i="4"/>
  <c r="H25" i="4"/>
  <c r="M25" i="4"/>
  <c r="F26" i="4"/>
  <c r="H26" i="4"/>
  <c r="F27" i="4"/>
  <c r="H27" i="4"/>
  <c r="F28" i="4"/>
  <c r="H28" i="4"/>
  <c r="F29" i="4"/>
  <c r="H29" i="4"/>
  <c r="F19" i="4"/>
  <c r="H19" i="4"/>
  <c r="F20" i="4"/>
  <c r="H20" i="4"/>
  <c r="F21" i="4"/>
  <c r="H21" i="4"/>
  <c r="F22" i="4"/>
  <c r="H22" i="4"/>
  <c r="M22" i="4"/>
  <c r="F23" i="4"/>
  <c r="H23" i="4"/>
  <c r="F14" i="4"/>
  <c r="H14" i="4"/>
  <c r="M14" i="4"/>
  <c r="F15" i="4"/>
  <c r="H15" i="4"/>
  <c r="F16" i="4"/>
  <c r="H16" i="4"/>
  <c r="M16" i="4"/>
  <c r="F17" i="4"/>
  <c r="H17" i="4"/>
  <c r="F18" i="4"/>
  <c r="H18" i="4"/>
  <c r="F12" i="4"/>
  <c r="H12" i="4"/>
  <c r="M12" i="4"/>
  <c r="F13" i="4"/>
  <c r="H13" i="4"/>
  <c r="M13" i="4"/>
  <c r="S56" i="9" l="1"/>
  <c r="S56" i="8"/>
  <c r="S70" i="9"/>
  <c r="S70" i="8"/>
  <c r="S55" i="9"/>
  <c r="S55" i="8"/>
  <c r="S53" i="9"/>
  <c r="S53" i="8"/>
  <c r="S51" i="9"/>
  <c r="S51" i="8"/>
  <c r="S49" i="9"/>
  <c r="S49" i="8"/>
  <c r="S47" i="9"/>
  <c r="S47" i="8"/>
  <c r="S45" i="9"/>
  <c r="S45" i="8"/>
  <c r="S42" i="9"/>
  <c r="S42" i="8"/>
  <c r="S40" i="9"/>
  <c r="S40" i="8"/>
  <c r="S38" i="9"/>
  <c r="S38" i="8"/>
  <c r="S36" i="8"/>
  <c r="S36" i="9"/>
  <c r="S34" i="9"/>
  <c r="S34" i="8"/>
  <c r="S32" i="9"/>
  <c r="S32" i="8"/>
  <c r="S30" i="9"/>
  <c r="S30" i="8"/>
  <c r="S28" i="9"/>
  <c r="S28" i="8"/>
  <c r="S26" i="9"/>
  <c r="S26" i="8"/>
  <c r="S24" i="9"/>
  <c r="S24" i="8"/>
  <c r="S22" i="9"/>
  <c r="S22" i="8"/>
  <c r="S20" i="9"/>
  <c r="S20" i="8"/>
  <c r="S18" i="9"/>
  <c r="S18" i="8"/>
  <c r="S16" i="9"/>
  <c r="S16" i="8"/>
  <c r="S14" i="9"/>
  <c r="S14" i="8"/>
  <c r="S12" i="9"/>
  <c r="S12" i="8"/>
  <c r="S54" i="9"/>
  <c r="S54" i="8"/>
  <c r="S52" i="9"/>
  <c r="S52" i="8"/>
  <c r="S50" i="9"/>
  <c r="S50" i="8"/>
  <c r="S48" i="9"/>
  <c r="S48" i="8"/>
  <c r="S46" i="9"/>
  <c r="S46" i="8"/>
  <c r="S43" i="9"/>
  <c r="S43" i="8"/>
  <c r="S41" i="9"/>
  <c r="S41" i="8"/>
  <c r="S39" i="9"/>
  <c r="S39" i="8"/>
  <c r="S37" i="8"/>
  <c r="S37" i="9"/>
  <c r="S35" i="8"/>
  <c r="S35" i="9"/>
  <c r="S33" i="9"/>
  <c r="S33" i="8"/>
  <c r="S31" i="9"/>
  <c r="S31" i="8"/>
  <c r="S29" i="9"/>
  <c r="S29" i="8"/>
  <c r="S27" i="9"/>
  <c r="S27" i="8"/>
  <c r="S25" i="9"/>
  <c r="S25" i="8"/>
  <c r="S23" i="9"/>
  <c r="S23" i="8"/>
  <c r="S21" i="9"/>
  <c r="S21" i="8"/>
  <c r="S19" i="9"/>
  <c r="S19" i="8"/>
  <c r="S17" i="9"/>
  <c r="S17" i="8"/>
  <c r="S15" i="9"/>
  <c r="S15" i="8"/>
  <c r="S13" i="9"/>
  <c r="S13" i="8"/>
  <c r="N66" i="9"/>
  <c r="N66" i="8"/>
  <c r="M64" i="5"/>
  <c r="N64" i="9"/>
  <c r="N64" i="8"/>
  <c r="N54" i="9"/>
  <c r="N54" i="8"/>
  <c r="N52" i="9"/>
  <c r="N52" i="8"/>
  <c r="N50" i="9"/>
  <c r="N50" i="8"/>
  <c r="N48" i="9"/>
  <c r="N48" i="8"/>
  <c r="M46" i="5"/>
  <c r="N46" i="8"/>
  <c r="N46" i="9"/>
  <c r="N43" i="8"/>
  <c r="N43" i="9"/>
  <c r="N40" i="8"/>
  <c r="N40" i="9"/>
  <c r="N38" i="8"/>
  <c r="N38" i="9"/>
  <c r="N35" i="9"/>
  <c r="N35" i="8"/>
  <c r="N33" i="9"/>
  <c r="N33" i="8"/>
  <c r="N31" i="9"/>
  <c r="N31" i="8"/>
  <c r="N29" i="9"/>
  <c r="N29" i="8"/>
  <c r="N27" i="9"/>
  <c r="N27" i="8"/>
  <c r="N25" i="9"/>
  <c r="N25" i="8"/>
  <c r="N23" i="9"/>
  <c r="N23" i="8"/>
  <c r="N21" i="9"/>
  <c r="N21" i="8"/>
  <c r="N16" i="9"/>
  <c r="N16" i="8"/>
  <c r="N68" i="9"/>
  <c r="N68" i="8"/>
  <c r="M65" i="5"/>
  <c r="N65" i="9"/>
  <c r="N65" i="8"/>
  <c r="N55" i="9"/>
  <c r="N55" i="8"/>
  <c r="N53" i="9"/>
  <c r="N53" i="8"/>
  <c r="N51" i="9"/>
  <c r="N51" i="8"/>
  <c r="N49" i="9"/>
  <c r="N49" i="8"/>
  <c r="N47" i="9"/>
  <c r="N47" i="8"/>
  <c r="M45" i="5"/>
  <c r="N45" i="9"/>
  <c r="N45" i="8"/>
  <c r="N41" i="9"/>
  <c r="N41" i="8"/>
  <c r="N39" i="8"/>
  <c r="N39" i="9"/>
  <c r="N37" i="9"/>
  <c r="N37" i="8"/>
  <c r="N34" i="9"/>
  <c r="N34" i="8"/>
  <c r="N32" i="9"/>
  <c r="N32" i="8"/>
  <c r="N30" i="9"/>
  <c r="N30" i="8"/>
  <c r="N28" i="9"/>
  <c r="N28" i="8"/>
  <c r="N26" i="9"/>
  <c r="N26" i="8"/>
  <c r="N24" i="9"/>
  <c r="N24" i="8"/>
  <c r="N22" i="9"/>
  <c r="N22" i="8"/>
  <c r="N20" i="9"/>
  <c r="N20" i="8"/>
  <c r="N15" i="9"/>
  <c r="N15" i="8"/>
  <c r="I12" i="9"/>
  <c r="I12" i="8"/>
  <c r="I69" i="9"/>
  <c r="I69" i="8"/>
  <c r="I67" i="9"/>
  <c r="I67" i="8"/>
  <c r="I52" i="9"/>
  <c r="I52" i="8"/>
  <c r="I50" i="9"/>
  <c r="I50" i="8"/>
  <c r="I48" i="9"/>
  <c r="I48" i="8"/>
  <c r="I46" i="9"/>
  <c r="I46" i="8"/>
  <c r="I44" i="9"/>
  <c r="I44" i="8"/>
  <c r="I42" i="9"/>
  <c r="I42" i="8"/>
  <c r="I40" i="9"/>
  <c r="I40" i="8"/>
  <c r="I34" i="9"/>
  <c r="K34" i="9" s="1"/>
  <c r="I34" i="8"/>
  <c r="K34" i="8" s="1"/>
  <c r="Q34" i="3"/>
  <c r="O35" i="3"/>
  <c r="Q35" i="3"/>
  <c r="O34" i="3"/>
  <c r="I32" i="9"/>
  <c r="I32" i="8"/>
  <c r="I30" i="9"/>
  <c r="I30" i="8"/>
  <c r="I28" i="9"/>
  <c r="I28" i="8"/>
  <c r="I70" i="9"/>
  <c r="I70" i="8"/>
  <c r="I68" i="9"/>
  <c r="I68" i="8"/>
  <c r="I66" i="9"/>
  <c r="I66" i="8"/>
  <c r="I51" i="9"/>
  <c r="I51" i="8"/>
  <c r="I49" i="9"/>
  <c r="I49" i="8"/>
  <c r="I47" i="9"/>
  <c r="I47" i="8"/>
  <c r="I45" i="9"/>
  <c r="I45" i="8"/>
  <c r="I43" i="9"/>
  <c r="I43" i="8"/>
  <c r="I41" i="9"/>
  <c r="I41" i="8"/>
  <c r="I39" i="9"/>
  <c r="I39" i="8"/>
  <c r="I33" i="9"/>
  <c r="K33" i="9" s="1"/>
  <c r="I33" i="8"/>
  <c r="K33" i="8" s="1"/>
  <c r="I31" i="9"/>
  <c r="I31" i="8"/>
  <c r="I29" i="9"/>
  <c r="I29" i="8"/>
  <c r="I27" i="9"/>
  <c r="I27" i="8"/>
  <c r="C70" i="8"/>
  <c r="F70" i="8" s="1"/>
  <c r="C70" i="9"/>
  <c r="F70" i="9" s="1"/>
  <c r="C67" i="14"/>
  <c r="E70" i="8"/>
  <c r="E70" i="9"/>
  <c r="E67" i="14"/>
  <c r="K8" i="4"/>
  <c r="C10" i="14"/>
  <c r="C13" i="9"/>
  <c r="F13" i="9" s="1"/>
  <c r="C13" i="8"/>
  <c r="F13" i="8" s="1"/>
  <c r="O13" i="4"/>
  <c r="Q13" i="4"/>
  <c r="E12" i="8"/>
  <c r="E9" i="14"/>
  <c r="E12" i="9"/>
  <c r="E15" i="14"/>
  <c r="E18" i="9"/>
  <c r="E18" i="8"/>
  <c r="E14" i="14"/>
  <c r="E17" i="9"/>
  <c r="E17" i="8"/>
  <c r="C13" i="14"/>
  <c r="C16" i="9"/>
  <c r="F16" i="9" s="1"/>
  <c r="C16" i="8"/>
  <c r="F16" i="8" s="1"/>
  <c r="O16" i="4"/>
  <c r="Q16" i="4"/>
  <c r="C12" i="14"/>
  <c r="C15" i="9"/>
  <c r="F15" i="9" s="1"/>
  <c r="C15" i="8"/>
  <c r="F15" i="8" s="1"/>
  <c r="O15" i="4"/>
  <c r="Q15" i="4"/>
  <c r="E11" i="14"/>
  <c r="E14" i="9"/>
  <c r="E14" i="8"/>
  <c r="E20" i="14"/>
  <c r="E23" i="9"/>
  <c r="E23" i="8"/>
  <c r="C19" i="14"/>
  <c r="C22" i="9"/>
  <c r="F22" i="9" s="1"/>
  <c r="C22" i="8"/>
  <c r="F22" i="8" s="1"/>
  <c r="O22" i="4"/>
  <c r="Q22" i="4"/>
  <c r="C18" i="14"/>
  <c r="C21" i="9"/>
  <c r="F21" i="9" s="1"/>
  <c r="C21" i="8"/>
  <c r="F21" i="8" s="1"/>
  <c r="O21" i="4"/>
  <c r="Q21" i="4"/>
  <c r="C17" i="14"/>
  <c r="C20" i="9"/>
  <c r="F20" i="9" s="1"/>
  <c r="C20" i="8"/>
  <c r="F20" i="8" s="1"/>
  <c r="O20" i="4"/>
  <c r="Q20" i="4"/>
  <c r="C16" i="14"/>
  <c r="C19" i="9"/>
  <c r="F19" i="9" s="1"/>
  <c r="C19" i="8"/>
  <c r="F19" i="8" s="1"/>
  <c r="O19" i="4"/>
  <c r="Q19" i="4"/>
  <c r="C29" i="9"/>
  <c r="F29" i="9" s="1"/>
  <c r="C29" i="8"/>
  <c r="F29" i="8" s="1"/>
  <c r="C26" i="14"/>
  <c r="O29" i="4"/>
  <c r="Q29" i="4"/>
  <c r="C28" i="9"/>
  <c r="F28" i="9" s="1"/>
  <c r="C28" i="8"/>
  <c r="F28" i="8" s="1"/>
  <c r="C25" i="14"/>
  <c r="O28" i="4"/>
  <c r="Q28" i="4"/>
  <c r="C27" i="9"/>
  <c r="F27" i="9" s="1"/>
  <c r="C27" i="8"/>
  <c r="F27" i="8" s="1"/>
  <c r="C24" i="14"/>
  <c r="O27" i="4"/>
  <c r="Q27" i="4"/>
  <c r="C26" i="9"/>
  <c r="F26" i="9" s="1"/>
  <c r="C26" i="8"/>
  <c r="F26" i="8" s="1"/>
  <c r="C23" i="14"/>
  <c r="O26" i="4"/>
  <c r="Q26" i="4"/>
  <c r="E22" i="14"/>
  <c r="E25" i="9"/>
  <c r="E25" i="8"/>
  <c r="C34" i="9"/>
  <c r="F34" i="9" s="1"/>
  <c r="C34" i="8"/>
  <c r="F34" i="8" s="1"/>
  <c r="C31" i="14"/>
  <c r="O34" i="4"/>
  <c r="Q34" i="4"/>
  <c r="E33" i="9"/>
  <c r="E33" i="8"/>
  <c r="E30" i="14"/>
  <c r="C32" i="9"/>
  <c r="F32" i="9" s="1"/>
  <c r="C32" i="8"/>
  <c r="F32" i="8" s="1"/>
  <c r="C29" i="14"/>
  <c r="O32" i="4"/>
  <c r="Q32" i="4"/>
  <c r="E31" i="9"/>
  <c r="E31" i="8"/>
  <c r="E28" i="14"/>
  <c r="E30" i="9"/>
  <c r="E30" i="8"/>
  <c r="E27" i="14"/>
  <c r="C37" i="9"/>
  <c r="F37" i="9" s="1"/>
  <c r="C37" i="8"/>
  <c r="F37" i="8" s="1"/>
  <c r="C34" i="14"/>
  <c r="O37" i="4"/>
  <c r="Q37" i="4"/>
  <c r="E36" i="9"/>
  <c r="E36" i="8"/>
  <c r="E33" i="14"/>
  <c r="E35" i="9"/>
  <c r="E35" i="8"/>
  <c r="E32" i="14"/>
  <c r="E69" i="9"/>
  <c r="E69" i="8"/>
  <c r="E66" i="14"/>
  <c r="C68" i="9"/>
  <c r="F68" i="9" s="1"/>
  <c r="C68" i="8"/>
  <c r="F68" i="8" s="1"/>
  <c r="C65" i="14"/>
  <c r="O68" i="4"/>
  <c r="Q68" i="4"/>
  <c r="C67" i="9"/>
  <c r="F67" i="9" s="1"/>
  <c r="C67" i="8"/>
  <c r="F67" i="8" s="1"/>
  <c r="C64" i="14"/>
  <c r="O67" i="4"/>
  <c r="Q67" i="4"/>
  <c r="L74" i="4"/>
  <c r="G74" i="4"/>
  <c r="C66" i="9"/>
  <c r="F66" i="9" s="1"/>
  <c r="C66" i="8"/>
  <c r="F66" i="8" s="1"/>
  <c r="C63" i="14"/>
  <c r="O66" i="4"/>
  <c r="Q66" i="4"/>
  <c r="E65" i="9"/>
  <c r="E65" i="8"/>
  <c r="E62" i="14"/>
  <c r="C64" i="9"/>
  <c r="F64" i="9" s="1"/>
  <c r="C64" i="8"/>
  <c r="F64" i="8" s="1"/>
  <c r="C61" i="14"/>
  <c r="O64" i="4"/>
  <c r="Q64" i="4"/>
  <c r="C63" i="9"/>
  <c r="F63" i="9" s="1"/>
  <c r="C63" i="8"/>
  <c r="F63" i="8" s="1"/>
  <c r="C60" i="14"/>
  <c r="O63" i="4"/>
  <c r="Q63" i="4"/>
  <c r="C62" i="9"/>
  <c r="F62" i="9" s="1"/>
  <c r="C62" i="8"/>
  <c r="F62" i="8" s="1"/>
  <c r="C59" i="14"/>
  <c r="O62" i="4"/>
  <c r="Q62" i="4"/>
  <c r="C61" i="9"/>
  <c r="F61" i="9" s="1"/>
  <c r="C61" i="8"/>
  <c r="F61" i="8" s="1"/>
  <c r="C58" i="14"/>
  <c r="O61" i="4"/>
  <c r="Q61" i="4"/>
  <c r="C60" i="9"/>
  <c r="F60" i="9" s="1"/>
  <c r="C60" i="8"/>
  <c r="F60" i="8" s="1"/>
  <c r="C57" i="14"/>
  <c r="O60" i="4"/>
  <c r="Q60" i="4"/>
  <c r="C59" i="9"/>
  <c r="F59" i="9" s="1"/>
  <c r="C59" i="8"/>
  <c r="F59" i="8" s="1"/>
  <c r="C56" i="14"/>
  <c r="E10" i="14"/>
  <c r="E13" i="9"/>
  <c r="E13" i="8"/>
  <c r="C12" i="8"/>
  <c r="F12" i="8" s="1"/>
  <c r="C9" i="14"/>
  <c r="C12" i="9"/>
  <c r="F12" i="9" s="1"/>
  <c r="C15" i="14"/>
  <c r="C18" i="9"/>
  <c r="F18" i="9" s="1"/>
  <c r="C18" i="8"/>
  <c r="F18" i="8" s="1"/>
  <c r="O18" i="4"/>
  <c r="Q18" i="4"/>
  <c r="C14" i="14"/>
  <c r="C17" i="9"/>
  <c r="F17" i="9" s="1"/>
  <c r="C17" i="8"/>
  <c r="F17" i="8" s="1"/>
  <c r="O17" i="4"/>
  <c r="P17" i="4" s="1"/>
  <c r="Q17" i="4"/>
  <c r="E13" i="14"/>
  <c r="E16" i="9"/>
  <c r="E16" i="8"/>
  <c r="E12" i="14"/>
  <c r="E15" i="9"/>
  <c r="E15" i="8"/>
  <c r="C11" i="14"/>
  <c r="C14" i="9"/>
  <c r="F14" i="9" s="1"/>
  <c r="C14" i="8"/>
  <c r="F14" i="8" s="1"/>
  <c r="O14" i="4"/>
  <c r="P14" i="4" s="1"/>
  <c r="Q14" i="4"/>
  <c r="C20" i="14"/>
  <c r="C23" i="9"/>
  <c r="F23" i="9" s="1"/>
  <c r="C23" i="8"/>
  <c r="F23" i="8" s="1"/>
  <c r="O23" i="4"/>
  <c r="P23" i="4" s="1"/>
  <c r="Q23" i="4"/>
  <c r="E19" i="14"/>
  <c r="E22" i="9"/>
  <c r="E22" i="8"/>
  <c r="E18" i="14"/>
  <c r="E21" i="9"/>
  <c r="E21" i="8"/>
  <c r="E17" i="14"/>
  <c r="E20" i="9"/>
  <c r="E20" i="8"/>
  <c r="E16" i="14"/>
  <c r="E19" i="9"/>
  <c r="E19" i="8"/>
  <c r="E29" i="9"/>
  <c r="E29" i="8"/>
  <c r="E26" i="14"/>
  <c r="E28" i="9"/>
  <c r="E28" i="8"/>
  <c r="E25" i="14"/>
  <c r="E27" i="9"/>
  <c r="E27" i="8"/>
  <c r="E24" i="14"/>
  <c r="E26" i="9"/>
  <c r="E26" i="8"/>
  <c r="E23" i="14"/>
  <c r="C22" i="14"/>
  <c r="C25" i="9"/>
  <c r="F25" i="9" s="1"/>
  <c r="C25" i="8"/>
  <c r="F25" i="8" s="1"/>
  <c r="E34" i="9"/>
  <c r="E34" i="8"/>
  <c r="E31" i="14"/>
  <c r="C33" i="9"/>
  <c r="F33" i="9" s="1"/>
  <c r="C33" i="8"/>
  <c r="F33" i="8" s="1"/>
  <c r="C30" i="14"/>
  <c r="O33" i="4"/>
  <c r="Q33" i="4"/>
  <c r="E32" i="9"/>
  <c r="E32" i="8"/>
  <c r="E29" i="14"/>
  <c r="C31" i="9"/>
  <c r="F31" i="9" s="1"/>
  <c r="C31" i="8"/>
  <c r="F31" i="8" s="1"/>
  <c r="C28" i="14"/>
  <c r="O31" i="4"/>
  <c r="Q31" i="4"/>
  <c r="C30" i="9"/>
  <c r="F30" i="9" s="1"/>
  <c r="C30" i="8"/>
  <c r="F30" i="8" s="1"/>
  <c r="C27" i="14"/>
  <c r="O30" i="4"/>
  <c r="P30" i="4" s="1"/>
  <c r="Q30" i="4"/>
  <c r="E37" i="9"/>
  <c r="E37" i="8"/>
  <c r="E34" i="14"/>
  <c r="C36" i="9"/>
  <c r="F36" i="9" s="1"/>
  <c r="C36" i="8"/>
  <c r="F36" i="8" s="1"/>
  <c r="C33" i="14"/>
  <c r="O36" i="4"/>
  <c r="Q36" i="4"/>
  <c r="C35" i="9"/>
  <c r="F35" i="9" s="1"/>
  <c r="C35" i="8"/>
  <c r="F35" i="8" s="1"/>
  <c r="C32" i="14"/>
  <c r="O35" i="4"/>
  <c r="Q35" i="4"/>
  <c r="C69" i="9"/>
  <c r="F69" i="9" s="1"/>
  <c r="C69" i="8"/>
  <c r="F69" i="8" s="1"/>
  <c r="C66" i="14"/>
  <c r="Q69" i="4"/>
  <c r="O69" i="4"/>
  <c r="E68" i="9"/>
  <c r="E68" i="8"/>
  <c r="E65" i="14"/>
  <c r="E67" i="9"/>
  <c r="E67" i="8"/>
  <c r="E64" i="14"/>
  <c r="E66" i="9"/>
  <c r="E66" i="8"/>
  <c r="E63" i="14"/>
  <c r="C65" i="9"/>
  <c r="F65" i="9" s="1"/>
  <c r="C65" i="8"/>
  <c r="F65" i="8" s="1"/>
  <c r="C62" i="14"/>
  <c r="O65" i="4"/>
  <c r="Q65" i="4"/>
  <c r="E64" i="9"/>
  <c r="E64" i="8"/>
  <c r="E61" i="14"/>
  <c r="E63" i="9"/>
  <c r="E63" i="8"/>
  <c r="E60" i="14"/>
  <c r="E62" i="9"/>
  <c r="E62" i="8"/>
  <c r="E59" i="14"/>
  <c r="E61" i="9"/>
  <c r="E61" i="8"/>
  <c r="E58" i="14"/>
  <c r="E60" i="9"/>
  <c r="E60" i="8"/>
  <c r="E57" i="14"/>
  <c r="E59" i="9"/>
  <c r="E59" i="8"/>
  <c r="E56" i="14"/>
  <c r="Q70" i="4"/>
  <c r="O70" i="4"/>
  <c r="M12" i="3"/>
  <c r="M15" i="4"/>
  <c r="M21" i="4"/>
  <c r="K62" i="4"/>
  <c r="K59" i="4"/>
  <c r="M17" i="4"/>
  <c r="K61" i="4"/>
  <c r="K60" i="4"/>
  <c r="M62" i="4"/>
  <c r="M61" i="4"/>
  <c r="M60" i="4"/>
  <c r="M59" i="4"/>
  <c r="M58" i="4"/>
  <c r="M57" i="4"/>
  <c r="M56" i="4"/>
  <c r="M55" i="4"/>
  <c r="M54" i="4"/>
  <c r="M53" i="4"/>
  <c r="M52" i="4"/>
  <c r="M51" i="4"/>
  <c r="I59" i="4"/>
  <c r="F56" i="14" s="1"/>
  <c r="I21" i="4"/>
  <c r="F18" i="14" s="1"/>
  <c r="I37" i="4"/>
  <c r="F34" i="14" s="1"/>
  <c r="I36" i="4"/>
  <c r="F33" i="14" s="1"/>
  <c r="I35" i="4"/>
  <c r="F32" i="14" s="1"/>
  <c r="I70" i="4"/>
  <c r="F67" i="14" s="1"/>
  <c r="I69" i="4"/>
  <c r="F66" i="14" s="1"/>
  <c r="I68" i="4"/>
  <c r="F65" i="14" s="1"/>
  <c r="I65" i="4"/>
  <c r="F62" i="14" s="1"/>
  <c r="I64" i="4"/>
  <c r="F61" i="14" s="1"/>
  <c r="K20" i="4"/>
  <c r="K19" i="4"/>
  <c r="I15" i="4"/>
  <c r="F12" i="14" s="1"/>
  <c r="I61" i="4"/>
  <c r="F58" i="14" s="1"/>
  <c r="I23" i="4"/>
  <c r="F20" i="14" s="1"/>
  <c r="K26" i="4"/>
  <c r="I25" i="4"/>
  <c r="F22" i="14" s="1"/>
  <c r="I31" i="4"/>
  <c r="F28" i="14" s="1"/>
  <c r="I60" i="4"/>
  <c r="F57" i="14" s="1"/>
  <c r="I33" i="4"/>
  <c r="F30" i="14" s="1"/>
  <c r="K67" i="4"/>
  <c r="K66" i="4"/>
  <c r="K65" i="4"/>
  <c r="K64" i="4"/>
  <c r="K63" i="4"/>
  <c r="M63" i="4"/>
  <c r="I63" i="4"/>
  <c r="F60" i="14" s="1"/>
  <c r="I62" i="4"/>
  <c r="F59" i="14" s="1"/>
  <c r="I67" i="4"/>
  <c r="F64" i="14" s="1"/>
  <c r="K35" i="4"/>
  <c r="M66" i="4"/>
  <c r="K37" i="4"/>
  <c r="K36" i="4"/>
  <c r="M35" i="4"/>
  <c r="K70" i="4"/>
  <c r="K69" i="4"/>
  <c r="K68" i="4"/>
  <c r="M67" i="4"/>
  <c r="K23" i="4"/>
  <c r="I66" i="4"/>
  <c r="F63" i="14" s="1"/>
  <c r="I34" i="4"/>
  <c r="F31" i="14" s="1"/>
  <c r="I30" i="4"/>
  <c r="F27" i="14" s="1"/>
  <c r="I32" i="4"/>
  <c r="F29" i="14" s="1"/>
  <c r="K30" i="4"/>
  <c r="M30" i="4"/>
  <c r="I13" i="4"/>
  <c r="F10" i="14" s="1"/>
  <c r="I17" i="4"/>
  <c r="F14" i="14" s="1"/>
  <c r="K25" i="4"/>
  <c r="K34" i="4"/>
  <c r="K33" i="4"/>
  <c r="K32" i="4"/>
  <c r="K31" i="4"/>
  <c r="I11" i="4"/>
  <c r="F9" i="14" s="1"/>
  <c r="K18" i="4"/>
  <c r="K28" i="4"/>
  <c r="M28" i="4"/>
  <c r="K29" i="4"/>
  <c r="M29" i="4"/>
  <c r="K27" i="4"/>
  <c r="M27" i="4"/>
  <c r="I19" i="4"/>
  <c r="F16" i="14" s="1"/>
  <c r="I29" i="4"/>
  <c r="F26" i="14" s="1"/>
  <c r="I28" i="4"/>
  <c r="F25" i="14" s="1"/>
  <c r="I27" i="4"/>
  <c r="F24" i="14" s="1"/>
  <c r="M26" i="4"/>
  <c r="I26" i="4"/>
  <c r="F23" i="14" s="1"/>
  <c r="M20" i="4"/>
  <c r="M18" i="4"/>
  <c r="M23" i="4"/>
  <c r="M19" i="4"/>
  <c r="I16" i="4"/>
  <c r="F13" i="14" s="1"/>
  <c r="I14" i="4"/>
  <c r="F11" i="14" s="1"/>
  <c r="I22" i="4"/>
  <c r="F19" i="14" s="1"/>
  <c r="I20" i="4"/>
  <c r="F17" i="14" s="1"/>
  <c r="K15" i="4"/>
  <c r="K21" i="4"/>
  <c r="K12" i="4"/>
  <c r="I18" i="4"/>
  <c r="F15" i="14" s="1"/>
  <c r="K16" i="4"/>
  <c r="K14" i="4"/>
  <c r="K22" i="4"/>
  <c r="K17" i="4"/>
  <c r="K13" i="4"/>
  <c r="P69" i="4" l="1"/>
  <c r="P65" i="4"/>
  <c r="P33" i="4"/>
  <c r="P70" i="4"/>
  <c r="P35" i="4"/>
  <c r="N67" i="9"/>
  <c r="N67" i="8"/>
  <c r="P35" i="3"/>
  <c r="P36" i="3"/>
  <c r="P31" i="4"/>
  <c r="P18" i="4"/>
  <c r="P62" i="4"/>
  <c r="P64" i="4"/>
  <c r="P68" i="4"/>
  <c r="P36" i="4"/>
  <c r="P61" i="4"/>
  <c r="P63" i="4"/>
  <c r="P67" i="4"/>
  <c r="P32" i="4"/>
  <c r="P34" i="4"/>
  <c r="P28" i="4"/>
  <c r="P19" i="4"/>
  <c r="P21" i="4"/>
  <c r="P15" i="4"/>
  <c r="P66" i="4"/>
  <c r="P37" i="4"/>
  <c r="P27" i="4"/>
  <c r="P29" i="4"/>
  <c r="P20" i="4"/>
  <c r="P22" i="4"/>
  <c r="P16" i="4"/>
  <c r="B7" i="10"/>
  <c r="B8" i="10"/>
  <c r="Q8" i="10"/>
  <c r="O3" i="11"/>
  <c r="I2" i="9"/>
  <c r="I2" i="8"/>
  <c r="X3" i="14"/>
  <c r="G2" i="2"/>
  <c r="G2" i="5"/>
  <c r="G2" i="3"/>
  <c r="U4" i="14"/>
  <c r="U3" i="14"/>
  <c r="P4" i="14"/>
  <c r="P3" i="14"/>
  <c r="F4" i="14"/>
  <c r="F3" i="14"/>
  <c r="K4" i="14"/>
  <c r="K3" i="14"/>
  <c r="R68" i="14"/>
  <c r="M68" i="14"/>
  <c r="R6" i="14"/>
  <c r="M6" i="14"/>
  <c r="H6" i="14"/>
  <c r="C68" i="14"/>
  <c r="C6" i="14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F7" i="10" l="1"/>
  <c r="E7" i="10"/>
  <c r="D7" i="10"/>
  <c r="C7" i="10"/>
  <c r="D14" i="11" s="1"/>
  <c r="H58" i="4"/>
  <c r="F58" i="4"/>
  <c r="H57" i="4"/>
  <c r="F57" i="4"/>
  <c r="H56" i="4"/>
  <c r="F56" i="4"/>
  <c r="H55" i="4"/>
  <c r="F55" i="4"/>
  <c r="H54" i="4"/>
  <c r="F54" i="4"/>
  <c r="H53" i="4"/>
  <c r="F53" i="4"/>
  <c r="H52" i="4"/>
  <c r="F52" i="4"/>
  <c r="H51" i="4"/>
  <c r="F51" i="4"/>
  <c r="H50" i="4"/>
  <c r="F50" i="4"/>
  <c r="H49" i="4"/>
  <c r="F49" i="4"/>
  <c r="H48" i="4"/>
  <c r="F48" i="4"/>
  <c r="H47" i="4"/>
  <c r="F47" i="4"/>
  <c r="K47" i="4" s="1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24" i="4"/>
  <c r="F24" i="4"/>
  <c r="H11" i="4"/>
  <c r="F11" i="4"/>
  <c r="H70" i="2"/>
  <c r="M70" i="2"/>
  <c r="F70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T8" i="14" s="1"/>
  <c r="F11" i="2"/>
  <c r="H68" i="5"/>
  <c r="F68" i="5"/>
  <c r="H67" i="5"/>
  <c r="F67" i="5"/>
  <c r="G74" i="5" s="1"/>
  <c r="H66" i="5"/>
  <c r="F66" i="5"/>
  <c r="H65" i="5"/>
  <c r="F65" i="5"/>
  <c r="H64" i="5"/>
  <c r="F64" i="5"/>
  <c r="H55" i="5"/>
  <c r="F55" i="5"/>
  <c r="H54" i="5"/>
  <c r="F54" i="5"/>
  <c r="H53" i="5"/>
  <c r="F53" i="5"/>
  <c r="H52" i="5"/>
  <c r="F52" i="5"/>
  <c r="H51" i="5"/>
  <c r="F51" i="5"/>
  <c r="H50" i="5"/>
  <c r="F50" i="5"/>
  <c r="H49" i="5"/>
  <c r="F49" i="5"/>
  <c r="H48" i="5"/>
  <c r="F48" i="5"/>
  <c r="H47" i="5"/>
  <c r="F47" i="5"/>
  <c r="H46" i="5"/>
  <c r="F46" i="5"/>
  <c r="H45" i="5"/>
  <c r="F45" i="5"/>
  <c r="H43" i="5"/>
  <c r="F43" i="5"/>
  <c r="H41" i="5"/>
  <c r="F41" i="5"/>
  <c r="H40" i="5"/>
  <c r="F40" i="5"/>
  <c r="H39" i="5"/>
  <c r="F39" i="5"/>
  <c r="H38" i="5"/>
  <c r="F38" i="5"/>
  <c r="H37" i="5"/>
  <c r="F37" i="5"/>
  <c r="H35" i="5"/>
  <c r="F35" i="5"/>
  <c r="H34" i="5"/>
  <c r="F34" i="5"/>
  <c r="H33" i="5"/>
  <c r="F33" i="5"/>
  <c r="H32" i="5"/>
  <c r="F32" i="5"/>
  <c r="H31" i="5"/>
  <c r="F31" i="5"/>
  <c r="H30" i="5"/>
  <c r="F30" i="5"/>
  <c r="H29" i="5"/>
  <c r="F29" i="5"/>
  <c r="H28" i="5"/>
  <c r="F28" i="5"/>
  <c r="H27" i="5"/>
  <c r="F27" i="5"/>
  <c r="H26" i="5"/>
  <c r="F26" i="5"/>
  <c r="H25" i="5"/>
  <c r="F25" i="5"/>
  <c r="H24" i="5"/>
  <c r="F24" i="5"/>
  <c r="H23" i="5"/>
  <c r="F23" i="5"/>
  <c r="H22" i="5"/>
  <c r="F22" i="5"/>
  <c r="H21" i="5"/>
  <c r="F21" i="5"/>
  <c r="H20" i="5"/>
  <c r="F20" i="5"/>
  <c r="H16" i="5"/>
  <c r="F16" i="5"/>
  <c r="H15" i="5"/>
  <c r="F15" i="5"/>
  <c r="H11" i="5"/>
  <c r="O8" i="14" s="1"/>
  <c r="F11" i="5"/>
  <c r="H70" i="3"/>
  <c r="J67" i="14" s="1"/>
  <c r="F70" i="3"/>
  <c r="H67" i="14" s="1"/>
  <c r="H69" i="3"/>
  <c r="J66" i="14" s="1"/>
  <c r="F69" i="3"/>
  <c r="H66" i="14" s="1"/>
  <c r="H68" i="3"/>
  <c r="J65" i="14" s="1"/>
  <c r="F68" i="3"/>
  <c r="H65" i="14" s="1"/>
  <c r="H67" i="3"/>
  <c r="J64" i="14" s="1"/>
  <c r="F67" i="3"/>
  <c r="H64" i="14" s="1"/>
  <c r="H66" i="3"/>
  <c r="J63" i="14" s="1"/>
  <c r="F66" i="3"/>
  <c r="H63" i="14" s="1"/>
  <c r="H52" i="3"/>
  <c r="J49" i="14" s="1"/>
  <c r="F52" i="3"/>
  <c r="H49" i="14" s="1"/>
  <c r="H51" i="3"/>
  <c r="J48" i="14" s="1"/>
  <c r="F51" i="3"/>
  <c r="H48" i="14" s="1"/>
  <c r="H50" i="3"/>
  <c r="J47" i="14" s="1"/>
  <c r="F50" i="3"/>
  <c r="H47" i="14" s="1"/>
  <c r="H49" i="3"/>
  <c r="J46" i="14" s="1"/>
  <c r="F49" i="3"/>
  <c r="H46" i="14" s="1"/>
  <c r="H48" i="3"/>
  <c r="J45" i="14" s="1"/>
  <c r="F48" i="3"/>
  <c r="H45" i="14" s="1"/>
  <c r="H47" i="3"/>
  <c r="J44" i="14" s="1"/>
  <c r="F47" i="3"/>
  <c r="H44" i="14" s="1"/>
  <c r="H46" i="3"/>
  <c r="J43" i="14" s="1"/>
  <c r="F46" i="3"/>
  <c r="H43" i="14" s="1"/>
  <c r="H45" i="3"/>
  <c r="J42" i="14" s="1"/>
  <c r="F45" i="3"/>
  <c r="H42" i="14" s="1"/>
  <c r="H44" i="3"/>
  <c r="J41" i="14" s="1"/>
  <c r="F44" i="3"/>
  <c r="H41" i="14" s="1"/>
  <c r="H43" i="3"/>
  <c r="J40" i="14" s="1"/>
  <c r="F43" i="3"/>
  <c r="H40" i="14" s="1"/>
  <c r="H42" i="3"/>
  <c r="J39" i="14" s="1"/>
  <c r="F42" i="3"/>
  <c r="H39" i="14" s="1"/>
  <c r="H41" i="3"/>
  <c r="J38" i="14" s="1"/>
  <c r="F41" i="3"/>
  <c r="H38" i="14" s="1"/>
  <c r="H40" i="3"/>
  <c r="J37" i="14" s="1"/>
  <c r="F40" i="3"/>
  <c r="H37" i="14" s="1"/>
  <c r="H39" i="3"/>
  <c r="J36" i="14" s="1"/>
  <c r="F39" i="3"/>
  <c r="H36" i="14" s="1"/>
  <c r="H34" i="3"/>
  <c r="J31" i="14" s="1"/>
  <c r="H33" i="3"/>
  <c r="J30" i="14" s="1"/>
  <c r="H32" i="3"/>
  <c r="J29" i="14" s="1"/>
  <c r="F32" i="3"/>
  <c r="H29" i="14" s="1"/>
  <c r="H31" i="3"/>
  <c r="J28" i="14" s="1"/>
  <c r="F31" i="3"/>
  <c r="H28" i="14" s="1"/>
  <c r="H30" i="3"/>
  <c r="J27" i="14" s="1"/>
  <c r="F30" i="3"/>
  <c r="H27" i="14" s="1"/>
  <c r="H29" i="3"/>
  <c r="J26" i="14" s="1"/>
  <c r="F29" i="3"/>
  <c r="H26" i="14" s="1"/>
  <c r="H28" i="3"/>
  <c r="J25" i="14" s="1"/>
  <c r="F28" i="3"/>
  <c r="H25" i="14" s="1"/>
  <c r="H27" i="3"/>
  <c r="J24" i="14" s="1"/>
  <c r="F27" i="3"/>
  <c r="H24" i="14" s="1"/>
  <c r="H12" i="3"/>
  <c r="J9" i="14" s="1"/>
  <c r="F12" i="3"/>
  <c r="H9" i="14" s="1"/>
  <c r="P20" i="11"/>
  <c r="P19" i="11"/>
  <c r="P18" i="11"/>
  <c r="P17" i="11"/>
  <c r="M20" i="11"/>
  <c r="M19" i="11"/>
  <c r="M18" i="11"/>
  <c r="M17" i="11"/>
  <c r="P11" i="11"/>
  <c r="P10" i="11"/>
  <c r="P9" i="11"/>
  <c r="M11" i="11"/>
  <c r="M10" i="11"/>
  <c r="M9" i="11"/>
  <c r="D25" i="11"/>
  <c r="D24" i="11"/>
  <c r="AN6" i="8" s="1"/>
  <c r="D23" i="11"/>
  <c r="AU6" i="9" s="1"/>
  <c r="D18" i="11"/>
  <c r="D17" i="11"/>
  <c r="AI33" i="9" s="1"/>
  <c r="D16" i="11"/>
  <c r="D19" i="11"/>
  <c r="O16" i="11" s="1"/>
  <c r="M16" i="11"/>
  <c r="B44" i="10"/>
  <c r="B43" i="10"/>
  <c r="B38" i="10"/>
  <c r="B37" i="10"/>
  <c r="B32" i="10"/>
  <c r="B31" i="10"/>
  <c r="B26" i="10"/>
  <c r="B25" i="10"/>
  <c r="B20" i="10"/>
  <c r="B19" i="10"/>
  <c r="Q14" i="10"/>
  <c r="B14" i="10"/>
  <c r="B50" i="10" s="1"/>
  <c r="Q13" i="10"/>
  <c r="R15" i="10" s="1"/>
  <c r="B13" i="10"/>
  <c r="B49" i="10" s="1"/>
  <c r="R8" i="10"/>
  <c r="R7" i="10"/>
  <c r="G7" i="10"/>
  <c r="U8" i="9"/>
  <c r="BE5" i="9" s="1"/>
  <c r="S8" i="9"/>
  <c r="P8" i="9"/>
  <c r="AZ5" i="9" s="1"/>
  <c r="N8" i="9"/>
  <c r="K8" i="9"/>
  <c r="AU5" i="9" s="1"/>
  <c r="I8" i="9"/>
  <c r="F8" i="9"/>
  <c r="D9" i="9" s="1"/>
  <c r="F9" i="9" s="1"/>
  <c r="D8" i="9"/>
  <c r="R5" i="9"/>
  <c r="M5" i="9"/>
  <c r="H5" i="9"/>
  <c r="C5" i="9"/>
  <c r="AI71" i="9"/>
  <c r="AJ71" i="9" s="1"/>
  <c r="B11" i="9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AI9" i="9"/>
  <c r="AK9" i="9" s="1"/>
  <c r="U8" i="8"/>
  <c r="AX4" i="8" s="1"/>
  <c r="S8" i="8"/>
  <c r="P8" i="8"/>
  <c r="D10" i="11" s="1"/>
  <c r="N8" i="8"/>
  <c r="K8" i="8"/>
  <c r="D9" i="11" s="1"/>
  <c r="I8" i="8"/>
  <c r="F8" i="8"/>
  <c r="D8" i="11" s="1"/>
  <c r="D8" i="8"/>
  <c r="R5" i="8"/>
  <c r="M5" i="8"/>
  <c r="H5" i="8"/>
  <c r="C5" i="8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J7" i="10" l="1"/>
  <c r="D15" i="11"/>
  <c r="BE7" i="9" s="1"/>
  <c r="E8" i="14"/>
  <c r="G4" i="4"/>
  <c r="AS6" i="9"/>
  <c r="O19" i="2"/>
  <c r="Q19" i="2"/>
  <c r="R9" i="14"/>
  <c r="R12" i="9"/>
  <c r="U12" i="9" s="1"/>
  <c r="R12" i="8"/>
  <c r="U12" i="8" s="1"/>
  <c r="R13" i="8"/>
  <c r="U13" i="8" s="1"/>
  <c r="R10" i="14"/>
  <c r="R13" i="9"/>
  <c r="U13" i="9" s="1"/>
  <c r="Q13" i="2"/>
  <c r="O13" i="2"/>
  <c r="R14" i="8"/>
  <c r="U14" i="8" s="1"/>
  <c r="R11" i="14"/>
  <c r="R14" i="9"/>
  <c r="U14" i="9" s="1"/>
  <c r="O14" i="2"/>
  <c r="Q14" i="2"/>
  <c r="R15" i="8"/>
  <c r="U15" i="8" s="1"/>
  <c r="R12" i="14"/>
  <c r="R15" i="9"/>
  <c r="U15" i="9" s="1"/>
  <c r="O15" i="2"/>
  <c r="P15" i="2" s="1"/>
  <c r="Q15" i="2"/>
  <c r="R16" i="8"/>
  <c r="U16" i="8" s="1"/>
  <c r="R13" i="14"/>
  <c r="R16" i="9"/>
  <c r="U16" i="9" s="1"/>
  <c r="O16" i="2"/>
  <c r="Q16" i="2"/>
  <c r="R17" i="8"/>
  <c r="U17" i="8" s="1"/>
  <c r="R14" i="14"/>
  <c r="R17" i="9"/>
  <c r="U17" i="9" s="1"/>
  <c r="Q17" i="2"/>
  <c r="O17" i="2"/>
  <c r="R18" i="8"/>
  <c r="U18" i="8" s="1"/>
  <c r="R15" i="14"/>
  <c r="R18" i="9"/>
  <c r="U18" i="9" s="1"/>
  <c r="O18" i="2"/>
  <c r="P18" i="2" s="1"/>
  <c r="Q18" i="2"/>
  <c r="R19" i="8"/>
  <c r="U19" i="8" s="1"/>
  <c r="R16" i="14"/>
  <c r="R19" i="9"/>
  <c r="U19" i="9" s="1"/>
  <c r="R20" i="8"/>
  <c r="U20" i="8" s="1"/>
  <c r="R17" i="14"/>
  <c r="R20" i="9"/>
  <c r="U20" i="9" s="1"/>
  <c r="R21" i="8"/>
  <c r="U21" i="8" s="1"/>
  <c r="R18" i="14"/>
  <c r="R21" i="9"/>
  <c r="U21" i="9" s="1"/>
  <c r="R22" i="8"/>
  <c r="U22" i="8" s="1"/>
  <c r="R19" i="14"/>
  <c r="R22" i="9"/>
  <c r="U22" i="9" s="1"/>
  <c r="R23" i="8"/>
  <c r="U23" i="8" s="1"/>
  <c r="R20" i="14"/>
  <c r="R23" i="9"/>
  <c r="U23" i="9" s="1"/>
  <c r="R24" i="8"/>
  <c r="U24" i="8" s="1"/>
  <c r="R21" i="14"/>
  <c r="R24" i="9"/>
  <c r="U24" i="9" s="1"/>
  <c r="R25" i="8"/>
  <c r="U25" i="8" s="1"/>
  <c r="R22" i="14"/>
  <c r="R25" i="9"/>
  <c r="U25" i="9" s="1"/>
  <c r="R26" i="8"/>
  <c r="U26" i="8" s="1"/>
  <c r="R23" i="14"/>
  <c r="R26" i="9"/>
  <c r="U26" i="9" s="1"/>
  <c r="R27" i="8"/>
  <c r="U27" i="8" s="1"/>
  <c r="R24" i="14"/>
  <c r="R27" i="9"/>
  <c r="U27" i="9" s="1"/>
  <c r="R28" i="8"/>
  <c r="U28" i="8" s="1"/>
  <c r="R25" i="14"/>
  <c r="R28" i="9"/>
  <c r="U28" i="9" s="1"/>
  <c r="R29" i="8"/>
  <c r="U29" i="8" s="1"/>
  <c r="R26" i="14"/>
  <c r="R29" i="9"/>
  <c r="U29" i="9" s="1"/>
  <c r="R30" i="8"/>
  <c r="U30" i="8" s="1"/>
  <c r="R27" i="14"/>
  <c r="R30" i="9"/>
  <c r="U30" i="9" s="1"/>
  <c r="R31" i="8"/>
  <c r="U31" i="8" s="1"/>
  <c r="R28" i="14"/>
  <c r="R31" i="9"/>
  <c r="U31" i="9" s="1"/>
  <c r="R32" i="8"/>
  <c r="U32" i="8" s="1"/>
  <c r="R29" i="14"/>
  <c r="R32" i="9"/>
  <c r="U32" i="9" s="1"/>
  <c r="R33" i="8"/>
  <c r="U33" i="8" s="1"/>
  <c r="R30" i="14"/>
  <c r="R33" i="9"/>
  <c r="U33" i="9" s="1"/>
  <c r="R34" i="8"/>
  <c r="U34" i="8" s="1"/>
  <c r="R31" i="14"/>
  <c r="R34" i="9"/>
  <c r="U34" i="9" s="1"/>
  <c r="R35" i="9"/>
  <c r="U35" i="9" s="1"/>
  <c r="R35" i="8"/>
  <c r="U35" i="8" s="1"/>
  <c r="R32" i="14"/>
  <c r="R36" i="9"/>
  <c r="U36" i="9" s="1"/>
  <c r="R36" i="8"/>
  <c r="U36" i="8" s="1"/>
  <c r="R33" i="14"/>
  <c r="R37" i="9"/>
  <c r="U37" i="9" s="1"/>
  <c r="R37" i="8"/>
  <c r="U37" i="8" s="1"/>
  <c r="R34" i="14"/>
  <c r="R38" i="9"/>
  <c r="U38" i="9" s="1"/>
  <c r="R38" i="8"/>
  <c r="U38" i="8" s="1"/>
  <c r="R35" i="14"/>
  <c r="R39" i="9"/>
  <c r="U39" i="9" s="1"/>
  <c r="R39" i="8"/>
  <c r="U39" i="8" s="1"/>
  <c r="R36" i="14"/>
  <c r="R40" i="9"/>
  <c r="U40" i="9" s="1"/>
  <c r="R40" i="8"/>
  <c r="U40" i="8" s="1"/>
  <c r="R37" i="14"/>
  <c r="R38" i="14"/>
  <c r="R41" i="9"/>
  <c r="U41" i="9" s="1"/>
  <c r="R41" i="8"/>
  <c r="U41" i="8" s="1"/>
  <c r="R39" i="14"/>
  <c r="R42" i="9"/>
  <c r="U42" i="9" s="1"/>
  <c r="R42" i="8"/>
  <c r="U42" i="8" s="1"/>
  <c r="R43" i="9"/>
  <c r="U43" i="9" s="1"/>
  <c r="R43" i="8"/>
  <c r="U43" i="8" s="1"/>
  <c r="R40" i="14"/>
  <c r="R42" i="14"/>
  <c r="R45" i="9"/>
  <c r="U45" i="9" s="1"/>
  <c r="R45" i="8"/>
  <c r="U45" i="8" s="1"/>
  <c r="R46" i="9"/>
  <c r="U46" i="9" s="1"/>
  <c r="R46" i="8"/>
  <c r="U46" i="8" s="1"/>
  <c r="R43" i="14"/>
  <c r="R44" i="14"/>
  <c r="R47" i="9"/>
  <c r="U47" i="9" s="1"/>
  <c r="R47" i="8"/>
  <c r="U47" i="8" s="1"/>
  <c r="R45" i="14"/>
  <c r="R48" i="9"/>
  <c r="U48" i="9" s="1"/>
  <c r="R48" i="8"/>
  <c r="U48" i="8" s="1"/>
  <c r="R46" i="14"/>
  <c r="R49" i="9"/>
  <c r="U49" i="9" s="1"/>
  <c r="R49" i="8"/>
  <c r="U49" i="8" s="1"/>
  <c r="R47" i="14"/>
  <c r="R50" i="9"/>
  <c r="U50" i="9" s="1"/>
  <c r="R50" i="8"/>
  <c r="U50" i="8" s="1"/>
  <c r="R48" i="14"/>
  <c r="R51" i="9"/>
  <c r="U51" i="9" s="1"/>
  <c r="R51" i="8"/>
  <c r="U51" i="8" s="1"/>
  <c r="R49" i="14"/>
  <c r="R52" i="9"/>
  <c r="U52" i="9" s="1"/>
  <c r="R52" i="8"/>
  <c r="U52" i="8" s="1"/>
  <c r="R50" i="14"/>
  <c r="R53" i="9"/>
  <c r="U53" i="9" s="1"/>
  <c r="R53" i="8"/>
  <c r="U53" i="8" s="1"/>
  <c r="R51" i="14"/>
  <c r="R54" i="9"/>
  <c r="U54" i="9" s="1"/>
  <c r="R54" i="8"/>
  <c r="U54" i="8" s="1"/>
  <c r="R52" i="14"/>
  <c r="R55" i="9"/>
  <c r="U55" i="9" s="1"/>
  <c r="R55" i="8"/>
  <c r="U55" i="8" s="1"/>
  <c r="R53" i="14"/>
  <c r="R56" i="9"/>
  <c r="U56" i="9" s="1"/>
  <c r="R56" i="8"/>
  <c r="U56" i="8" s="1"/>
  <c r="R67" i="14"/>
  <c r="R70" i="9"/>
  <c r="U70" i="9" s="1"/>
  <c r="R70" i="8"/>
  <c r="U70" i="8" s="1"/>
  <c r="O70" i="2"/>
  <c r="P70" i="2" s="1"/>
  <c r="Q70" i="2"/>
  <c r="T70" i="9"/>
  <c r="T70" i="8"/>
  <c r="T67" i="14"/>
  <c r="K8" i="2"/>
  <c r="T9" i="14"/>
  <c r="T12" i="9"/>
  <c r="T12" i="8"/>
  <c r="T13" i="8"/>
  <c r="T10" i="14"/>
  <c r="T13" i="9"/>
  <c r="T14" i="8"/>
  <c r="T11" i="14"/>
  <c r="T14" i="9"/>
  <c r="T15" i="8"/>
  <c r="T12" i="14"/>
  <c r="T15" i="9"/>
  <c r="T16" i="8"/>
  <c r="T13" i="14"/>
  <c r="T16" i="9"/>
  <c r="T17" i="8"/>
  <c r="T14" i="14"/>
  <c r="T17" i="9"/>
  <c r="T18" i="8"/>
  <c r="T15" i="14"/>
  <c r="T18" i="9"/>
  <c r="T19" i="8"/>
  <c r="T16" i="14"/>
  <c r="T19" i="9"/>
  <c r="T20" i="8"/>
  <c r="T17" i="14"/>
  <c r="T20" i="9"/>
  <c r="T21" i="8"/>
  <c r="T18" i="14"/>
  <c r="T21" i="9"/>
  <c r="T22" i="8"/>
  <c r="T19" i="14"/>
  <c r="T22" i="9"/>
  <c r="T23" i="8"/>
  <c r="T23" i="9"/>
  <c r="T20" i="14"/>
  <c r="T24" i="8"/>
  <c r="T24" i="9"/>
  <c r="T21" i="14"/>
  <c r="T25" i="8"/>
  <c r="T25" i="9"/>
  <c r="T22" i="14"/>
  <c r="T26" i="8"/>
  <c r="T26" i="9"/>
  <c r="T23" i="14"/>
  <c r="T27" i="8"/>
  <c r="T27" i="9"/>
  <c r="T24" i="14"/>
  <c r="T28" i="8"/>
  <c r="T28" i="9"/>
  <c r="T25" i="14"/>
  <c r="T29" i="8"/>
  <c r="T29" i="9"/>
  <c r="T26" i="14"/>
  <c r="T30" i="8"/>
  <c r="T30" i="9"/>
  <c r="T27" i="14"/>
  <c r="T31" i="8"/>
  <c r="T31" i="9"/>
  <c r="T28" i="14"/>
  <c r="T32" i="8"/>
  <c r="T32" i="9"/>
  <c r="T29" i="14"/>
  <c r="T33" i="8"/>
  <c r="T33" i="9"/>
  <c r="T30" i="14"/>
  <c r="T34" i="8"/>
  <c r="T34" i="9"/>
  <c r="T31" i="14"/>
  <c r="T35" i="9"/>
  <c r="T32" i="14"/>
  <c r="T35" i="8"/>
  <c r="T36" i="9"/>
  <c r="T33" i="14"/>
  <c r="T36" i="8"/>
  <c r="T37" i="9"/>
  <c r="T34" i="14"/>
  <c r="T37" i="8"/>
  <c r="T38" i="9"/>
  <c r="T38" i="8"/>
  <c r="T35" i="14"/>
  <c r="T39" i="9"/>
  <c r="T39" i="8"/>
  <c r="T36" i="14"/>
  <c r="T40" i="9"/>
  <c r="T40" i="8"/>
  <c r="T37" i="14"/>
  <c r="T41" i="9"/>
  <c r="T41" i="8"/>
  <c r="T38" i="14"/>
  <c r="T42" i="9"/>
  <c r="T42" i="8"/>
  <c r="T39" i="14"/>
  <c r="T43" i="9"/>
  <c r="T43" i="8"/>
  <c r="T40" i="14"/>
  <c r="T45" i="9"/>
  <c r="T45" i="8"/>
  <c r="T42" i="14"/>
  <c r="T46" i="9"/>
  <c r="T46" i="8"/>
  <c r="T43" i="14"/>
  <c r="T47" i="9"/>
  <c r="T47" i="8"/>
  <c r="T44" i="14"/>
  <c r="T48" i="9"/>
  <c r="T48" i="8"/>
  <c r="T45" i="14"/>
  <c r="T49" i="9"/>
  <c r="T49" i="8"/>
  <c r="T46" i="14"/>
  <c r="T50" i="9"/>
  <c r="T50" i="8"/>
  <c r="T47" i="14"/>
  <c r="T51" i="9"/>
  <c r="T51" i="8"/>
  <c r="T48" i="14"/>
  <c r="T52" i="9"/>
  <c r="T52" i="8"/>
  <c r="T49" i="14"/>
  <c r="T53" i="9"/>
  <c r="T53" i="8"/>
  <c r="T50" i="14"/>
  <c r="T54" i="9"/>
  <c r="T54" i="8"/>
  <c r="T51" i="14"/>
  <c r="T55" i="9"/>
  <c r="T55" i="8"/>
  <c r="T52" i="14"/>
  <c r="T56" i="9"/>
  <c r="T56" i="8"/>
  <c r="T53" i="14"/>
  <c r="M15" i="9"/>
  <c r="P15" i="9" s="1"/>
  <c r="M15" i="8"/>
  <c r="P15" i="8" s="1"/>
  <c r="M12" i="14"/>
  <c r="Q15" i="5"/>
  <c r="O15" i="5"/>
  <c r="P15" i="5" s="1"/>
  <c r="M16" i="9"/>
  <c r="P16" i="9" s="1"/>
  <c r="M16" i="8"/>
  <c r="P16" i="8" s="1"/>
  <c r="M13" i="14"/>
  <c r="O16" i="5"/>
  <c r="P16" i="5" s="1"/>
  <c r="Q16" i="5"/>
  <c r="Q17" i="5"/>
  <c r="O17" i="5"/>
  <c r="M20" i="9"/>
  <c r="P20" i="9" s="1"/>
  <c r="M20" i="8"/>
  <c r="P20" i="8" s="1"/>
  <c r="M17" i="14"/>
  <c r="O20" i="5"/>
  <c r="P20" i="5" s="1"/>
  <c r="Q20" i="5"/>
  <c r="M21" i="9"/>
  <c r="P21" i="9" s="1"/>
  <c r="M21" i="8"/>
  <c r="P21" i="8" s="1"/>
  <c r="M18" i="14"/>
  <c r="O21" i="5"/>
  <c r="Q21" i="5"/>
  <c r="M22" i="9"/>
  <c r="P22" i="9" s="1"/>
  <c r="M22" i="8"/>
  <c r="P22" i="8" s="1"/>
  <c r="M19" i="14"/>
  <c r="O22" i="5"/>
  <c r="Q22" i="5"/>
  <c r="M23" i="9"/>
  <c r="P23" i="9" s="1"/>
  <c r="M23" i="8"/>
  <c r="P23" i="8" s="1"/>
  <c r="M20" i="14"/>
  <c r="Q23" i="5"/>
  <c r="O23" i="5"/>
  <c r="M24" i="9"/>
  <c r="P24" i="9" s="1"/>
  <c r="M24" i="8"/>
  <c r="P24" i="8" s="1"/>
  <c r="M21" i="14"/>
  <c r="O24" i="5"/>
  <c r="P24" i="5" s="1"/>
  <c r="Q24" i="5"/>
  <c r="M25" i="9"/>
  <c r="P25" i="9" s="1"/>
  <c r="M25" i="8"/>
  <c r="P25" i="8" s="1"/>
  <c r="M22" i="14"/>
  <c r="O25" i="5"/>
  <c r="Q25" i="5"/>
  <c r="M26" i="9"/>
  <c r="P26" i="9" s="1"/>
  <c r="M26" i="8"/>
  <c r="P26" i="8" s="1"/>
  <c r="M23" i="14"/>
  <c r="O26" i="5"/>
  <c r="Q26" i="5"/>
  <c r="M27" i="9"/>
  <c r="P27" i="9" s="1"/>
  <c r="M27" i="8"/>
  <c r="P27" i="8" s="1"/>
  <c r="M24" i="14"/>
  <c r="Q27" i="5"/>
  <c r="O27" i="5"/>
  <c r="M28" i="9"/>
  <c r="P28" i="9" s="1"/>
  <c r="M28" i="8"/>
  <c r="P28" i="8" s="1"/>
  <c r="M25" i="14"/>
  <c r="O28" i="5"/>
  <c r="Q28" i="5"/>
  <c r="M29" i="9"/>
  <c r="P29" i="9" s="1"/>
  <c r="M29" i="8"/>
  <c r="P29" i="8" s="1"/>
  <c r="M26" i="14"/>
  <c r="O29" i="5"/>
  <c r="Q29" i="5"/>
  <c r="M30" i="9"/>
  <c r="P30" i="9" s="1"/>
  <c r="M30" i="8"/>
  <c r="P30" i="8" s="1"/>
  <c r="M27" i="14"/>
  <c r="O30" i="5"/>
  <c r="Q30" i="5"/>
  <c r="M31" i="9"/>
  <c r="P31" i="9" s="1"/>
  <c r="M31" i="8"/>
  <c r="P31" i="8" s="1"/>
  <c r="M28" i="14"/>
  <c r="Q31" i="5"/>
  <c r="O31" i="5"/>
  <c r="M32" i="9"/>
  <c r="P32" i="9" s="1"/>
  <c r="M32" i="8"/>
  <c r="P32" i="8" s="1"/>
  <c r="M29" i="14"/>
  <c r="O32" i="5"/>
  <c r="P32" i="5" s="1"/>
  <c r="Q32" i="5"/>
  <c r="M33" i="9"/>
  <c r="P33" i="9" s="1"/>
  <c r="M33" i="8"/>
  <c r="P33" i="8" s="1"/>
  <c r="M30" i="14"/>
  <c r="O33" i="5"/>
  <c r="Q33" i="5"/>
  <c r="M34" i="9"/>
  <c r="P34" i="9" s="1"/>
  <c r="M34" i="8"/>
  <c r="P34" i="8" s="1"/>
  <c r="M31" i="14"/>
  <c r="O34" i="5"/>
  <c r="Q34" i="5"/>
  <c r="M35" i="9"/>
  <c r="P35" i="9" s="1"/>
  <c r="M35" i="8"/>
  <c r="P35" i="8" s="1"/>
  <c r="M32" i="14"/>
  <c r="Q35" i="5"/>
  <c r="O35" i="5"/>
  <c r="Q36" i="5"/>
  <c r="O36" i="5"/>
  <c r="M37" i="9"/>
  <c r="P37" i="9" s="1"/>
  <c r="M37" i="8"/>
  <c r="P37" i="8" s="1"/>
  <c r="M34" i="14"/>
  <c r="O37" i="5"/>
  <c r="P37" i="5" s="1"/>
  <c r="Q37" i="5"/>
  <c r="M38" i="9"/>
  <c r="P38" i="9" s="1"/>
  <c r="M38" i="8"/>
  <c r="P38" i="8" s="1"/>
  <c r="M35" i="14"/>
  <c r="O38" i="5"/>
  <c r="Q38" i="5"/>
  <c r="M39" i="9"/>
  <c r="P39" i="9" s="1"/>
  <c r="M39" i="8"/>
  <c r="P39" i="8" s="1"/>
  <c r="M36" i="14"/>
  <c r="Q39" i="5"/>
  <c r="O39" i="5"/>
  <c r="M40" i="9"/>
  <c r="P40" i="9" s="1"/>
  <c r="M40" i="8"/>
  <c r="P40" i="8" s="1"/>
  <c r="M37" i="14"/>
  <c r="O40" i="5"/>
  <c r="P40" i="5" s="1"/>
  <c r="Q40" i="5"/>
  <c r="M41" i="8"/>
  <c r="P41" i="8" s="1"/>
  <c r="M41" i="9"/>
  <c r="P41" i="9" s="1"/>
  <c r="M38" i="14"/>
  <c r="O41" i="5"/>
  <c r="Q41" i="5"/>
  <c r="O42" i="5"/>
  <c r="Q42" i="5"/>
  <c r="M43" i="9"/>
  <c r="P43" i="9" s="1"/>
  <c r="M43" i="8"/>
  <c r="P43" i="8" s="1"/>
  <c r="M40" i="14"/>
  <c r="Q43" i="5"/>
  <c r="O43" i="5"/>
  <c r="O44" i="5"/>
  <c r="Q44" i="5"/>
  <c r="M45" i="8"/>
  <c r="P45" i="8" s="1"/>
  <c r="M45" i="9"/>
  <c r="P45" i="9" s="1"/>
  <c r="M42" i="14"/>
  <c r="O45" i="5"/>
  <c r="P45" i="5" s="1"/>
  <c r="Q45" i="5"/>
  <c r="M46" i="9"/>
  <c r="P46" i="9" s="1"/>
  <c r="M46" i="8"/>
  <c r="P46" i="8" s="1"/>
  <c r="M43" i="14"/>
  <c r="O46" i="5"/>
  <c r="Q46" i="5"/>
  <c r="M47" i="8"/>
  <c r="P47" i="8" s="1"/>
  <c r="M47" i="9"/>
  <c r="P47" i="9" s="1"/>
  <c r="M44" i="14"/>
  <c r="Q47" i="5"/>
  <c r="O47" i="5"/>
  <c r="M48" i="8"/>
  <c r="P48" i="8" s="1"/>
  <c r="M48" i="9"/>
  <c r="P48" i="9" s="1"/>
  <c r="M45" i="14"/>
  <c r="O48" i="5"/>
  <c r="P48" i="5" s="1"/>
  <c r="Q48" i="5"/>
  <c r="M49" i="8"/>
  <c r="P49" i="8" s="1"/>
  <c r="M49" i="9"/>
  <c r="P49" i="9" s="1"/>
  <c r="M46" i="14"/>
  <c r="O49" i="5"/>
  <c r="Q49" i="5"/>
  <c r="M50" i="8"/>
  <c r="P50" i="8" s="1"/>
  <c r="M50" i="9"/>
  <c r="P50" i="9" s="1"/>
  <c r="M47" i="14"/>
  <c r="O50" i="5"/>
  <c r="Q50" i="5"/>
  <c r="M51" i="8"/>
  <c r="P51" i="8" s="1"/>
  <c r="M51" i="9"/>
  <c r="P51" i="9" s="1"/>
  <c r="M48" i="14"/>
  <c r="Q51" i="5"/>
  <c r="O51" i="5"/>
  <c r="M52" i="8"/>
  <c r="P52" i="8" s="1"/>
  <c r="M52" i="9"/>
  <c r="P52" i="9" s="1"/>
  <c r="M49" i="14"/>
  <c r="O52" i="5"/>
  <c r="Q52" i="5"/>
  <c r="M53" i="8"/>
  <c r="P53" i="8" s="1"/>
  <c r="M53" i="9"/>
  <c r="P53" i="9" s="1"/>
  <c r="M50" i="14"/>
  <c r="O53" i="5"/>
  <c r="Q53" i="5"/>
  <c r="M54" i="8"/>
  <c r="P54" i="8" s="1"/>
  <c r="M54" i="9"/>
  <c r="P54" i="9" s="1"/>
  <c r="M51" i="14"/>
  <c r="O54" i="5"/>
  <c r="Q54" i="5"/>
  <c r="M55" i="8"/>
  <c r="P55" i="8" s="1"/>
  <c r="M55" i="9"/>
  <c r="P55" i="9" s="1"/>
  <c r="M52" i="14"/>
  <c r="Q55" i="5"/>
  <c r="O55" i="5"/>
  <c r="O56" i="5"/>
  <c r="Q56" i="5"/>
  <c r="M64" i="8"/>
  <c r="P64" i="8" s="1"/>
  <c r="M64" i="9"/>
  <c r="P64" i="9" s="1"/>
  <c r="M61" i="14"/>
  <c r="O64" i="5"/>
  <c r="P64" i="5" s="1"/>
  <c r="Q64" i="5"/>
  <c r="M65" i="8"/>
  <c r="P65" i="8" s="1"/>
  <c r="M65" i="9"/>
  <c r="P65" i="9" s="1"/>
  <c r="M62" i="14"/>
  <c r="O65" i="5"/>
  <c r="Q65" i="5"/>
  <c r="M66" i="8"/>
  <c r="P66" i="8" s="1"/>
  <c r="M66" i="9"/>
  <c r="P66" i="9" s="1"/>
  <c r="M63" i="14"/>
  <c r="O66" i="5"/>
  <c r="Q66" i="5"/>
  <c r="M67" i="8"/>
  <c r="P67" i="8" s="1"/>
  <c r="M67" i="9"/>
  <c r="P67" i="9" s="1"/>
  <c r="M64" i="14"/>
  <c r="Q67" i="5"/>
  <c r="O67" i="5"/>
  <c r="L74" i="5"/>
  <c r="M68" i="8"/>
  <c r="P68" i="8" s="1"/>
  <c r="M68" i="9"/>
  <c r="P68" i="9" s="1"/>
  <c r="M65" i="14"/>
  <c r="O68" i="5"/>
  <c r="Q68" i="5"/>
  <c r="Q69" i="5"/>
  <c r="O69" i="5"/>
  <c r="O15" i="9"/>
  <c r="O15" i="8"/>
  <c r="O12" i="14"/>
  <c r="O16" i="9"/>
  <c r="O16" i="8"/>
  <c r="O13" i="14"/>
  <c r="O20" i="9"/>
  <c r="O20" i="8"/>
  <c r="O17" i="14"/>
  <c r="O21" i="9"/>
  <c r="O21" i="8"/>
  <c r="O18" i="14"/>
  <c r="O22" i="9"/>
  <c r="O22" i="8"/>
  <c r="O19" i="14"/>
  <c r="O23" i="9"/>
  <c r="O23" i="8"/>
  <c r="O20" i="14"/>
  <c r="O24" i="9"/>
  <c r="O24" i="8"/>
  <c r="O21" i="14"/>
  <c r="O25" i="9"/>
  <c r="O25" i="8"/>
  <c r="O22" i="14"/>
  <c r="O26" i="9"/>
  <c r="O26" i="8"/>
  <c r="O23" i="14"/>
  <c r="O27" i="9"/>
  <c r="O27" i="8"/>
  <c r="O24" i="14"/>
  <c r="O28" i="9"/>
  <c r="O28" i="8"/>
  <c r="O25" i="14"/>
  <c r="O29" i="9"/>
  <c r="O29" i="8"/>
  <c r="O26" i="14"/>
  <c r="O30" i="9"/>
  <c r="O30" i="8"/>
  <c r="O27" i="14"/>
  <c r="O31" i="9"/>
  <c r="O31" i="8"/>
  <c r="O28" i="14"/>
  <c r="O32" i="9"/>
  <c r="O32" i="8"/>
  <c r="O29" i="14"/>
  <c r="O33" i="9"/>
  <c r="O33" i="8"/>
  <c r="O30" i="14"/>
  <c r="O34" i="9"/>
  <c r="O34" i="8"/>
  <c r="O31" i="14"/>
  <c r="O35" i="9"/>
  <c r="O35" i="8"/>
  <c r="O32" i="14"/>
  <c r="O37" i="9"/>
  <c r="O37" i="8"/>
  <c r="O34" i="14"/>
  <c r="O38" i="9"/>
  <c r="O38" i="8"/>
  <c r="O35" i="14"/>
  <c r="O39" i="9"/>
  <c r="O39" i="8"/>
  <c r="O36" i="14"/>
  <c r="O40" i="9"/>
  <c r="O40" i="8"/>
  <c r="O37" i="14"/>
  <c r="O41" i="8"/>
  <c r="O41" i="9"/>
  <c r="O38" i="14"/>
  <c r="O43" i="9"/>
  <c r="O43" i="8"/>
  <c r="O40" i="14"/>
  <c r="O45" i="8"/>
  <c r="O45" i="9"/>
  <c r="O42" i="14"/>
  <c r="O46" i="9"/>
  <c r="O46" i="8"/>
  <c r="O43" i="14"/>
  <c r="O47" i="8"/>
  <c r="O47" i="9"/>
  <c r="O44" i="14"/>
  <c r="O48" i="8"/>
  <c r="O48" i="9"/>
  <c r="O45" i="14"/>
  <c r="O49" i="8"/>
  <c r="O49" i="9"/>
  <c r="O46" i="14"/>
  <c r="O50" i="8"/>
  <c r="O50" i="9"/>
  <c r="O47" i="14"/>
  <c r="O51" i="8"/>
  <c r="O51" i="9"/>
  <c r="O48" i="14"/>
  <c r="O52" i="8"/>
  <c r="O52" i="9"/>
  <c r="O49" i="14"/>
  <c r="O53" i="8"/>
  <c r="O53" i="9"/>
  <c r="O50" i="14"/>
  <c r="O54" i="8"/>
  <c r="O54" i="9"/>
  <c r="O51" i="14"/>
  <c r="O55" i="8"/>
  <c r="O55" i="9"/>
  <c r="O52" i="14"/>
  <c r="O64" i="8"/>
  <c r="O64" i="9"/>
  <c r="O61" i="14"/>
  <c r="O65" i="8"/>
  <c r="O65" i="9"/>
  <c r="O62" i="14"/>
  <c r="O66" i="8"/>
  <c r="O66" i="9"/>
  <c r="O63" i="14"/>
  <c r="O67" i="8"/>
  <c r="O67" i="9"/>
  <c r="O64" i="14"/>
  <c r="O68" i="8"/>
  <c r="O68" i="9"/>
  <c r="O65" i="14"/>
  <c r="J12" i="8"/>
  <c r="J12" i="9"/>
  <c r="J27" i="8"/>
  <c r="J27" i="9"/>
  <c r="J28" i="8"/>
  <c r="J28" i="9"/>
  <c r="J29" i="8"/>
  <c r="J29" i="9"/>
  <c r="J30" i="8"/>
  <c r="J30" i="9"/>
  <c r="J31" i="8"/>
  <c r="J31" i="9"/>
  <c r="J32" i="8"/>
  <c r="J32" i="9"/>
  <c r="J34" i="8"/>
  <c r="J34" i="9"/>
  <c r="J39" i="8"/>
  <c r="J39" i="9"/>
  <c r="J40" i="8"/>
  <c r="J40" i="9"/>
  <c r="J41" i="8"/>
  <c r="J41" i="9"/>
  <c r="J42" i="8"/>
  <c r="J42" i="9"/>
  <c r="J43" i="8"/>
  <c r="J43" i="9"/>
  <c r="J44" i="8"/>
  <c r="J44" i="9"/>
  <c r="J45" i="8"/>
  <c r="J45" i="9"/>
  <c r="J46" i="8"/>
  <c r="J46" i="9"/>
  <c r="J47" i="8"/>
  <c r="J47" i="9"/>
  <c r="J48" i="8"/>
  <c r="J48" i="9"/>
  <c r="J49" i="8"/>
  <c r="J49" i="9"/>
  <c r="J50" i="8"/>
  <c r="J50" i="9"/>
  <c r="J51" i="8"/>
  <c r="J51" i="9"/>
  <c r="J52" i="8"/>
  <c r="J52" i="9"/>
  <c r="J66" i="8"/>
  <c r="J66" i="9"/>
  <c r="J67" i="8"/>
  <c r="J67" i="9"/>
  <c r="J68" i="8"/>
  <c r="J68" i="9"/>
  <c r="J69" i="8"/>
  <c r="J69" i="9"/>
  <c r="J70" i="8"/>
  <c r="J70" i="9"/>
  <c r="K8" i="3"/>
  <c r="M8" i="3"/>
  <c r="K12" i="3"/>
  <c r="H12" i="8"/>
  <c r="K12" i="8" s="1"/>
  <c r="H12" i="9"/>
  <c r="K12" i="9" s="1"/>
  <c r="O13" i="3"/>
  <c r="Q13" i="3"/>
  <c r="H27" i="8"/>
  <c r="K27" i="8" s="1"/>
  <c r="H27" i="9"/>
  <c r="K27" i="9" s="1"/>
  <c r="Q27" i="3"/>
  <c r="O27" i="3"/>
  <c r="P27" i="3" s="1"/>
  <c r="H28" i="8"/>
  <c r="K28" i="8" s="1"/>
  <c r="H28" i="9"/>
  <c r="K28" i="9" s="1"/>
  <c r="O28" i="3"/>
  <c r="Q28" i="3"/>
  <c r="H29" i="8"/>
  <c r="K29" i="8" s="1"/>
  <c r="H29" i="9"/>
  <c r="K29" i="9" s="1"/>
  <c r="O29" i="3"/>
  <c r="Q29" i="3"/>
  <c r="H30" i="8"/>
  <c r="K30" i="8" s="1"/>
  <c r="H30" i="9"/>
  <c r="K30" i="9" s="1"/>
  <c r="O30" i="3"/>
  <c r="P30" i="3" s="1"/>
  <c r="Q30" i="3"/>
  <c r="H31" i="8"/>
  <c r="K31" i="8" s="1"/>
  <c r="H31" i="9"/>
  <c r="K31" i="9" s="1"/>
  <c r="Q31" i="3"/>
  <c r="O31" i="3"/>
  <c r="H32" i="8"/>
  <c r="K32" i="8" s="1"/>
  <c r="H32" i="9"/>
  <c r="K32" i="9" s="1"/>
  <c r="O32" i="3"/>
  <c r="Q32" i="3"/>
  <c r="O33" i="3"/>
  <c r="Q33" i="3"/>
  <c r="J33" i="8"/>
  <c r="J33" i="9"/>
  <c r="H39" i="8"/>
  <c r="K39" i="8" s="1"/>
  <c r="H39" i="9"/>
  <c r="K39" i="9" s="1"/>
  <c r="Q39" i="3"/>
  <c r="O39" i="3"/>
  <c r="P39" i="3" s="1"/>
  <c r="H40" i="8"/>
  <c r="K40" i="8" s="1"/>
  <c r="H40" i="9"/>
  <c r="K40" i="9" s="1"/>
  <c r="O40" i="3"/>
  <c r="Q40" i="3"/>
  <c r="H41" i="8"/>
  <c r="K41" i="8" s="1"/>
  <c r="H41" i="9"/>
  <c r="K41" i="9" s="1"/>
  <c r="O41" i="3"/>
  <c r="P41" i="3" s="1"/>
  <c r="Q41" i="3"/>
  <c r="H42" i="8"/>
  <c r="K42" i="8" s="1"/>
  <c r="H42" i="9"/>
  <c r="K42" i="9" s="1"/>
  <c r="O42" i="3"/>
  <c r="Q42" i="3"/>
  <c r="H43" i="8"/>
  <c r="K43" i="8" s="1"/>
  <c r="H43" i="9"/>
  <c r="K43" i="9" s="1"/>
  <c r="Q43" i="3"/>
  <c r="O43" i="3"/>
  <c r="H44" i="8"/>
  <c r="K44" i="8" s="1"/>
  <c r="H44" i="9"/>
  <c r="K44" i="9" s="1"/>
  <c r="O44" i="3"/>
  <c r="Q44" i="3"/>
  <c r="H45" i="8"/>
  <c r="K45" i="8" s="1"/>
  <c r="H45" i="9"/>
  <c r="K45" i="9" s="1"/>
  <c r="O45" i="3"/>
  <c r="P45" i="3" s="1"/>
  <c r="Q45" i="3"/>
  <c r="H46" i="8"/>
  <c r="K46" i="8" s="1"/>
  <c r="H46" i="9"/>
  <c r="K46" i="9" s="1"/>
  <c r="O46" i="3"/>
  <c r="Q46" i="3"/>
  <c r="H47" i="8"/>
  <c r="K47" i="8" s="1"/>
  <c r="H47" i="9"/>
  <c r="K47" i="9" s="1"/>
  <c r="Q47" i="3"/>
  <c r="O47" i="3"/>
  <c r="H48" i="8"/>
  <c r="K48" i="8" s="1"/>
  <c r="H48" i="9"/>
  <c r="K48" i="9" s="1"/>
  <c r="O48" i="3"/>
  <c r="Q48" i="3"/>
  <c r="H49" i="8"/>
  <c r="K49" i="8" s="1"/>
  <c r="H49" i="9"/>
  <c r="K49" i="9" s="1"/>
  <c r="O49" i="3"/>
  <c r="P49" i="3" s="1"/>
  <c r="Q49" i="3"/>
  <c r="H50" i="8"/>
  <c r="K50" i="8" s="1"/>
  <c r="H50" i="9"/>
  <c r="K50" i="9" s="1"/>
  <c r="O50" i="3"/>
  <c r="Q50" i="3"/>
  <c r="H51" i="8"/>
  <c r="K51" i="8" s="1"/>
  <c r="H51" i="9"/>
  <c r="K51" i="9" s="1"/>
  <c r="Q51" i="3"/>
  <c r="O51" i="3"/>
  <c r="H52" i="8"/>
  <c r="K52" i="8" s="1"/>
  <c r="H52" i="9"/>
  <c r="K52" i="9" s="1"/>
  <c r="O52" i="3"/>
  <c r="Q52" i="3"/>
  <c r="Q53" i="3"/>
  <c r="O53" i="3"/>
  <c r="H66" i="8"/>
  <c r="K66" i="8" s="1"/>
  <c r="H66" i="9"/>
  <c r="K66" i="9" s="1"/>
  <c r="O66" i="3"/>
  <c r="P66" i="3" s="1"/>
  <c r="Q66" i="3"/>
  <c r="H67" i="8"/>
  <c r="K67" i="8" s="1"/>
  <c r="H67" i="9"/>
  <c r="K67" i="9" s="1"/>
  <c r="Q67" i="3"/>
  <c r="O67" i="3"/>
  <c r="G74" i="3"/>
  <c r="L74" i="3"/>
  <c r="H68" i="8"/>
  <c r="K68" i="8" s="1"/>
  <c r="H68" i="9"/>
  <c r="K68" i="9" s="1"/>
  <c r="O68" i="3"/>
  <c r="Q68" i="3"/>
  <c r="H69" i="8"/>
  <c r="K69" i="8" s="1"/>
  <c r="H69" i="9"/>
  <c r="K69" i="9" s="1"/>
  <c r="O69" i="3"/>
  <c r="Q69" i="3"/>
  <c r="H70" i="8"/>
  <c r="K70" i="8" s="1"/>
  <c r="H70" i="9"/>
  <c r="K70" i="9" s="1"/>
  <c r="O70" i="3"/>
  <c r="Q70" i="3"/>
  <c r="E21" i="14"/>
  <c r="E24" i="9"/>
  <c r="E24" i="8"/>
  <c r="E38" i="8"/>
  <c r="E38" i="9"/>
  <c r="E35" i="14"/>
  <c r="E39" i="8"/>
  <c r="E39" i="9"/>
  <c r="E36" i="14"/>
  <c r="E40" i="8"/>
  <c r="E40" i="9"/>
  <c r="E37" i="14"/>
  <c r="E41" i="8"/>
  <c r="E41" i="9"/>
  <c r="E38" i="14"/>
  <c r="E42" i="8"/>
  <c r="E42" i="9"/>
  <c r="E39" i="14"/>
  <c r="E43" i="8"/>
  <c r="E43" i="9"/>
  <c r="E40" i="14"/>
  <c r="E44" i="9"/>
  <c r="E44" i="8"/>
  <c r="E41" i="14"/>
  <c r="E45" i="9"/>
  <c r="E45" i="8"/>
  <c r="E42" i="14"/>
  <c r="E46" i="9"/>
  <c r="E46" i="8"/>
  <c r="E43" i="14"/>
  <c r="E47" i="9"/>
  <c r="E47" i="8"/>
  <c r="E44" i="14"/>
  <c r="E48" i="9"/>
  <c r="E48" i="8"/>
  <c r="E45" i="14"/>
  <c r="E49" i="9"/>
  <c r="E49" i="8"/>
  <c r="E46" i="14"/>
  <c r="E50" i="9"/>
  <c r="E50" i="8"/>
  <c r="E47" i="14"/>
  <c r="E51" i="9"/>
  <c r="E51" i="8"/>
  <c r="E48" i="14"/>
  <c r="E52" i="9"/>
  <c r="E52" i="8"/>
  <c r="E49" i="14"/>
  <c r="E53" i="9"/>
  <c r="E53" i="8"/>
  <c r="E50" i="14"/>
  <c r="E54" i="9"/>
  <c r="E54" i="8"/>
  <c r="E51" i="14"/>
  <c r="E55" i="9"/>
  <c r="E55" i="8"/>
  <c r="E52" i="14"/>
  <c r="E56" i="9"/>
  <c r="E56" i="8"/>
  <c r="E53" i="14"/>
  <c r="E57" i="9"/>
  <c r="E57" i="8"/>
  <c r="E54" i="14"/>
  <c r="E58" i="9"/>
  <c r="E58" i="8"/>
  <c r="E55" i="14"/>
  <c r="C21" i="14"/>
  <c r="C24" i="9"/>
  <c r="F24" i="9" s="1"/>
  <c r="C24" i="8"/>
  <c r="F24" i="8" s="1"/>
  <c r="O24" i="4"/>
  <c r="P24" i="4" s="1"/>
  <c r="Q24" i="4"/>
  <c r="O25" i="4"/>
  <c r="Q25" i="4"/>
  <c r="C38" i="8"/>
  <c r="F38" i="8" s="1"/>
  <c r="C38" i="9"/>
  <c r="F38" i="9" s="1"/>
  <c r="C35" i="14"/>
  <c r="O38" i="4"/>
  <c r="P38" i="4" s="1"/>
  <c r="Q38" i="4"/>
  <c r="C39" i="8"/>
  <c r="F39" i="8" s="1"/>
  <c r="C39" i="9"/>
  <c r="F39" i="9" s="1"/>
  <c r="C36" i="14"/>
  <c r="O39" i="4"/>
  <c r="Q39" i="4"/>
  <c r="C40" i="8"/>
  <c r="F40" i="8" s="1"/>
  <c r="C40" i="9"/>
  <c r="F40" i="9" s="1"/>
  <c r="C37" i="14"/>
  <c r="O40" i="4"/>
  <c r="Q40" i="4"/>
  <c r="C41" i="8"/>
  <c r="F41" i="8" s="1"/>
  <c r="C41" i="9"/>
  <c r="F41" i="9" s="1"/>
  <c r="C38" i="14"/>
  <c r="O41" i="4"/>
  <c r="Q41" i="4"/>
  <c r="C42" i="8"/>
  <c r="F42" i="8" s="1"/>
  <c r="C42" i="9"/>
  <c r="F42" i="9" s="1"/>
  <c r="C39" i="14"/>
  <c r="O42" i="4"/>
  <c r="Q42" i="4"/>
  <c r="C43" i="8"/>
  <c r="F43" i="8" s="1"/>
  <c r="C43" i="9"/>
  <c r="F43" i="9" s="1"/>
  <c r="C40" i="14"/>
  <c r="O43" i="4"/>
  <c r="Q43" i="4"/>
  <c r="C44" i="9"/>
  <c r="F44" i="9" s="1"/>
  <c r="C44" i="8"/>
  <c r="F44" i="8" s="1"/>
  <c r="C41" i="14"/>
  <c r="O44" i="4"/>
  <c r="Q44" i="4"/>
  <c r="C45" i="9"/>
  <c r="F45" i="9" s="1"/>
  <c r="C45" i="8"/>
  <c r="F45" i="8" s="1"/>
  <c r="C42" i="14"/>
  <c r="O45" i="4"/>
  <c r="Q45" i="4"/>
  <c r="C46" i="9"/>
  <c r="F46" i="9" s="1"/>
  <c r="C46" i="8"/>
  <c r="F46" i="8" s="1"/>
  <c r="C43" i="14"/>
  <c r="O46" i="4"/>
  <c r="Q46" i="4"/>
  <c r="C47" i="9"/>
  <c r="F47" i="9" s="1"/>
  <c r="C47" i="8"/>
  <c r="F47" i="8" s="1"/>
  <c r="C44" i="14"/>
  <c r="O47" i="4"/>
  <c r="Q47" i="4"/>
  <c r="C48" i="9"/>
  <c r="F48" i="9" s="1"/>
  <c r="C48" i="8"/>
  <c r="F48" i="8" s="1"/>
  <c r="C45" i="14"/>
  <c r="O48" i="4"/>
  <c r="Q48" i="4"/>
  <c r="C49" i="9"/>
  <c r="F49" i="9" s="1"/>
  <c r="C49" i="8"/>
  <c r="F49" i="8" s="1"/>
  <c r="C46" i="14"/>
  <c r="O49" i="4"/>
  <c r="Q49" i="4"/>
  <c r="C50" i="9"/>
  <c r="F50" i="9" s="1"/>
  <c r="C50" i="8"/>
  <c r="F50" i="8" s="1"/>
  <c r="C47" i="14"/>
  <c r="O50" i="4"/>
  <c r="Q50" i="4"/>
  <c r="C51" i="9"/>
  <c r="F51" i="9" s="1"/>
  <c r="C51" i="8"/>
  <c r="F51" i="8" s="1"/>
  <c r="C48" i="14"/>
  <c r="O51" i="4"/>
  <c r="Q51" i="4"/>
  <c r="C52" i="9"/>
  <c r="F52" i="9" s="1"/>
  <c r="C52" i="8"/>
  <c r="F52" i="8" s="1"/>
  <c r="C49" i="14"/>
  <c r="O52" i="4"/>
  <c r="Q52" i="4"/>
  <c r="C53" i="9"/>
  <c r="F53" i="9" s="1"/>
  <c r="C53" i="8"/>
  <c r="F53" i="8" s="1"/>
  <c r="C50" i="14"/>
  <c r="O53" i="4"/>
  <c r="Q53" i="4"/>
  <c r="C54" i="9"/>
  <c r="F54" i="9" s="1"/>
  <c r="C54" i="8"/>
  <c r="F54" i="8" s="1"/>
  <c r="C51" i="14"/>
  <c r="O54" i="4"/>
  <c r="Q54" i="4"/>
  <c r="C55" i="9"/>
  <c r="F55" i="9" s="1"/>
  <c r="C55" i="8"/>
  <c r="F55" i="8" s="1"/>
  <c r="C52" i="14"/>
  <c r="O55" i="4"/>
  <c r="Q55" i="4"/>
  <c r="C56" i="9"/>
  <c r="F56" i="9" s="1"/>
  <c r="C56" i="8"/>
  <c r="F56" i="8" s="1"/>
  <c r="C53" i="14"/>
  <c r="O56" i="4"/>
  <c r="Q56" i="4"/>
  <c r="C57" i="9"/>
  <c r="F57" i="9" s="1"/>
  <c r="C57" i="8"/>
  <c r="F57" i="8" s="1"/>
  <c r="C54" i="14"/>
  <c r="O57" i="4"/>
  <c r="Q57" i="4"/>
  <c r="C58" i="9"/>
  <c r="F58" i="9" s="1"/>
  <c r="C58" i="8"/>
  <c r="F58" i="8" s="1"/>
  <c r="C55" i="14"/>
  <c r="O58" i="4"/>
  <c r="Q58" i="4"/>
  <c r="Q59" i="4"/>
  <c r="O59" i="4"/>
  <c r="K45" i="5"/>
  <c r="O12" i="3"/>
  <c r="P12" i="3" s="1"/>
  <c r="K46" i="5"/>
  <c r="K64" i="5"/>
  <c r="K65" i="5"/>
  <c r="Q12" i="5"/>
  <c r="O12" i="5"/>
  <c r="P13" i="5" s="1"/>
  <c r="Q12" i="3"/>
  <c r="K58" i="4"/>
  <c r="K57" i="4"/>
  <c r="K56" i="4"/>
  <c r="K55" i="4"/>
  <c r="K54" i="4"/>
  <c r="K53" i="4"/>
  <c r="K52" i="4"/>
  <c r="K51" i="4"/>
  <c r="C8" i="14"/>
  <c r="O12" i="4"/>
  <c r="P13" i="4" s="1"/>
  <c r="Q12" i="4"/>
  <c r="S8" i="14"/>
  <c r="Q12" i="2"/>
  <c r="I12" i="2"/>
  <c r="U9" i="14" s="1"/>
  <c r="M12" i="2"/>
  <c r="I15" i="2"/>
  <c r="U12" i="14" s="1"/>
  <c r="I16" i="2"/>
  <c r="U13" i="14" s="1"/>
  <c r="U16" i="14"/>
  <c r="U18" i="14"/>
  <c r="U21" i="14"/>
  <c r="U24" i="14"/>
  <c r="U26" i="14"/>
  <c r="U28" i="14"/>
  <c r="U30" i="14"/>
  <c r="U32" i="14"/>
  <c r="U34" i="14"/>
  <c r="U36" i="14"/>
  <c r="U38" i="14"/>
  <c r="U40" i="14"/>
  <c r="U45" i="14"/>
  <c r="U46" i="14"/>
  <c r="U49" i="14"/>
  <c r="U52" i="14"/>
  <c r="I70" i="2"/>
  <c r="U67" i="14" s="1"/>
  <c r="M14" i="2"/>
  <c r="M18" i="2"/>
  <c r="I11" i="2"/>
  <c r="U8" i="14" s="1"/>
  <c r="R8" i="14"/>
  <c r="I13" i="2"/>
  <c r="U10" i="14" s="1"/>
  <c r="I14" i="2"/>
  <c r="U11" i="14" s="1"/>
  <c r="I17" i="2"/>
  <c r="U14" i="14" s="1"/>
  <c r="I18" i="2"/>
  <c r="U15" i="14" s="1"/>
  <c r="U17" i="14"/>
  <c r="U19" i="14"/>
  <c r="U20" i="14"/>
  <c r="U22" i="14"/>
  <c r="U23" i="14"/>
  <c r="U25" i="14"/>
  <c r="U27" i="14"/>
  <c r="U29" i="14"/>
  <c r="U31" i="14"/>
  <c r="U33" i="14"/>
  <c r="U35" i="14"/>
  <c r="U37" i="14"/>
  <c r="U39" i="14"/>
  <c r="U42" i="14"/>
  <c r="U44" i="14"/>
  <c r="U48" i="14"/>
  <c r="U50" i="14"/>
  <c r="U53" i="14"/>
  <c r="M16" i="2"/>
  <c r="N8" i="14"/>
  <c r="M15" i="5"/>
  <c r="M20" i="5"/>
  <c r="M22" i="5"/>
  <c r="M24" i="5"/>
  <c r="M25" i="5"/>
  <c r="M27" i="5"/>
  <c r="I28" i="5"/>
  <c r="P25" i="14" s="1"/>
  <c r="M29" i="5"/>
  <c r="M30" i="5"/>
  <c r="I31" i="5"/>
  <c r="P28" i="14" s="1"/>
  <c r="M32" i="5"/>
  <c r="I33" i="5"/>
  <c r="P30" i="14" s="1"/>
  <c r="M34" i="5"/>
  <c r="I35" i="5"/>
  <c r="P32" i="14" s="1"/>
  <c r="I37" i="5"/>
  <c r="P34" i="14" s="1"/>
  <c r="M38" i="5"/>
  <c r="I39" i="5"/>
  <c r="P36" i="14" s="1"/>
  <c r="M40" i="5"/>
  <c r="M43" i="5"/>
  <c r="M47" i="5"/>
  <c r="M49" i="5"/>
  <c r="M51" i="5"/>
  <c r="I53" i="5"/>
  <c r="P50" i="14" s="1"/>
  <c r="M54" i="5"/>
  <c r="M55" i="5"/>
  <c r="M68" i="5"/>
  <c r="I11" i="5"/>
  <c r="P8" i="14" s="1"/>
  <c r="M8" i="14"/>
  <c r="M16" i="5"/>
  <c r="M21" i="5"/>
  <c r="I22" i="5"/>
  <c r="P19" i="14" s="1"/>
  <c r="M23" i="5"/>
  <c r="M26" i="5"/>
  <c r="M28" i="5"/>
  <c r="I30" i="5"/>
  <c r="P27" i="14" s="1"/>
  <c r="M31" i="5"/>
  <c r="I32" i="5"/>
  <c r="P29" i="14" s="1"/>
  <c r="M33" i="5"/>
  <c r="M35" i="5"/>
  <c r="M37" i="5"/>
  <c r="I38" i="5"/>
  <c r="P35" i="14" s="1"/>
  <c r="M39" i="5"/>
  <c r="M41" i="5"/>
  <c r="I46" i="5"/>
  <c r="P43" i="14" s="1"/>
  <c r="I48" i="5"/>
  <c r="P45" i="14" s="1"/>
  <c r="M48" i="5"/>
  <c r="I50" i="5"/>
  <c r="P47" i="14" s="1"/>
  <c r="M50" i="5"/>
  <c r="M52" i="5"/>
  <c r="M53" i="5"/>
  <c r="I54" i="5"/>
  <c r="P51" i="14" s="1"/>
  <c r="I55" i="5"/>
  <c r="P52" i="14" s="1"/>
  <c r="I64" i="5"/>
  <c r="P61" i="14" s="1"/>
  <c r="I66" i="5"/>
  <c r="P63" i="14" s="1"/>
  <c r="M67" i="5"/>
  <c r="I68" i="5"/>
  <c r="P65" i="14" s="1"/>
  <c r="M27" i="3"/>
  <c r="M29" i="3"/>
  <c r="M30" i="3"/>
  <c r="M32" i="3"/>
  <c r="M34" i="3"/>
  <c r="M40" i="3"/>
  <c r="M42" i="3"/>
  <c r="M44" i="3"/>
  <c r="M46" i="3"/>
  <c r="M48" i="3"/>
  <c r="M50" i="3"/>
  <c r="M52" i="3"/>
  <c r="M66" i="3"/>
  <c r="M67" i="3"/>
  <c r="M69" i="3"/>
  <c r="M70" i="3"/>
  <c r="I27" i="3"/>
  <c r="K24" i="14" s="1"/>
  <c r="I29" i="3"/>
  <c r="K26" i="14" s="1"/>
  <c r="I30" i="3"/>
  <c r="K27" i="14" s="1"/>
  <c r="M31" i="3"/>
  <c r="I32" i="3"/>
  <c r="K29" i="14" s="1"/>
  <c r="M33" i="3"/>
  <c r="I34" i="3"/>
  <c r="K31" i="14" s="1"/>
  <c r="M39" i="3"/>
  <c r="I40" i="3"/>
  <c r="K37" i="14" s="1"/>
  <c r="M41" i="3"/>
  <c r="I42" i="3"/>
  <c r="K39" i="14" s="1"/>
  <c r="M43" i="3"/>
  <c r="I44" i="3"/>
  <c r="K41" i="14" s="1"/>
  <c r="M45" i="3"/>
  <c r="I46" i="3"/>
  <c r="K43" i="14" s="1"/>
  <c r="M47" i="3"/>
  <c r="I48" i="3"/>
  <c r="K45" i="14" s="1"/>
  <c r="M49" i="3"/>
  <c r="I50" i="3"/>
  <c r="K47" i="14" s="1"/>
  <c r="M51" i="3"/>
  <c r="I52" i="3"/>
  <c r="K49" i="14" s="1"/>
  <c r="I66" i="3"/>
  <c r="K63" i="14" s="1"/>
  <c r="I67" i="3"/>
  <c r="K64" i="14" s="1"/>
  <c r="M68" i="3"/>
  <c r="I69" i="3"/>
  <c r="K66" i="14" s="1"/>
  <c r="I70" i="3"/>
  <c r="K67" i="14" s="1"/>
  <c r="AX4" i="9"/>
  <c r="AP5" i="8"/>
  <c r="AN4" i="9"/>
  <c r="I56" i="4"/>
  <c r="F53" i="14" s="1"/>
  <c r="I40" i="4"/>
  <c r="F37" i="14" s="1"/>
  <c r="M41" i="4"/>
  <c r="I44" i="4"/>
  <c r="F41" i="14" s="1"/>
  <c r="M45" i="4"/>
  <c r="I48" i="4"/>
  <c r="F45" i="14" s="1"/>
  <c r="M49" i="4"/>
  <c r="M8" i="4"/>
  <c r="F8" i="14"/>
  <c r="D8" i="14"/>
  <c r="I39" i="4"/>
  <c r="F36" i="14" s="1"/>
  <c r="I43" i="4"/>
  <c r="F40" i="14" s="1"/>
  <c r="I47" i="4"/>
  <c r="F44" i="14" s="1"/>
  <c r="M24" i="4"/>
  <c r="M38" i="4"/>
  <c r="I41" i="4"/>
  <c r="F38" i="14" s="1"/>
  <c r="M42" i="4"/>
  <c r="I45" i="4"/>
  <c r="F42" i="14" s="1"/>
  <c r="M46" i="4"/>
  <c r="I49" i="4"/>
  <c r="F46" i="14" s="1"/>
  <c r="M50" i="4"/>
  <c r="I52" i="4"/>
  <c r="F49" i="14" s="1"/>
  <c r="M40" i="4"/>
  <c r="M44" i="4"/>
  <c r="M48" i="4"/>
  <c r="I51" i="4"/>
  <c r="F48" i="14" s="1"/>
  <c r="I55" i="4"/>
  <c r="F52" i="14" s="1"/>
  <c r="I24" i="4"/>
  <c r="F21" i="14" s="1"/>
  <c r="I38" i="4"/>
  <c r="F35" i="14" s="1"/>
  <c r="I42" i="4"/>
  <c r="F39" i="14" s="1"/>
  <c r="M43" i="4"/>
  <c r="I46" i="4"/>
  <c r="F43" i="14" s="1"/>
  <c r="M47" i="4"/>
  <c r="I50" i="4"/>
  <c r="F47" i="14" s="1"/>
  <c r="I57" i="4"/>
  <c r="F54" i="14" s="1"/>
  <c r="I58" i="4"/>
  <c r="F55" i="14" s="1"/>
  <c r="AP5" i="9"/>
  <c r="AU7" i="9"/>
  <c r="I12" i="3"/>
  <c r="K9" i="14" s="1"/>
  <c r="I31" i="3"/>
  <c r="K28" i="14" s="1"/>
  <c r="I15" i="5"/>
  <c r="P12" i="14" s="1"/>
  <c r="I20" i="5"/>
  <c r="P17" i="14" s="1"/>
  <c r="I24" i="5"/>
  <c r="P21" i="14" s="1"/>
  <c r="I26" i="5"/>
  <c r="P23" i="14" s="1"/>
  <c r="I29" i="5"/>
  <c r="P26" i="14" s="1"/>
  <c r="I41" i="5"/>
  <c r="P38" i="14" s="1"/>
  <c r="I45" i="5"/>
  <c r="P42" i="14" s="1"/>
  <c r="I34" i="5"/>
  <c r="P31" i="14" s="1"/>
  <c r="I40" i="5"/>
  <c r="P37" i="14" s="1"/>
  <c r="I43" i="5"/>
  <c r="P40" i="14" s="1"/>
  <c r="I47" i="5"/>
  <c r="P44" i="14" s="1"/>
  <c r="I49" i="5"/>
  <c r="P46" i="14" s="1"/>
  <c r="I51" i="5"/>
  <c r="P48" i="14" s="1"/>
  <c r="I65" i="5"/>
  <c r="P62" i="14" s="1"/>
  <c r="I67" i="5"/>
  <c r="P64" i="14" s="1"/>
  <c r="I33" i="3"/>
  <c r="K30" i="14" s="1"/>
  <c r="I39" i="3"/>
  <c r="K36" i="14" s="1"/>
  <c r="I41" i="3"/>
  <c r="K38" i="14" s="1"/>
  <c r="I43" i="3"/>
  <c r="K40" i="14" s="1"/>
  <c r="I45" i="3"/>
  <c r="K42" i="14" s="1"/>
  <c r="I47" i="3"/>
  <c r="K44" i="14" s="1"/>
  <c r="I49" i="3"/>
  <c r="K46" i="14" s="1"/>
  <c r="I51" i="3"/>
  <c r="K48" i="14" s="1"/>
  <c r="I68" i="3"/>
  <c r="K65" i="14" s="1"/>
  <c r="I28" i="3"/>
  <c r="K25" i="14" s="1"/>
  <c r="M39" i="4"/>
  <c r="I53" i="4"/>
  <c r="F50" i="14" s="1"/>
  <c r="I54" i="4"/>
  <c r="F51" i="14" s="1"/>
  <c r="U43" i="14"/>
  <c r="AH33" i="9"/>
  <c r="AJ33" i="9" s="1"/>
  <c r="AS4" i="8"/>
  <c r="AU5" i="8"/>
  <c r="BD19" i="9"/>
  <c r="AP6" i="8"/>
  <c r="AP7" i="9"/>
  <c r="AZ7" i="9"/>
  <c r="M13" i="2"/>
  <c r="M15" i="2"/>
  <c r="M17" i="2"/>
  <c r="U47" i="14"/>
  <c r="U51" i="14"/>
  <c r="I16" i="5"/>
  <c r="P13" i="14" s="1"/>
  <c r="I21" i="5"/>
  <c r="P18" i="14" s="1"/>
  <c r="I23" i="5"/>
  <c r="P20" i="14" s="1"/>
  <c r="I25" i="5"/>
  <c r="P22" i="14" s="1"/>
  <c r="I27" i="5"/>
  <c r="P24" i="14" s="1"/>
  <c r="I52" i="5"/>
  <c r="P49" i="14" s="1"/>
  <c r="M28" i="3"/>
  <c r="AT24" i="9"/>
  <c r="AZ5" i="8"/>
  <c r="D11" i="11"/>
  <c r="O11" i="11" s="1"/>
  <c r="Q11" i="11" s="1"/>
  <c r="BC4" i="9"/>
  <c r="O10" i="11"/>
  <c r="Q10" i="11" s="1"/>
  <c r="O19" i="11"/>
  <c r="Q19" i="11" s="1"/>
  <c r="AI4" i="8"/>
  <c r="D9" i="8"/>
  <c r="F9" i="8" s="1"/>
  <c r="O18" i="11"/>
  <c r="Q18" i="11" s="1"/>
  <c r="D26" i="11"/>
  <c r="X16" i="11"/>
  <c r="O9" i="11"/>
  <c r="Q9" i="11" s="1"/>
  <c r="O17" i="11"/>
  <c r="Q17" i="11" s="1"/>
  <c r="F19" i="11"/>
  <c r="O8" i="11"/>
  <c r="P8" i="11" s="1"/>
  <c r="R13" i="10"/>
  <c r="R14" i="10"/>
  <c r="AS4" i="9"/>
  <c r="AT27" i="9"/>
  <c r="BD30" i="9"/>
  <c r="BD35" i="9"/>
  <c r="AO43" i="9"/>
  <c r="AO44" i="9"/>
  <c r="AO45" i="9"/>
  <c r="AT45" i="9"/>
  <c r="AY45" i="9"/>
  <c r="AY48" i="9"/>
  <c r="AY49" i="9"/>
  <c r="AO36" i="9"/>
  <c r="AO38" i="9"/>
  <c r="AO39" i="9"/>
  <c r="AT40" i="9"/>
  <c r="AO46" i="9"/>
  <c r="AT47" i="9"/>
  <c r="BD47" i="9"/>
  <c r="AY52" i="9"/>
  <c r="AY53" i="9"/>
  <c r="AY56" i="9"/>
  <c r="AY57" i="9"/>
  <c r="AY60" i="9"/>
  <c r="AY61" i="9"/>
  <c r="AY64" i="9"/>
  <c r="AY65" i="9"/>
  <c r="AY68" i="9"/>
  <c r="AY69" i="9"/>
  <c r="BD26" i="9"/>
  <c r="AT31" i="9"/>
  <c r="AY39" i="9"/>
  <c r="AY40" i="9"/>
  <c r="AY41" i="9"/>
  <c r="AY43" i="9"/>
  <c r="AY44" i="9"/>
  <c r="AO48" i="9"/>
  <c r="AO50" i="9"/>
  <c r="AO51" i="9"/>
  <c r="BD66" i="9"/>
  <c r="AT64" i="9"/>
  <c r="AT60" i="9"/>
  <c r="AT56" i="9"/>
  <c r="BD54" i="9"/>
  <c r="BD50" i="9"/>
  <c r="BD46" i="9"/>
  <c r="AT44" i="9"/>
  <c r="BD42" i="9"/>
  <c r="BD38" i="9"/>
  <c r="AT36" i="9"/>
  <c r="BD34" i="9"/>
  <c r="BD29" i="9"/>
  <c r="BD25" i="9"/>
  <c r="AT23" i="9"/>
  <c r="BD21" i="9"/>
  <c r="AY66" i="9"/>
  <c r="AY62" i="9"/>
  <c r="AY58" i="9"/>
  <c r="AY54" i="9"/>
  <c r="AY46" i="9"/>
  <c r="AY42" i="9"/>
  <c r="AT33" i="9"/>
  <c r="AY21" i="9"/>
  <c r="AT66" i="9"/>
  <c r="BD64" i="9"/>
  <c r="AY63" i="9"/>
  <c r="AY59" i="9"/>
  <c r="BD56" i="9"/>
  <c r="AY55" i="9"/>
  <c r="BD52" i="9"/>
  <c r="AT50" i="9"/>
  <c r="BD48" i="9"/>
  <c r="AT46" i="9"/>
  <c r="AT42" i="9"/>
  <c r="AT38" i="9"/>
  <c r="BD36" i="9"/>
  <c r="AT34" i="9"/>
  <c r="AO33" i="9"/>
  <c r="BD31" i="9"/>
  <c r="AT29" i="9"/>
  <c r="BD27" i="9"/>
  <c r="BD12" i="9"/>
  <c r="AO23" i="9"/>
  <c r="AO30" i="9"/>
  <c r="AY30" i="9"/>
  <c r="AY31" i="9"/>
  <c r="AY32" i="9"/>
  <c r="AT35" i="9"/>
  <c r="AY35" i="9"/>
  <c r="AY36" i="9"/>
  <c r="BD39" i="9"/>
  <c r="BD40" i="9"/>
  <c r="BD43" i="9"/>
  <c r="BD44" i="9"/>
  <c r="AT48" i="9"/>
  <c r="AY51" i="9"/>
  <c r="BD51" i="9"/>
  <c r="AO52" i="9"/>
  <c r="AO54" i="9"/>
  <c r="AT55" i="9"/>
  <c r="BD59" i="9"/>
  <c r="AO60" i="9"/>
  <c r="AT63" i="9"/>
  <c r="BD63" i="9"/>
  <c r="BD67" i="9"/>
  <c r="AO68" i="9"/>
  <c r="AT22" i="9"/>
  <c r="BD24" i="9"/>
  <c r="BD28" i="9"/>
  <c r="BD32" i="9"/>
  <c r="BD37" i="9"/>
  <c r="AT39" i="9"/>
  <c r="BD41" i="9"/>
  <c r="AT43" i="9"/>
  <c r="BD45" i="9"/>
  <c r="BD49" i="9"/>
  <c r="AT51" i="9"/>
  <c r="BD53" i="9"/>
  <c r="BD57" i="9"/>
  <c r="BD61" i="9"/>
  <c r="BD65" i="9"/>
  <c r="AO37" i="9"/>
  <c r="AO41" i="9"/>
  <c r="AO49" i="9"/>
  <c r="AO53" i="9"/>
  <c r="AO61" i="9"/>
  <c r="AO69" i="9"/>
  <c r="AT32" i="9"/>
  <c r="AT41" i="9"/>
  <c r="AT49" i="9"/>
  <c r="AT53" i="9"/>
  <c r="AT61" i="9"/>
  <c r="AT65" i="9"/>
  <c r="AN4" i="8"/>
  <c r="AK4" i="8"/>
  <c r="P67" i="3" l="1"/>
  <c r="P49" i="5"/>
  <c r="P28" i="5"/>
  <c r="P52" i="5"/>
  <c r="P14" i="2"/>
  <c r="P70" i="3"/>
  <c r="P39" i="5"/>
  <c r="P17" i="2"/>
  <c r="P67" i="5"/>
  <c r="P53" i="5"/>
  <c r="P42" i="5"/>
  <c r="P35" i="5"/>
  <c r="P31" i="5"/>
  <c r="P27" i="5"/>
  <c r="P23" i="5"/>
  <c r="P52" i="3"/>
  <c r="P48" i="3"/>
  <c r="P44" i="3"/>
  <c r="P40" i="3"/>
  <c r="P32" i="3"/>
  <c r="P28" i="3"/>
  <c r="P39" i="4"/>
  <c r="P16" i="2"/>
  <c r="P29" i="5"/>
  <c r="P25" i="5"/>
  <c r="P21" i="5"/>
  <c r="P68" i="3"/>
  <c r="P52" i="4"/>
  <c r="P55" i="5"/>
  <c r="P51" i="5"/>
  <c r="P47" i="5"/>
  <c r="P51" i="3"/>
  <c r="P47" i="3"/>
  <c r="P43" i="3"/>
  <c r="P31" i="3"/>
  <c r="P68" i="5"/>
  <c r="P65" i="5"/>
  <c r="P43" i="5"/>
  <c r="P36" i="5"/>
  <c r="P34" i="5"/>
  <c r="P30" i="5"/>
  <c r="AO70" i="9"/>
  <c r="AT70" i="9"/>
  <c r="P19" i="2"/>
  <c r="P20" i="2"/>
  <c r="P41" i="5"/>
  <c r="P46" i="4"/>
  <c r="P48" i="4"/>
  <c r="P26" i="5"/>
  <c r="P66" i="5"/>
  <c r="P54" i="5"/>
  <c r="P50" i="5"/>
  <c r="P46" i="5"/>
  <c r="P44" i="5"/>
  <c r="P38" i="5"/>
  <c r="P33" i="5"/>
  <c r="P69" i="5"/>
  <c r="P70" i="5"/>
  <c r="P56" i="5"/>
  <c r="P57" i="5"/>
  <c r="P17" i="5"/>
  <c r="P18" i="5"/>
  <c r="P22" i="5"/>
  <c r="P69" i="3"/>
  <c r="P50" i="3"/>
  <c r="P46" i="3"/>
  <c r="P53" i="3"/>
  <c r="P54" i="3"/>
  <c r="P33" i="3"/>
  <c r="P34" i="3"/>
  <c r="P13" i="3"/>
  <c r="P14" i="3"/>
  <c r="P42" i="3"/>
  <c r="P29" i="3"/>
  <c r="P50" i="4"/>
  <c r="P44" i="4"/>
  <c r="P42" i="4"/>
  <c r="P40" i="4"/>
  <c r="P43" i="4"/>
  <c r="P41" i="4"/>
  <c r="P57" i="4"/>
  <c r="P55" i="4"/>
  <c r="P53" i="4"/>
  <c r="P51" i="4"/>
  <c r="P49" i="4"/>
  <c r="P47" i="4"/>
  <c r="P45" i="4"/>
  <c r="P58" i="4"/>
  <c r="P56" i="4"/>
  <c r="P54" i="4"/>
  <c r="P59" i="4"/>
  <c r="P60" i="4"/>
  <c r="P25" i="4"/>
  <c r="P26" i="4"/>
  <c r="O12" i="2"/>
  <c r="P12" i="2" s="1"/>
  <c r="P12" i="5"/>
  <c r="P12" i="4"/>
  <c r="BD58" i="9"/>
  <c r="M6" i="2"/>
  <c r="M66" i="5"/>
  <c r="AY67" i="9"/>
  <c r="M6" i="4"/>
  <c r="AO62" i="9"/>
  <c r="O20" i="11"/>
  <c r="Q20" i="11" s="1"/>
  <c r="AO55" i="9"/>
  <c r="BD13" i="9"/>
  <c r="AT30" i="9"/>
  <c r="AT28" i="9"/>
  <c r="C25" i="10"/>
  <c r="AK5" i="8"/>
  <c r="P13" i="2" l="1"/>
  <c r="M8" i="5"/>
  <c r="AY70" i="9"/>
  <c r="F10" i="11"/>
  <c r="AY29" i="9"/>
  <c r="AY18" i="9"/>
  <c r="AY26" i="9"/>
  <c r="AT67" i="9"/>
  <c r="AT19" i="9"/>
  <c r="AT14" i="9"/>
  <c r="AT17" i="9"/>
  <c r="AT62" i="9"/>
  <c r="AT15" i="9"/>
  <c r="AT16" i="9"/>
  <c r="AT21" i="9"/>
  <c r="AT59" i="9"/>
  <c r="AT58" i="9"/>
  <c r="K30" i="5"/>
  <c r="K28" i="5"/>
  <c r="K21" i="5"/>
  <c r="K66" i="3"/>
  <c r="K42" i="3"/>
  <c r="AY25" i="9" l="1"/>
  <c r="AY24" i="9"/>
  <c r="AT69" i="9"/>
  <c r="AT18" i="9"/>
  <c r="AT20" i="9"/>
  <c r="F9" i="11"/>
  <c r="AT12" i="9"/>
  <c r="K27" i="5"/>
  <c r="K26" i="5"/>
  <c r="AO15" i="9" l="1"/>
  <c r="AI11" i="9"/>
  <c r="D11" i="8"/>
  <c r="D11" i="9"/>
  <c r="AO11" i="9" s="1"/>
  <c r="C11" i="9"/>
  <c r="C11" i="8"/>
  <c r="E11" i="9"/>
  <c r="E11" i="8"/>
  <c r="F8" i="11"/>
  <c r="D8" i="10" s="1"/>
  <c r="AO66" i="9"/>
  <c r="K11" i="4"/>
  <c r="F11" i="9" l="1"/>
  <c r="E8" i="11"/>
  <c r="F11" i="8"/>
  <c r="R8" i="11" l="1"/>
  <c r="C8" i="10"/>
  <c r="BD62" i="9"/>
  <c r="BD22" i="9"/>
  <c r="BD18" i="9"/>
  <c r="BD16" i="9"/>
  <c r="BD14" i="9"/>
  <c r="R11" i="8"/>
  <c r="R11" i="9"/>
  <c r="I4" i="2"/>
  <c r="T11" i="8"/>
  <c r="K4" i="2"/>
  <c r="G4" i="2"/>
  <c r="T11" i="9"/>
  <c r="BD55" i="9"/>
  <c r="BD33" i="9"/>
  <c r="BD17" i="9"/>
  <c r="BD15" i="9"/>
  <c r="N11" i="9"/>
  <c r="AY11" i="9" s="1"/>
  <c r="N11" i="8"/>
  <c r="AY50" i="9"/>
  <c r="AY47" i="9"/>
  <c r="AY37" i="9"/>
  <c r="AY33" i="9"/>
  <c r="AY28" i="9"/>
  <c r="AY19" i="9"/>
  <c r="AY16" i="9"/>
  <c r="AY14" i="9"/>
  <c r="AY12" i="9"/>
  <c r="M11" i="8"/>
  <c r="M11" i="9"/>
  <c r="K4" i="5"/>
  <c r="G4" i="5"/>
  <c r="O11" i="8"/>
  <c r="I4" i="5"/>
  <c r="O11" i="9"/>
  <c r="AY34" i="9"/>
  <c r="AY27" i="9"/>
  <c r="AY23" i="9"/>
  <c r="AY17" i="9"/>
  <c r="AY15" i="9"/>
  <c r="AY13" i="9"/>
  <c r="M6" i="3"/>
  <c r="AT54" i="9"/>
  <c r="AT52" i="9"/>
  <c r="AT26" i="9"/>
  <c r="AT11" i="9"/>
  <c r="AT57" i="9"/>
  <c r="AT25" i="9"/>
  <c r="AT37" i="9"/>
  <c r="AT13" i="9"/>
  <c r="I4" i="3"/>
  <c r="K4" i="3"/>
  <c r="G4" i="3"/>
  <c r="AO65" i="9"/>
  <c r="AO40" i="9"/>
  <c r="AO35" i="9"/>
  <c r="AO29" i="9"/>
  <c r="AO27" i="9"/>
  <c r="AO21" i="9"/>
  <c r="AO19" i="9"/>
  <c r="AO17" i="9"/>
  <c r="AO12" i="9"/>
  <c r="S8" i="11"/>
  <c r="F15" i="11"/>
  <c r="AO67" i="9"/>
  <c r="AO58" i="9"/>
  <c r="AO34" i="9"/>
  <c r="AO32" i="9"/>
  <c r="AO26" i="9"/>
  <c r="AO24" i="9"/>
  <c r="AO22" i="9"/>
  <c r="AO20" i="9"/>
  <c r="AO16" i="9"/>
  <c r="AO13" i="9"/>
  <c r="D6" i="8"/>
  <c r="AI2" i="8" s="1"/>
  <c r="K4" i="4"/>
  <c r="F14" i="11"/>
  <c r="I4" i="4"/>
  <c r="K15" i="2"/>
  <c r="K14" i="2"/>
  <c r="K18" i="2"/>
  <c r="K17" i="2"/>
  <c r="K16" i="2"/>
  <c r="K13" i="2"/>
  <c r="K53" i="5"/>
  <c r="K35" i="5"/>
  <c r="K67" i="5"/>
  <c r="K54" i="5"/>
  <c r="K49" i="5"/>
  <c r="K38" i="5"/>
  <c r="K37" i="5"/>
  <c r="K34" i="5"/>
  <c r="K29" i="5"/>
  <c r="K47" i="5"/>
  <c r="K68" i="5"/>
  <c r="K22" i="5"/>
  <c r="K20" i="5"/>
  <c r="K11" i="5"/>
  <c r="K69" i="3"/>
  <c r="K33" i="3"/>
  <c r="K44" i="3"/>
  <c r="K31" i="3"/>
  <c r="K49" i="3"/>
  <c r="K41" i="3"/>
  <c r="K68" i="3"/>
  <c r="K51" i="3"/>
  <c r="K24" i="4"/>
  <c r="K50" i="4"/>
  <c r="K42" i="4"/>
  <c r="K48" i="5"/>
  <c r="K25" i="5"/>
  <c r="K31" i="5"/>
  <c r="K33" i="5"/>
  <c r="K15" i="5"/>
  <c r="K40" i="5"/>
  <c r="K51" i="5"/>
  <c r="K43" i="5"/>
  <c r="K41" i="5"/>
  <c r="K32" i="5"/>
  <c r="K24" i="5"/>
  <c r="K16" i="5"/>
  <c r="K66" i="5"/>
  <c r="K52" i="5"/>
  <c r="K70" i="3"/>
  <c r="K52" i="3"/>
  <c r="K47" i="3"/>
  <c r="K46" i="3"/>
  <c r="K29" i="3"/>
  <c r="K34" i="3"/>
  <c r="K67" i="3"/>
  <c r="K43" i="3"/>
  <c r="K30" i="3"/>
  <c r="K28" i="3"/>
  <c r="K50" i="3"/>
  <c r="K27" i="3"/>
  <c r="K40" i="3"/>
  <c r="K32" i="3"/>
  <c r="K48" i="3"/>
  <c r="K39" i="3"/>
  <c r="K49" i="4"/>
  <c r="K40" i="4"/>
  <c r="K43" i="4"/>
  <c r="K38" i="4"/>
  <c r="K48" i="4"/>
  <c r="K44" i="4"/>
  <c r="K45" i="4"/>
  <c r="K39" i="4"/>
  <c r="M4" i="5" l="1"/>
  <c r="C11" i="11"/>
  <c r="L11" i="11" s="1"/>
  <c r="N11" i="11" s="1"/>
  <c r="U2" i="14"/>
  <c r="M4" i="2"/>
  <c r="C10" i="11"/>
  <c r="L10" i="11" s="1"/>
  <c r="N10" i="11" s="1"/>
  <c r="P2" i="14"/>
  <c r="D6" i="9"/>
  <c r="AN2" i="9" s="1"/>
  <c r="C8" i="11"/>
  <c r="L8" i="11" s="1"/>
  <c r="M8" i="11" s="1"/>
  <c r="F2" i="14"/>
  <c r="M4" i="4"/>
  <c r="C9" i="11"/>
  <c r="K2" i="14"/>
  <c r="M4" i="3"/>
  <c r="I6" i="8"/>
  <c r="AP3" i="8" s="1"/>
  <c r="I6" i="9"/>
  <c r="AS2" i="9" s="1"/>
  <c r="L18" i="11" s="1"/>
  <c r="N18" i="11" s="1"/>
  <c r="BD23" i="9"/>
  <c r="BD60" i="9"/>
  <c r="S11" i="9"/>
  <c r="BD11" i="9" s="1"/>
  <c r="S11" i="8"/>
  <c r="U11" i="8" s="1"/>
  <c r="E11" i="11"/>
  <c r="BD68" i="9"/>
  <c r="S6" i="9"/>
  <c r="BD20" i="9"/>
  <c r="BD69" i="9"/>
  <c r="M8" i="2"/>
  <c r="BD70" i="9"/>
  <c r="S6" i="8"/>
  <c r="AY38" i="9"/>
  <c r="P11" i="9"/>
  <c r="AY20" i="9"/>
  <c r="AY22" i="9"/>
  <c r="E10" i="11"/>
  <c r="P11" i="8"/>
  <c r="N6" i="9"/>
  <c r="N6" i="8"/>
  <c r="E9" i="11"/>
  <c r="K11" i="8"/>
  <c r="AT68" i="9"/>
  <c r="K11" i="9"/>
  <c r="AO63" i="9"/>
  <c r="AO42" i="9"/>
  <c r="AO59" i="9"/>
  <c r="AO57" i="9"/>
  <c r="AO14" i="9"/>
  <c r="AO25" i="9"/>
  <c r="AO18" i="9"/>
  <c r="AO28" i="9"/>
  <c r="AO47" i="9"/>
  <c r="AO56" i="9"/>
  <c r="AO31" i="9"/>
  <c r="AO64" i="9"/>
  <c r="AK2" i="8"/>
  <c r="AK3" i="8" s="1"/>
  <c r="AT62" i="8"/>
  <c r="AY35" i="8"/>
  <c r="AY38" i="8"/>
  <c r="AT17" i="8"/>
  <c r="AT43" i="8"/>
  <c r="AT49" i="8"/>
  <c r="AO14" i="8"/>
  <c r="AO20" i="8"/>
  <c r="AT57" i="8"/>
  <c r="AO55" i="8"/>
  <c r="AO16" i="8"/>
  <c r="AY27" i="8"/>
  <c r="AY23" i="8"/>
  <c r="AO64" i="8"/>
  <c r="AO45" i="8"/>
  <c r="AT47" i="8"/>
  <c r="AO24" i="8"/>
  <c r="AY67" i="8"/>
  <c r="AT12" i="8"/>
  <c r="AT11" i="8"/>
  <c r="AO69" i="8"/>
  <c r="AO17" i="8"/>
  <c r="AO42" i="8"/>
  <c r="AY57" i="8"/>
  <c r="AO38" i="8"/>
  <c r="AT70" i="8"/>
  <c r="AT41" i="8"/>
  <c r="AY50" i="8"/>
  <c r="AO52" i="8"/>
  <c r="AO58" i="8"/>
  <c r="AO23" i="8"/>
  <c r="AT50" i="8"/>
  <c r="AO35" i="8"/>
  <c r="AY62" i="8"/>
  <c r="AY46" i="8"/>
  <c r="AT65" i="8"/>
  <c r="AT19" i="8"/>
  <c r="AO59" i="8"/>
  <c r="AY59" i="8"/>
  <c r="AJ37" i="8"/>
  <c r="AT46" i="8"/>
  <c r="AT36" i="8"/>
  <c r="AY39" i="8"/>
  <c r="AT56" i="8"/>
  <c r="AT55" i="8"/>
  <c r="AY45" i="8"/>
  <c r="AO21" i="8"/>
  <c r="AO26" i="8"/>
  <c r="AT27" i="8"/>
  <c r="AO33" i="8"/>
  <c r="AY28" i="8"/>
  <c r="AT21" i="8"/>
  <c r="AT45" i="8"/>
  <c r="AO28" i="8"/>
  <c r="AY49" i="8"/>
  <c r="AY33" i="8"/>
  <c r="AT15" i="8"/>
  <c r="AO18" i="8"/>
  <c r="AY41" i="8"/>
  <c r="AO11" i="8"/>
  <c r="AO61" i="8"/>
  <c r="AT53" i="8"/>
  <c r="AO19" i="8"/>
  <c r="AY40" i="8"/>
  <c r="AO15" i="8"/>
  <c r="AO70" i="8"/>
  <c r="AY53" i="8"/>
  <c r="AY60" i="8"/>
  <c r="AT48" i="8"/>
  <c r="AT33" i="8"/>
  <c r="AY58" i="8"/>
  <c r="AT29" i="8"/>
  <c r="AT58" i="8"/>
  <c r="AO43" i="8"/>
  <c r="AT13" i="8"/>
  <c r="AT67" i="8"/>
  <c r="AT40" i="8"/>
  <c r="AY16" i="8"/>
  <c r="AY29" i="8"/>
  <c r="AO37" i="8"/>
  <c r="AO51" i="8"/>
  <c r="AO40" i="8"/>
  <c r="AY47" i="8"/>
  <c r="AY25" i="8"/>
  <c r="AO41" i="8"/>
  <c r="AY24" i="8"/>
  <c r="AO29" i="8"/>
  <c r="AT54" i="8"/>
  <c r="AT23" i="8"/>
  <c r="AY14" i="8"/>
  <c r="AT14" i="8"/>
  <c r="AO48" i="8"/>
  <c r="AY44" i="8"/>
  <c r="AY31" i="8"/>
  <c r="AY26" i="8"/>
  <c r="AO39" i="8"/>
  <c r="AO44" i="8"/>
  <c r="AY65" i="8"/>
  <c r="AT63" i="8"/>
  <c r="AT52" i="8"/>
  <c r="AT69" i="8"/>
  <c r="AT26" i="8"/>
  <c r="AT64" i="8"/>
  <c r="AT28" i="8"/>
  <c r="AY32" i="8"/>
  <c r="AY66" i="8"/>
  <c r="AO57" i="8"/>
  <c r="AY64" i="8"/>
  <c r="AY21" i="8"/>
  <c r="AO49" i="8"/>
  <c r="AY30" i="8"/>
  <c r="AT25" i="8"/>
  <c r="AO47" i="8"/>
  <c r="AO66" i="8"/>
  <c r="AT37" i="8"/>
  <c r="AY19" i="8"/>
  <c r="AO54" i="8"/>
  <c r="AO31" i="8"/>
  <c r="AY15" i="8"/>
  <c r="AT35" i="8"/>
  <c r="AY52" i="8"/>
  <c r="AT51" i="8"/>
  <c r="AT44" i="8"/>
  <c r="AY36" i="8"/>
  <c r="AT18" i="8"/>
  <c r="AO25" i="8"/>
  <c r="AY51" i="8"/>
  <c r="AT59" i="8"/>
  <c r="AO63" i="8"/>
  <c r="AY63" i="8"/>
  <c r="AY13" i="8"/>
  <c r="AT39" i="8"/>
  <c r="AY12" i="8"/>
  <c r="AY43" i="8"/>
  <c r="AT66" i="8"/>
  <c r="AO32" i="8"/>
  <c r="AY55" i="8"/>
  <c r="AO60" i="8"/>
  <c r="AT16" i="8"/>
  <c r="AY54" i="8"/>
  <c r="AO13" i="8"/>
  <c r="AY42" i="8"/>
  <c r="AY68" i="8"/>
  <c r="AO36" i="8"/>
  <c r="AO22" i="8"/>
  <c r="AY48" i="8"/>
  <c r="AT31" i="8"/>
  <c r="AY69" i="8"/>
  <c r="AT24" i="8"/>
  <c r="AY20" i="8"/>
  <c r="AO56" i="8"/>
  <c r="AY22" i="8"/>
  <c r="AT60" i="8"/>
  <c r="AY34" i="8"/>
  <c r="AO53" i="8"/>
  <c r="AT32" i="8"/>
  <c r="AT61" i="8"/>
  <c r="AY18" i="8"/>
  <c r="AO62" i="8"/>
  <c r="AO12" i="8"/>
  <c r="AY56" i="8"/>
  <c r="AY37" i="8"/>
  <c r="AY70" i="8"/>
  <c r="AO50" i="8"/>
  <c r="AY17" i="8"/>
  <c r="AO27" i="8"/>
  <c r="AO67" i="8"/>
  <c r="AO46" i="8"/>
  <c r="AT34" i="8"/>
  <c r="AO34" i="8"/>
  <c r="AO65" i="8"/>
  <c r="AY61" i="8"/>
  <c r="AT68" i="8"/>
  <c r="AT42" i="8"/>
  <c r="AT30" i="8"/>
  <c r="AO30" i="8"/>
  <c r="K11" i="2"/>
  <c r="K39" i="5"/>
  <c r="K23" i="5"/>
  <c r="T37" i="5" s="1"/>
  <c r="K70" i="2"/>
  <c r="K12" i="2"/>
  <c r="K55" i="5"/>
  <c r="M6" i="5"/>
  <c r="K50" i="5"/>
  <c r="K45" i="3"/>
  <c r="T37" i="3" s="1"/>
  <c r="K41" i="4"/>
  <c r="K46" i="4"/>
  <c r="T37" i="2" l="1"/>
  <c r="AY11" i="8"/>
  <c r="T37" i="4"/>
  <c r="AJ12" i="8"/>
  <c r="AJ58" i="8"/>
  <c r="AJ15" i="8"/>
  <c r="AJ26" i="8"/>
  <c r="AJ39" i="8"/>
  <c r="AJ68" i="8"/>
  <c r="AJ69" i="8"/>
  <c r="AJ19" i="8"/>
  <c r="U11" i="9"/>
  <c r="L17" i="11"/>
  <c r="N17" i="11" s="1"/>
  <c r="F28" i="11"/>
  <c r="F29" i="11"/>
  <c r="F30" i="11"/>
  <c r="L9" i="11"/>
  <c r="N9" i="11" s="1"/>
  <c r="AN2" i="8"/>
  <c r="AU3" i="9"/>
  <c r="AJ29" i="8"/>
  <c r="AJ32" i="8"/>
  <c r="AJ20" i="8"/>
  <c r="AJ46" i="8"/>
  <c r="AJ66" i="8"/>
  <c r="K6" i="4"/>
  <c r="AP3" i="9"/>
  <c r="AJ13" i="8"/>
  <c r="AJ45" i="8"/>
  <c r="AJ41" i="8"/>
  <c r="AJ51" i="8"/>
  <c r="K6" i="5"/>
  <c r="K6" i="2"/>
  <c r="AJ55" i="8"/>
  <c r="K6" i="3"/>
  <c r="AO68" i="8"/>
  <c r="AT22" i="8"/>
  <c r="AT20" i="8"/>
  <c r="AT38" i="8"/>
  <c r="AJ65" i="8"/>
  <c r="AJ67" i="8"/>
  <c r="AJ16" i="8"/>
  <c r="AJ30" i="8"/>
  <c r="AJ53" i="8"/>
  <c r="AJ33" i="8"/>
  <c r="AJ44" i="8"/>
  <c r="AJ43" i="8"/>
  <c r="AJ52" i="8"/>
  <c r="AJ70" i="8"/>
  <c r="AJ11" i="8"/>
  <c r="AJ62" i="8"/>
  <c r="AJ49" i="8"/>
  <c r="AJ54" i="8"/>
  <c r="AJ60" i="8"/>
  <c r="AJ38" i="8"/>
  <c r="AJ48" i="8"/>
  <c r="AJ50" i="8"/>
  <c r="AJ36" i="8"/>
  <c r="AJ23" i="8"/>
  <c r="AJ61" i="8"/>
  <c r="F11" i="11"/>
  <c r="AZ3" i="8"/>
  <c r="AX2" i="8"/>
  <c r="BE3" i="9"/>
  <c r="BC2" i="9"/>
  <c r="L20" i="11" s="1"/>
  <c r="N20" i="11" s="1"/>
  <c r="AU3" i="8"/>
  <c r="AS2" i="8"/>
  <c r="AZ3" i="9"/>
  <c r="AX2" i="9"/>
  <c r="L19" i="11" s="1"/>
  <c r="N19" i="11" s="1"/>
  <c r="AJ64" i="8"/>
  <c r="AJ31" i="8"/>
  <c r="AJ14" i="8"/>
  <c r="AJ40" i="8"/>
  <c r="AJ17" i="8"/>
  <c r="AJ34" i="8"/>
  <c r="AJ22" i="8"/>
  <c r="AJ57" i="8"/>
  <c r="AJ59" i="8"/>
  <c r="AJ47" i="8"/>
  <c r="AJ56" i="8"/>
  <c r="AJ28" i="8"/>
  <c r="AJ18" i="8"/>
  <c r="AJ25" i="8"/>
  <c r="AJ35" i="8"/>
  <c r="AJ27" i="8"/>
  <c r="AJ21" i="8"/>
  <c r="AJ24" i="8"/>
  <c r="AJ42" i="8"/>
  <c r="AJ63" i="8"/>
  <c r="A66" i="3"/>
  <c r="A67" i="3" s="1"/>
  <c r="A68" i="3" s="1"/>
  <c r="A69" i="3" s="1"/>
  <c r="A70" i="3" s="1"/>
  <c r="A11" i="4"/>
  <c r="D4" i="14" l="1"/>
  <c r="I6" i="4"/>
  <c r="G6" i="4" s="1"/>
  <c r="D2" i="14" s="1"/>
  <c r="F24" i="1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S4" i="14"/>
  <c r="I6" i="2"/>
  <c r="N4" i="14"/>
  <c r="I6" i="5"/>
  <c r="G6" i="5" s="1"/>
  <c r="I6" i="3"/>
  <c r="G6" i="3" s="1"/>
  <c r="I4" i="14"/>
  <c r="AK7" i="8"/>
  <c r="F33" i="11"/>
  <c r="F32" i="11"/>
  <c r="F31" i="11"/>
  <c r="A11" i="2"/>
  <c r="A12" i="2" s="1"/>
  <c r="A13" i="2" s="1"/>
  <c r="A14" i="2" s="1"/>
  <c r="A15" i="2" s="1"/>
  <c r="A16" i="2" s="1"/>
  <c r="A17" i="2" s="1"/>
  <c r="A18" i="2" s="1"/>
  <c r="A19" i="2" s="1"/>
  <c r="AU7" i="8" l="1"/>
  <c r="AP7" i="8"/>
  <c r="AZ7" i="8"/>
  <c r="A20" i="2"/>
  <c r="A21" i="2" s="1"/>
  <c r="A22" i="2" s="1"/>
  <c r="A23" i="2" s="1"/>
  <c r="A24" i="2" s="1"/>
  <c r="A25" i="2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G8" i="11"/>
  <c r="H8" i="11"/>
  <c r="D3" i="14"/>
  <c r="H11" i="11"/>
  <c r="S3" i="14"/>
  <c r="G6" i="2"/>
  <c r="G10" i="11"/>
  <c r="N2" i="14"/>
  <c r="H10" i="11"/>
  <c r="N3" i="14"/>
  <c r="G9" i="11"/>
  <c r="I2" i="14"/>
  <c r="H9" i="11"/>
  <c r="I3" i="14"/>
  <c r="A11" i="5"/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12" i="5"/>
  <c r="A13" i="5" s="1"/>
  <c r="A14" i="5" s="1"/>
  <c r="A15" i="5" s="1"/>
  <c r="A16" i="5" s="1"/>
  <c r="I8" i="11"/>
  <c r="F18" i="11" s="1"/>
  <c r="F16" i="11"/>
  <c r="E8" i="10"/>
  <c r="T8" i="11"/>
  <c r="F8" i="10"/>
  <c r="J8" i="10" s="1"/>
  <c r="F17" i="11"/>
  <c r="V8" i="11"/>
  <c r="G11" i="11"/>
  <c r="I11" i="11" s="1"/>
  <c r="S2" i="14"/>
  <c r="I10" i="11"/>
  <c r="I9" i="11"/>
  <c r="A49" i="2" l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17" i="5"/>
  <c r="A18" i="5" s="1"/>
  <c r="A19" i="5" s="1"/>
  <c r="A20" i="5" s="1"/>
  <c r="A21" i="5" s="1"/>
  <c r="A22" i="5" s="1"/>
  <c r="A23" i="5" s="1"/>
  <c r="A24" i="5" s="1"/>
  <c r="X8" i="11"/>
  <c r="C14" i="10"/>
  <c r="I8" i="10"/>
  <c r="C20" i="10"/>
  <c r="C26" i="10"/>
  <c r="G8" i="10"/>
  <c r="K8" i="10" s="1"/>
  <c r="A25" i="5" l="1"/>
  <c r="A26" i="5" s="1"/>
  <c r="A27" i="5" s="1"/>
  <c r="A28" i="5" s="1"/>
  <c r="A29" i="5" s="1"/>
  <c r="C32" i="10"/>
  <c r="C38" i="10" s="1"/>
  <c r="C44" i="10" s="1"/>
  <c r="D26" i="10" s="1"/>
  <c r="A30" i="5" l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C50" i="10"/>
  <c r="D14" i="10" s="1"/>
  <c r="A42" i="5" l="1"/>
  <c r="A43" i="5" s="1"/>
  <c r="A44" i="5" s="1"/>
  <c r="A45" i="5" s="1"/>
  <c r="A46" i="5" s="1"/>
  <c r="A47" i="5" s="1"/>
  <c r="A48" i="5" s="1"/>
  <c r="D20" i="10"/>
  <c r="D32" i="10" s="1"/>
  <c r="D38" i="10" s="1"/>
  <c r="D44" i="10" s="1"/>
  <c r="D50" i="10" s="1"/>
  <c r="E14" i="10" s="1"/>
  <c r="A49" i="5" l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E20" i="10"/>
  <c r="E26" i="10"/>
  <c r="E32" i="10" l="1"/>
  <c r="E38" i="10" s="1"/>
  <c r="E44" i="10" s="1"/>
  <c r="E50" i="10" s="1"/>
  <c r="F20" i="10" s="1"/>
  <c r="F26" i="10" l="1"/>
  <c r="F14" i="10"/>
  <c r="F32" i="10" l="1"/>
  <c r="F38" i="10" s="1"/>
  <c r="F44" i="10" s="1"/>
  <c r="G26" i="10" s="1"/>
  <c r="F50" i="10" l="1"/>
  <c r="G20" i="10" s="1"/>
  <c r="G14" i="10" l="1"/>
  <c r="G32" i="10" s="1"/>
  <c r="G38" i="10" s="1"/>
  <c r="G44" i="10" s="1"/>
  <c r="H26" i="10" s="1"/>
  <c r="G50" i="10" l="1"/>
  <c r="H20" i="10" s="1"/>
  <c r="H14" i="10" l="1"/>
  <c r="H32" i="10" s="1"/>
  <c r="H38" i="10" s="1"/>
  <c r="H44" i="10" s="1"/>
  <c r="H50" i="10" s="1"/>
  <c r="I14" i="10" s="1"/>
  <c r="I26" i="10" l="1"/>
  <c r="I20" i="10"/>
  <c r="I32" i="10" l="1"/>
  <c r="I38" i="10" s="1"/>
  <c r="I44" i="10" s="1"/>
  <c r="J26" i="10" s="1"/>
  <c r="I50" i="10" l="1"/>
  <c r="J14" i="10" s="1"/>
  <c r="J20" i="10" l="1"/>
  <c r="J32" i="10" s="1"/>
  <c r="J38" i="10" s="1"/>
  <c r="J44" i="10" s="1"/>
  <c r="K26" i="10" s="1"/>
  <c r="J50" i="10" l="1"/>
  <c r="K20" i="10" s="1"/>
  <c r="K14" i="10" l="1"/>
  <c r="K32" i="10" s="1"/>
  <c r="K38" i="10" s="1"/>
  <c r="K44" i="10" s="1"/>
  <c r="L26" i="10" l="1"/>
  <c r="K50" i="10"/>
  <c r="P50" i="10" s="1"/>
  <c r="Q20" i="10"/>
  <c r="P44" i="10"/>
  <c r="L14" i="10" l="1"/>
  <c r="L20" i="10"/>
  <c r="Q26" i="10"/>
  <c r="R26" i="10" s="1"/>
  <c r="R20" i="10"/>
  <c r="L32" i="10" l="1"/>
  <c r="L38" i="10" s="1"/>
  <c r="L44" i="10" s="1"/>
  <c r="M26" i="10" s="1"/>
  <c r="K7" i="10"/>
  <c r="I7" i="10"/>
  <c r="C19" i="10"/>
  <c r="C13" i="10"/>
  <c r="AN7" i="9"/>
  <c r="AS7" i="9" s="1"/>
  <c r="AX7" i="9" s="1"/>
  <c r="BC7" i="9" s="1"/>
  <c r="C31" i="10" l="1"/>
  <c r="C37" i="10" s="1"/>
  <c r="C43" i="10" s="1"/>
  <c r="L50" i="10"/>
  <c r="M14" i="10" s="1"/>
  <c r="AH11" i="9"/>
  <c r="AJ11" i="9" s="1"/>
  <c r="M20" i="10" l="1"/>
  <c r="M32" i="10" s="1"/>
  <c r="F20" i="11" s="1"/>
  <c r="C49" i="10"/>
  <c r="D19" i="10" s="1"/>
  <c r="D25" i="10"/>
  <c r="D13" i="10" l="1"/>
  <c r="D31" i="10" s="1"/>
  <c r="D37" i="10" s="1"/>
  <c r="D43" i="10" s="1"/>
  <c r="M38" i="10"/>
  <c r="M44" i="10" s="1"/>
  <c r="G32" i="11"/>
  <c r="AI6" i="8"/>
  <c r="G33" i="11"/>
  <c r="G30" i="11"/>
  <c r="G29" i="11"/>
  <c r="G28" i="11"/>
  <c r="G31" i="11"/>
  <c r="N26" i="10" l="1"/>
  <c r="M50" i="10"/>
  <c r="F21" i="11"/>
  <c r="AK6" i="8" s="1"/>
  <c r="AN40" i="8" s="1"/>
  <c r="AM40" i="8" s="1"/>
  <c r="F23" i="11"/>
  <c r="D49" i="10"/>
  <c r="E19" i="10" s="1"/>
  <c r="E25" i="10"/>
  <c r="AI67" i="8" l="1"/>
  <c r="AH67" i="8" s="1"/>
  <c r="AI56" i="8"/>
  <c r="AH56" i="8" s="1"/>
  <c r="AN60" i="8"/>
  <c r="AM60" i="8" s="1"/>
  <c r="AI33" i="8"/>
  <c r="AH33" i="8" s="1"/>
  <c r="AS68" i="8"/>
  <c r="AR68" i="8" s="1"/>
  <c r="AN28" i="8"/>
  <c r="AM28" i="8" s="1"/>
  <c r="AX65" i="8"/>
  <c r="AW65" i="8" s="1"/>
  <c r="AX11" i="8"/>
  <c r="R11" i="11" s="1"/>
  <c r="AX61" i="8"/>
  <c r="AW61" i="8" s="1"/>
  <c r="AI57" i="8"/>
  <c r="AH57" i="8" s="1"/>
  <c r="AX70" i="8"/>
  <c r="AW70" i="8" s="1"/>
  <c r="AN29" i="8"/>
  <c r="AM29" i="8" s="1"/>
  <c r="AI68" i="8"/>
  <c r="AH68" i="8" s="1"/>
  <c r="AX48" i="8"/>
  <c r="AW48" i="8" s="1"/>
  <c r="AS23" i="8"/>
  <c r="AR23" i="8" s="1"/>
  <c r="AI52" i="8"/>
  <c r="AH52" i="8" s="1"/>
  <c r="AS62" i="8"/>
  <c r="AR62" i="8" s="1"/>
  <c r="AN63" i="8"/>
  <c r="AM63" i="8" s="1"/>
  <c r="AI41" i="8"/>
  <c r="AH41" i="8" s="1"/>
  <c r="AN23" i="8"/>
  <c r="AM23" i="8" s="1"/>
  <c r="AX22" i="8"/>
  <c r="AW22" i="8" s="1"/>
  <c r="AI22" i="8"/>
  <c r="AH22" i="8" s="1"/>
  <c r="AX62" i="8"/>
  <c r="AW62" i="8" s="1"/>
  <c r="AN12" i="8"/>
  <c r="AM12" i="8" s="1"/>
  <c r="AX69" i="8"/>
  <c r="AW69" i="8" s="1"/>
  <c r="AX57" i="8"/>
  <c r="AW57" i="8" s="1"/>
  <c r="AN48" i="8"/>
  <c r="AM48" i="8" s="1"/>
  <c r="AI13" i="8"/>
  <c r="AH13" i="8" s="1"/>
  <c r="AS46" i="8"/>
  <c r="AR46" i="8" s="1"/>
  <c r="AX20" i="8"/>
  <c r="AW20" i="8" s="1"/>
  <c r="AS30" i="8"/>
  <c r="AR30" i="8" s="1"/>
  <c r="AI35" i="8"/>
  <c r="AH35" i="8" s="1"/>
  <c r="AS32" i="8"/>
  <c r="AR32" i="8" s="1"/>
  <c r="AN70" i="8"/>
  <c r="AM70" i="8" s="1"/>
  <c r="AN34" i="8"/>
  <c r="AM34" i="8" s="1"/>
  <c r="AI31" i="8"/>
  <c r="AH31" i="8" s="1"/>
  <c r="AS19" i="8"/>
  <c r="AR19" i="8" s="1"/>
  <c r="AN41" i="8"/>
  <c r="AM41" i="8" s="1"/>
  <c r="AS61" i="8"/>
  <c r="AR61" i="8" s="1"/>
  <c r="AN58" i="8"/>
  <c r="AM58" i="8" s="1"/>
  <c r="AS26" i="8"/>
  <c r="AR26" i="8" s="1"/>
  <c r="AX46" i="8"/>
  <c r="AW46" i="8" s="1"/>
  <c r="AX14" i="8"/>
  <c r="AW14" i="8" s="1"/>
  <c r="AI17" i="8"/>
  <c r="AH17" i="8" s="1"/>
  <c r="AI55" i="8"/>
  <c r="AH55" i="8" s="1"/>
  <c r="AX43" i="8"/>
  <c r="AW43" i="8" s="1"/>
  <c r="AI48" i="8"/>
  <c r="AH48" i="8" s="1"/>
  <c r="AS47" i="8"/>
  <c r="AR47" i="8" s="1"/>
  <c r="AI50" i="8"/>
  <c r="AH50" i="8" s="1"/>
  <c r="AI34" i="8"/>
  <c r="AH34" i="8" s="1"/>
  <c r="AI62" i="8"/>
  <c r="AH62" i="8" s="1"/>
  <c r="AX44" i="8"/>
  <c r="AW44" i="8" s="1"/>
  <c r="AS29" i="8"/>
  <c r="AR29" i="8" s="1"/>
  <c r="AS14" i="8"/>
  <c r="AR14" i="8" s="1"/>
  <c r="AI59" i="8"/>
  <c r="AH59" i="8" s="1"/>
  <c r="AX38" i="8"/>
  <c r="AW38" i="8" s="1"/>
  <c r="AS67" i="8"/>
  <c r="AR67" i="8" s="1"/>
  <c r="AX50" i="8"/>
  <c r="AW50" i="8" s="1"/>
  <c r="AX63" i="8"/>
  <c r="AW63" i="8" s="1"/>
  <c r="AX64" i="8"/>
  <c r="AW64" i="8" s="1"/>
  <c r="AN21" i="8"/>
  <c r="AM21" i="8" s="1"/>
  <c r="AI30" i="8"/>
  <c r="AH30" i="8" s="1"/>
  <c r="AI28" i="8"/>
  <c r="AH28" i="8" s="1"/>
  <c r="AS18" i="8"/>
  <c r="AR18" i="8" s="1"/>
  <c r="AN57" i="8"/>
  <c r="AM57" i="8" s="1"/>
  <c r="AS44" i="8"/>
  <c r="AR44" i="8" s="1"/>
  <c r="AI38" i="8"/>
  <c r="AH38" i="8" s="1"/>
  <c r="AS65" i="8"/>
  <c r="AR65" i="8" s="1"/>
  <c r="AN18" i="8"/>
  <c r="AM18" i="8" s="1"/>
  <c r="AS50" i="8"/>
  <c r="AR50" i="8" s="1"/>
  <c r="AS49" i="8"/>
  <c r="AR49" i="8" s="1"/>
  <c r="AX17" i="8"/>
  <c r="AW17" i="8" s="1"/>
  <c r="AS43" i="8"/>
  <c r="AR43" i="8" s="1"/>
  <c r="AX16" i="8"/>
  <c r="AW16" i="8" s="1"/>
  <c r="AX51" i="8"/>
  <c r="AW51" i="8" s="1"/>
  <c r="AI51" i="8"/>
  <c r="AH51" i="8" s="1"/>
  <c r="AN35" i="8"/>
  <c r="AM35" i="8" s="1"/>
  <c r="AI42" i="8"/>
  <c r="AH42" i="8" s="1"/>
  <c r="AN19" i="8"/>
  <c r="AM19" i="8" s="1"/>
  <c r="AX23" i="8"/>
  <c r="AW23" i="8" s="1"/>
  <c r="AS16" i="8"/>
  <c r="AR16" i="8" s="1"/>
  <c r="AI69" i="8"/>
  <c r="AH69" i="8" s="1"/>
  <c r="AX59" i="8"/>
  <c r="AW59" i="8" s="1"/>
  <c r="AI43" i="8"/>
  <c r="AH43" i="8" s="1"/>
  <c r="AN59" i="8"/>
  <c r="AM59" i="8" s="1"/>
  <c r="AN47" i="8"/>
  <c r="AM47" i="8" s="1"/>
  <c r="AX18" i="8"/>
  <c r="AW18" i="8" s="1"/>
  <c r="AI19" i="8"/>
  <c r="AH19" i="8" s="1"/>
  <c r="AX31" i="8"/>
  <c r="AW31" i="8" s="1"/>
  <c r="AI16" i="8"/>
  <c r="AH16" i="8" s="1"/>
  <c r="AX53" i="8"/>
  <c r="AW53" i="8" s="1"/>
  <c r="AN24" i="8"/>
  <c r="AM24" i="8" s="1"/>
  <c r="AX68" i="8"/>
  <c r="AW68" i="8" s="1"/>
  <c r="AN15" i="8"/>
  <c r="AM15" i="8" s="1"/>
  <c r="AX39" i="8"/>
  <c r="AW39" i="8" s="1"/>
  <c r="AI15" i="8"/>
  <c r="AH15" i="8" s="1"/>
  <c r="AI61" i="8"/>
  <c r="AH61" i="8" s="1"/>
  <c r="AN52" i="8"/>
  <c r="AM52" i="8" s="1"/>
  <c r="AX66" i="8"/>
  <c r="AW66" i="8" s="1"/>
  <c r="AX34" i="8"/>
  <c r="AW34" i="8" s="1"/>
  <c r="AS52" i="8"/>
  <c r="AR52" i="8" s="1"/>
  <c r="AI24" i="8"/>
  <c r="AH24" i="8" s="1"/>
  <c r="AI27" i="8"/>
  <c r="AH27" i="8" s="1"/>
  <c r="AN44" i="8"/>
  <c r="AM44" i="8" s="1"/>
  <c r="AN26" i="8"/>
  <c r="AM26" i="8" s="1"/>
  <c r="AN30" i="8"/>
  <c r="AM30" i="8" s="1"/>
  <c r="AX26" i="8"/>
  <c r="AW26" i="8" s="1"/>
  <c r="AS33" i="8"/>
  <c r="AR33" i="8" s="1"/>
  <c r="AS17" i="8"/>
  <c r="AR17" i="8" s="1"/>
  <c r="AI21" i="8"/>
  <c r="AH21" i="8" s="1"/>
  <c r="AN53" i="8"/>
  <c r="AM53" i="8" s="1"/>
  <c r="AS24" i="8"/>
  <c r="AR24" i="8" s="1"/>
  <c r="AX32" i="8"/>
  <c r="AW32" i="8" s="1"/>
  <c r="AI18" i="8"/>
  <c r="AH18" i="8" s="1"/>
  <c r="AS39" i="8"/>
  <c r="AR39" i="8" s="1"/>
  <c r="AX41" i="8"/>
  <c r="AW41" i="8" s="1"/>
  <c r="AX52" i="8"/>
  <c r="AW52" i="8" s="1"/>
  <c r="AN39" i="8"/>
  <c r="AM39" i="8" s="1"/>
  <c r="AS38" i="8"/>
  <c r="AR38" i="8" s="1"/>
  <c r="AI20" i="8"/>
  <c r="AH20" i="8" s="1"/>
  <c r="AX13" i="8"/>
  <c r="AW13" i="8" s="1"/>
  <c r="AN16" i="8"/>
  <c r="AM16" i="8" s="1"/>
  <c r="AX55" i="8"/>
  <c r="AW55" i="8" s="1"/>
  <c r="AS70" i="8"/>
  <c r="AR70" i="8" s="1"/>
  <c r="AN68" i="8"/>
  <c r="AN25" i="8"/>
  <c r="AM25" i="8" s="1"/>
  <c r="AS57" i="8"/>
  <c r="AR57" i="8" s="1"/>
  <c r="AX56" i="8"/>
  <c r="AW56" i="8" s="1"/>
  <c r="AI36" i="8"/>
  <c r="AH36" i="8" s="1"/>
  <c r="AS54" i="8"/>
  <c r="AR54" i="8" s="1"/>
  <c r="AS42" i="8"/>
  <c r="AR42" i="8" s="1"/>
  <c r="AX67" i="8"/>
  <c r="AX60" i="8"/>
  <c r="AW60" i="8" s="1"/>
  <c r="AX15" i="8"/>
  <c r="AW15" i="8" s="1"/>
  <c r="AI14" i="8"/>
  <c r="AH14" i="8" s="1"/>
  <c r="AN42" i="8"/>
  <c r="AM42" i="8" s="1"/>
  <c r="AS45" i="8"/>
  <c r="AR45" i="8" s="1"/>
  <c r="AS11" i="8"/>
  <c r="AS8" i="8" s="1"/>
  <c r="AN54" i="8"/>
  <c r="AM54" i="8" s="1"/>
  <c r="AN20" i="8"/>
  <c r="AM20" i="8" s="1"/>
  <c r="AS13" i="8"/>
  <c r="AR13" i="8" s="1"/>
  <c r="AX40" i="8"/>
  <c r="AW40" i="8" s="1"/>
  <c r="AN66" i="8"/>
  <c r="AM66" i="8" s="1"/>
  <c r="AI65" i="8"/>
  <c r="AH65" i="8" s="1"/>
  <c r="AN11" i="8"/>
  <c r="R9" i="11" s="1"/>
  <c r="AS66" i="8"/>
  <c r="AR66" i="8" s="1"/>
  <c r="AX35" i="8"/>
  <c r="AW35" i="8" s="1"/>
  <c r="AX29" i="8"/>
  <c r="AW29" i="8" s="1"/>
  <c r="AN31" i="8"/>
  <c r="AM31" i="8" s="1"/>
  <c r="AX47" i="8"/>
  <c r="AW47" i="8" s="1"/>
  <c r="AX28" i="8"/>
  <c r="AW28" i="8" s="1"/>
  <c r="AS27" i="8"/>
  <c r="AR27" i="8" s="1"/>
  <c r="AS21" i="8"/>
  <c r="AR21" i="8" s="1"/>
  <c r="AS35" i="8"/>
  <c r="AR35" i="8" s="1"/>
  <c r="AI12" i="8"/>
  <c r="AH12" i="8" s="1"/>
  <c r="AS34" i="8"/>
  <c r="AR34" i="8" s="1"/>
  <c r="AN36" i="8"/>
  <c r="AM36" i="8" s="1"/>
  <c r="AS59" i="8"/>
  <c r="AR59" i="8" s="1"/>
  <c r="AN51" i="8"/>
  <c r="AM51" i="8" s="1"/>
  <c r="AS51" i="8"/>
  <c r="AR51" i="8" s="1"/>
  <c r="AX54" i="8"/>
  <c r="AW54" i="8" s="1"/>
  <c r="AI47" i="8"/>
  <c r="AH47" i="8" s="1"/>
  <c r="AX25" i="8"/>
  <c r="AW25" i="8" s="1"/>
  <c r="AI23" i="8"/>
  <c r="AH23" i="8" s="1"/>
  <c r="AN56" i="8"/>
  <c r="AM56" i="8" s="1"/>
  <c r="AS53" i="8"/>
  <c r="AR53" i="8" s="1"/>
  <c r="AI60" i="8"/>
  <c r="AH60" i="8" s="1"/>
  <c r="AS40" i="8"/>
  <c r="AR40" i="8" s="1"/>
  <c r="AI49" i="8"/>
  <c r="AH49" i="8" s="1"/>
  <c r="AN17" i="8"/>
  <c r="AM17" i="8" s="1"/>
  <c r="AI32" i="8"/>
  <c r="AH32" i="8" s="1"/>
  <c r="AN62" i="8"/>
  <c r="AM62" i="8" s="1"/>
  <c r="AX42" i="8"/>
  <c r="AW42" i="8" s="1"/>
  <c r="AS22" i="8"/>
  <c r="AR22" i="8" s="1"/>
  <c r="AN64" i="8"/>
  <c r="AM64" i="8" s="1"/>
  <c r="AI45" i="8"/>
  <c r="AH45" i="8" s="1"/>
  <c r="AS63" i="8"/>
  <c r="AR63" i="8" s="1"/>
  <c r="AS55" i="8"/>
  <c r="AR55" i="8" s="1"/>
  <c r="AN27" i="8"/>
  <c r="AM27" i="8" s="1"/>
  <c r="AS12" i="8"/>
  <c r="AR12" i="8" s="1"/>
  <c r="AS41" i="8"/>
  <c r="AR41" i="8" s="1"/>
  <c r="AS60" i="8"/>
  <c r="AR60" i="8" s="1"/>
  <c r="AI70" i="8"/>
  <c r="AH70" i="8" s="1"/>
  <c r="AS15" i="8"/>
  <c r="AR15" i="8" s="1"/>
  <c r="AN65" i="8"/>
  <c r="AM65" i="8" s="1"/>
  <c r="AS20" i="8"/>
  <c r="AR20" i="8" s="1"/>
  <c r="AS69" i="8"/>
  <c r="AR69" i="8" s="1"/>
  <c r="AI58" i="8"/>
  <c r="AH58" i="8" s="1"/>
  <c r="AX45" i="8"/>
  <c r="AW45" i="8" s="1"/>
  <c r="AI40" i="8"/>
  <c r="AH40" i="8" s="1"/>
  <c r="AN46" i="8"/>
  <c r="AM46" i="8" s="1"/>
  <c r="AS56" i="8"/>
  <c r="AR56" i="8" s="1"/>
  <c r="AS37" i="8"/>
  <c r="AR37" i="8" s="1"/>
  <c r="AS25" i="8"/>
  <c r="AR25" i="8" s="1"/>
  <c r="AN61" i="8"/>
  <c r="AM61" i="8" s="1"/>
  <c r="AX30" i="8"/>
  <c r="AW30" i="8" s="1"/>
  <c r="AN49" i="8"/>
  <c r="AM49" i="8" s="1"/>
  <c r="AX33" i="8"/>
  <c r="AW33" i="8" s="1"/>
  <c r="AI46" i="8"/>
  <c r="AH46" i="8" s="1"/>
  <c r="AN67" i="8"/>
  <c r="AM67" i="8" s="1"/>
  <c r="AX36" i="8"/>
  <c r="AW36" i="8" s="1"/>
  <c r="AI66" i="8"/>
  <c r="AH66" i="8" s="1"/>
  <c r="AI25" i="8"/>
  <c r="AH25" i="8" s="1"/>
  <c r="AX12" i="8"/>
  <c r="AW12" i="8" s="1"/>
  <c r="AN14" i="8"/>
  <c r="AM14" i="8" s="1"/>
  <c r="AN43" i="8"/>
  <c r="AM43" i="8" s="1"/>
  <c r="AI11" i="8"/>
  <c r="AI8" i="8" s="1"/>
  <c r="AN38" i="8"/>
  <c r="AM38" i="8" s="1"/>
  <c r="AS58" i="8"/>
  <c r="AR58" i="8" s="1"/>
  <c r="AN22" i="8"/>
  <c r="AM22" i="8" s="1"/>
  <c r="F22" i="11"/>
  <c r="N14" i="10"/>
  <c r="AI64" i="8"/>
  <c r="AH64" i="8" s="1"/>
  <c r="AS36" i="8"/>
  <c r="AR36" i="8" s="1"/>
  <c r="AN50" i="8"/>
  <c r="AM50" i="8" s="1"/>
  <c r="AX19" i="8"/>
  <c r="AW19" i="8" s="1"/>
  <c r="AI37" i="8"/>
  <c r="AH37" i="8" s="1"/>
  <c r="AX37" i="8"/>
  <c r="AW37" i="8" s="1"/>
  <c r="AX21" i="8"/>
  <c r="AW21" i="8" s="1"/>
  <c r="AI53" i="8"/>
  <c r="AH53" i="8" s="1"/>
  <c r="AN37" i="8"/>
  <c r="AM37" i="8" s="1"/>
  <c r="AS28" i="8"/>
  <c r="AR28" i="8" s="1"/>
  <c r="AX49" i="8"/>
  <c r="AW49" i="8" s="1"/>
  <c r="AI29" i="8"/>
  <c r="AH29" i="8" s="1"/>
  <c r="AS64" i="8"/>
  <c r="AR64" i="8" s="1"/>
  <c r="AN33" i="8"/>
  <c r="AM33" i="8" s="1"/>
  <c r="AI26" i="8"/>
  <c r="AH26" i="8" s="1"/>
  <c r="AI54" i="8"/>
  <c r="AH54" i="8" s="1"/>
  <c r="AI44" i="8"/>
  <c r="AH44" i="8" s="1"/>
  <c r="AX58" i="8"/>
  <c r="AW58" i="8" s="1"/>
  <c r="AN69" i="8"/>
  <c r="AM69" i="8" s="1"/>
  <c r="AS31" i="8"/>
  <c r="AR31" i="8" s="1"/>
  <c r="AS48" i="8"/>
  <c r="AR48" i="8" s="1"/>
  <c r="AN45" i="8"/>
  <c r="AM45" i="8" s="1"/>
  <c r="AN13" i="8"/>
  <c r="AM13" i="8" s="1"/>
  <c r="AI63" i="8"/>
  <c r="AH63" i="8" s="1"/>
  <c r="AX27" i="8"/>
  <c r="AW27" i="8" s="1"/>
  <c r="AN32" i="8"/>
  <c r="AM32" i="8" s="1"/>
  <c r="AX24" i="8"/>
  <c r="AW24" i="8" s="1"/>
  <c r="AN55" i="8"/>
  <c r="AM55" i="8" s="1"/>
  <c r="AI39" i="8"/>
  <c r="AH39" i="8" s="1"/>
  <c r="N20" i="10"/>
  <c r="E13" i="10"/>
  <c r="E31" i="10" s="1"/>
  <c r="E37" i="10" s="1"/>
  <c r="AY76" i="8" l="1"/>
  <c r="AW67" i="8"/>
  <c r="AW11" i="8"/>
  <c r="AY75" i="8"/>
  <c r="AT76" i="8"/>
  <c r="AX8" i="8"/>
  <c r="AO76" i="8"/>
  <c r="AM68" i="8"/>
  <c r="R10" i="11"/>
  <c r="AI7" i="8"/>
  <c r="AT75" i="8"/>
  <c r="AH11" i="8"/>
  <c r="AK11" i="8" s="1"/>
  <c r="AJ75" i="8"/>
  <c r="AJ72" i="8" s="1"/>
  <c r="AK8" i="8" s="1"/>
  <c r="AR11" i="8"/>
  <c r="AU14" i="8" s="1"/>
  <c r="AN8" i="8"/>
  <c r="AM11" i="8"/>
  <c r="AP11" i="8" s="1"/>
  <c r="AO75" i="8"/>
  <c r="N32" i="10"/>
  <c r="N38" i="10" s="1"/>
  <c r="E43" i="10"/>
  <c r="AN7" i="8" l="1"/>
  <c r="AX7" i="8"/>
  <c r="AS7" i="8"/>
  <c r="AY72" i="8"/>
  <c r="AZ11" i="8"/>
  <c r="AZ20" i="8" s="1"/>
  <c r="V11" i="11" s="1"/>
  <c r="W11" i="11" s="1"/>
  <c r="AZ8" i="8"/>
  <c r="AZ14" i="8"/>
  <c r="AU11" i="8"/>
  <c r="AU17" i="8" s="1"/>
  <c r="T10" i="11" s="1"/>
  <c r="AT72" i="8"/>
  <c r="AK14" i="8"/>
  <c r="AU8" i="8"/>
  <c r="AP14" i="8"/>
  <c r="AO72" i="8"/>
  <c r="AP8" i="8"/>
  <c r="AK20" i="8"/>
  <c r="AK17" i="8"/>
  <c r="AP20" i="8"/>
  <c r="V9" i="11" s="1"/>
  <c r="W9" i="11" s="1"/>
  <c r="AP17" i="8"/>
  <c r="T9" i="11" s="1"/>
  <c r="N44" i="10"/>
  <c r="F25" i="10"/>
  <c r="E49" i="10"/>
  <c r="F13" i="10" s="1"/>
  <c r="S11" i="11" l="1"/>
  <c r="S10" i="11"/>
  <c r="S9" i="11"/>
  <c r="AZ17" i="8"/>
  <c r="T11" i="11" s="1"/>
  <c r="U11" i="11" s="1"/>
  <c r="AU20" i="8"/>
  <c r="V10" i="11" s="1"/>
  <c r="W10" i="11" s="1"/>
  <c r="U9" i="11"/>
  <c r="X9" i="11"/>
  <c r="Y9" i="11" s="1"/>
  <c r="U10" i="11"/>
  <c r="N50" i="10"/>
  <c r="O14" i="10" s="1"/>
  <c r="O26" i="10"/>
  <c r="F19" i="10"/>
  <c r="F31" i="10" s="1"/>
  <c r="F37" i="10" s="1"/>
  <c r="O20" i="10" l="1"/>
  <c r="O32" i="10" s="1"/>
  <c r="O38" i="10" s="1"/>
  <c r="O44" i="10" s="1"/>
  <c r="O50" i="10" s="1"/>
  <c r="X11" i="11"/>
  <c r="Y11" i="11" s="1"/>
  <c r="X10" i="11"/>
  <c r="Y10" i="11" s="1"/>
  <c r="F43" i="10"/>
  <c r="G25" i="10" l="1"/>
  <c r="F49" i="10"/>
  <c r="G19" i="10" s="1"/>
  <c r="G13" i="10" l="1"/>
  <c r="G31" i="10" s="1"/>
  <c r="G37" i="10" s="1"/>
  <c r="G43" i="10" l="1"/>
  <c r="H25" i="10" l="1"/>
  <c r="G49" i="10"/>
  <c r="H13" i="10" s="1"/>
  <c r="H19" i="10" l="1"/>
  <c r="H31" i="10" s="1"/>
  <c r="H37" i="10" s="1"/>
  <c r="H43" i="10" l="1"/>
  <c r="H49" i="10" l="1"/>
  <c r="I13" i="10" s="1"/>
  <c r="I25" i="10"/>
  <c r="I19" i="10" l="1"/>
  <c r="I31" i="10" s="1"/>
  <c r="I37" i="10" s="1"/>
  <c r="I43" i="10" l="1"/>
  <c r="J25" i="10" l="1"/>
  <c r="I49" i="10"/>
  <c r="J13" i="10" s="1"/>
  <c r="J19" i="10" l="1"/>
  <c r="J31" i="10" s="1"/>
  <c r="J37" i="10" s="1"/>
  <c r="J43" i="10" l="1"/>
  <c r="K25" i="10" l="1"/>
  <c r="J49" i="10"/>
  <c r="K13" i="10" s="1"/>
  <c r="K19" i="10" l="1"/>
  <c r="K31" i="10" s="1"/>
  <c r="K37" i="10" s="1"/>
  <c r="K43" i="10" l="1"/>
  <c r="P43" i="10" l="1"/>
  <c r="Q19" i="10"/>
  <c r="L25" i="10"/>
  <c r="K49" i="10"/>
  <c r="P49" i="10" s="1"/>
  <c r="L13" i="10" l="1"/>
  <c r="Q25" i="10"/>
  <c r="R25" i="10" s="1"/>
  <c r="R19" i="10"/>
  <c r="L19" i="10"/>
  <c r="L31" i="10" l="1"/>
  <c r="L37" i="10" s="1"/>
  <c r="L43" i="10" s="1"/>
  <c r="M25" i="10" l="1"/>
  <c r="L49" i="10"/>
  <c r="M13" i="10" s="1"/>
  <c r="M19" i="10" l="1"/>
  <c r="M31" i="10" s="1"/>
  <c r="M37" i="10" l="1"/>
  <c r="D20" i="11"/>
  <c r="AN6" i="9" s="1"/>
  <c r="M43" i="10" l="1"/>
  <c r="D21" i="11" l="1"/>
  <c r="AP6" i="9" s="1"/>
  <c r="N25" i="10"/>
  <c r="M49" i="10"/>
  <c r="D22" i="11" s="1"/>
  <c r="N13" i="10" l="1"/>
  <c r="AX26" i="9"/>
  <c r="AW26" i="9" s="1"/>
  <c r="BC63" i="9"/>
  <c r="BB63" i="9" s="1"/>
  <c r="AX29" i="9"/>
  <c r="AW29" i="9" s="1"/>
  <c r="AS66" i="9"/>
  <c r="AR66" i="9" s="1"/>
  <c r="AS67" i="9"/>
  <c r="AR67" i="9" s="1"/>
  <c r="AS45" i="9"/>
  <c r="AR45" i="9" s="1"/>
  <c r="AS15" i="9"/>
  <c r="AR15" i="9" s="1"/>
  <c r="AS59" i="9"/>
  <c r="AR59" i="9" s="1"/>
  <c r="AS58" i="9"/>
  <c r="AR58" i="9" s="1"/>
  <c r="AX18" i="9"/>
  <c r="AW18" i="9" s="1"/>
  <c r="AS18" i="9"/>
  <c r="AR18" i="9" s="1"/>
  <c r="AS20" i="9"/>
  <c r="AR20" i="9" s="1"/>
  <c r="AX24" i="9"/>
  <c r="AW24" i="9" s="1"/>
  <c r="AN70" i="9"/>
  <c r="AM70" i="9" s="1"/>
  <c r="AN66" i="9"/>
  <c r="AM66" i="9" s="1"/>
  <c r="AN20" i="9"/>
  <c r="AM20" i="9" s="1"/>
  <c r="AN67" i="9"/>
  <c r="AM67" i="9" s="1"/>
  <c r="AS37" i="9"/>
  <c r="AR37" i="9" s="1"/>
  <c r="AN22" i="9"/>
  <c r="AM22" i="9" s="1"/>
  <c r="BC36" i="9"/>
  <c r="BB36" i="9" s="1"/>
  <c r="BC15" i="9"/>
  <c r="BB15" i="9" s="1"/>
  <c r="BC21" i="9"/>
  <c r="BB21" i="9" s="1"/>
  <c r="BC27" i="9"/>
  <c r="BB27" i="9" s="1"/>
  <c r="BC31" i="9"/>
  <c r="BB31" i="9" s="1"/>
  <c r="BC39" i="9"/>
  <c r="BB39" i="9" s="1"/>
  <c r="BC43" i="9"/>
  <c r="BB43" i="9" s="1"/>
  <c r="BC47" i="9"/>
  <c r="BB47" i="9" s="1"/>
  <c r="BC51" i="9"/>
  <c r="BB51" i="9" s="1"/>
  <c r="BC57" i="9"/>
  <c r="BB57" i="9" s="1"/>
  <c r="BC61" i="9"/>
  <c r="BB61" i="9" s="1"/>
  <c r="BC12" i="9"/>
  <c r="BB12" i="9" s="1"/>
  <c r="BC24" i="9"/>
  <c r="BB24" i="9" s="1"/>
  <c r="BC30" i="9"/>
  <c r="BB30" i="9" s="1"/>
  <c r="BC34" i="9"/>
  <c r="BB34" i="9" s="1"/>
  <c r="BC40" i="9"/>
  <c r="BB40" i="9" s="1"/>
  <c r="BC44" i="9"/>
  <c r="BB44" i="9" s="1"/>
  <c r="BC48" i="9"/>
  <c r="BB48" i="9" s="1"/>
  <c r="BC52" i="9"/>
  <c r="BB52" i="9" s="1"/>
  <c r="BC56" i="9"/>
  <c r="BB56" i="9" s="1"/>
  <c r="BC66" i="9"/>
  <c r="BB66" i="9" s="1"/>
  <c r="BC64" i="9"/>
  <c r="BB64" i="9" s="1"/>
  <c r="AX28" i="9"/>
  <c r="AW28" i="9" s="1"/>
  <c r="AX14" i="9"/>
  <c r="AW14" i="9" s="1"/>
  <c r="AX39" i="9"/>
  <c r="AW39" i="9" s="1"/>
  <c r="AX47" i="9"/>
  <c r="AW47" i="9" s="1"/>
  <c r="AS26" i="9"/>
  <c r="AR26" i="9" s="1"/>
  <c r="AN19" i="9"/>
  <c r="AM19" i="9" s="1"/>
  <c r="AN33" i="9"/>
  <c r="AM33" i="9" s="1"/>
  <c r="AN41" i="9"/>
  <c r="AM41" i="9" s="1"/>
  <c r="AN46" i="9"/>
  <c r="AM46" i="9" s="1"/>
  <c r="AN53" i="9"/>
  <c r="AM53" i="9" s="1"/>
  <c r="AN61" i="9"/>
  <c r="AM61" i="9" s="1"/>
  <c r="AN65" i="9"/>
  <c r="AM65" i="9" s="1"/>
  <c r="AN36" i="9"/>
  <c r="AM36" i="9" s="1"/>
  <c r="AN39" i="9"/>
  <c r="AM39" i="9" s="1"/>
  <c r="AN45" i="9"/>
  <c r="AM45" i="9" s="1"/>
  <c r="AN50" i="9"/>
  <c r="AM50" i="9" s="1"/>
  <c r="AN54" i="9"/>
  <c r="AM54" i="9" s="1"/>
  <c r="AN62" i="9"/>
  <c r="AM62" i="9" s="1"/>
  <c r="AN27" i="9"/>
  <c r="AM27" i="9" s="1"/>
  <c r="AX15" i="9"/>
  <c r="AW15" i="9" s="1"/>
  <c r="AN26" i="9"/>
  <c r="AM26" i="9" s="1"/>
  <c r="AS13" i="9"/>
  <c r="AR13" i="9" s="1"/>
  <c r="AX27" i="9"/>
  <c r="AW27" i="9" s="1"/>
  <c r="AN24" i="9"/>
  <c r="AM24" i="9" s="1"/>
  <c r="AX13" i="9"/>
  <c r="AW13" i="9" s="1"/>
  <c r="BC22" i="9"/>
  <c r="BB22" i="9" s="1"/>
  <c r="BC18" i="9"/>
  <c r="BB18" i="9" s="1"/>
  <c r="AX32" i="9"/>
  <c r="AW32" i="9" s="1"/>
  <c r="AX48" i="9"/>
  <c r="AW48" i="9" s="1"/>
  <c r="AX21" i="9"/>
  <c r="AW21" i="9" s="1"/>
  <c r="AX54" i="9"/>
  <c r="AW54" i="9" s="1"/>
  <c r="AX60" i="9"/>
  <c r="AW60" i="9" s="1"/>
  <c r="AX64" i="9"/>
  <c r="AW64" i="9" s="1"/>
  <c r="AX44" i="9"/>
  <c r="AW44" i="9" s="1"/>
  <c r="AX36" i="9"/>
  <c r="AW36" i="9" s="1"/>
  <c r="AX41" i="9"/>
  <c r="AW41" i="9" s="1"/>
  <c r="AX55" i="9"/>
  <c r="AW55" i="9" s="1"/>
  <c r="AX65" i="9"/>
  <c r="AW65" i="9" s="1"/>
  <c r="AX19" i="9"/>
  <c r="AW19" i="9" s="1"/>
  <c r="AX37" i="9"/>
  <c r="AW37" i="9" s="1"/>
  <c r="AX46" i="9"/>
  <c r="AW46" i="9" s="1"/>
  <c r="AX53" i="9"/>
  <c r="AW53" i="9" s="1"/>
  <c r="AX61" i="9"/>
  <c r="AW61" i="9" s="1"/>
  <c r="AX50" i="9"/>
  <c r="AW50" i="9" s="1"/>
  <c r="AS24" i="9"/>
  <c r="AR24" i="9" s="1"/>
  <c r="AS33" i="9"/>
  <c r="AR33" i="9" s="1"/>
  <c r="AS52" i="9"/>
  <c r="AR52" i="9" s="1"/>
  <c r="AS28" i="9"/>
  <c r="AR28" i="9" s="1"/>
  <c r="AS47" i="9"/>
  <c r="AR47" i="9" s="1"/>
  <c r="AS55" i="9"/>
  <c r="AR55" i="9" s="1"/>
  <c r="AS27" i="9"/>
  <c r="AR27" i="9" s="1"/>
  <c r="AS46" i="9"/>
  <c r="AR46" i="9" s="1"/>
  <c r="AS35" i="9"/>
  <c r="AR35" i="9" s="1"/>
  <c r="AN47" i="9"/>
  <c r="AM47" i="9" s="1"/>
  <c r="AN64" i="9"/>
  <c r="AM64" i="9" s="1"/>
  <c r="BC20" i="9"/>
  <c r="BB20" i="9" s="1"/>
  <c r="AN63" i="9"/>
  <c r="AM63" i="9" s="1"/>
  <c r="AX22" i="9"/>
  <c r="AW22" i="9" s="1"/>
  <c r="AN69" i="9"/>
  <c r="BC33" i="9"/>
  <c r="BB33" i="9" s="1"/>
  <c r="AX34" i="9"/>
  <c r="AW34" i="9" s="1"/>
  <c r="AN11" i="9"/>
  <c r="BC68" i="9"/>
  <c r="AS51" i="9"/>
  <c r="AR51" i="9" s="1"/>
  <c r="AS62" i="9"/>
  <c r="AR62" i="9" s="1"/>
  <c r="AS44" i="9"/>
  <c r="AR44" i="9" s="1"/>
  <c r="AS53" i="9"/>
  <c r="AR53" i="9" s="1"/>
  <c r="AS65" i="9"/>
  <c r="AR65" i="9" s="1"/>
  <c r="AS36" i="9"/>
  <c r="AR36" i="9" s="1"/>
  <c r="AS32" i="9"/>
  <c r="AR32" i="9" s="1"/>
  <c r="AN40" i="9"/>
  <c r="AM40" i="9" s="1"/>
  <c r="AX20" i="9"/>
  <c r="AW20" i="9" s="1"/>
  <c r="AX38" i="9"/>
  <c r="AW38" i="9" s="1"/>
  <c r="AN25" i="9"/>
  <c r="AM25" i="9" s="1"/>
  <c r="AN57" i="9"/>
  <c r="AM57" i="9" s="1"/>
  <c r="AS69" i="9"/>
  <c r="BC11" i="9"/>
  <c r="AN68" i="9"/>
  <c r="AS16" i="9"/>
  <c r="AR16" i="9" s="1"/>
  <c r="BC65" i="9"/>
  <c r="BB65" i="9" s="1"/>
  <c r="AX70" i="9"/>
  <c r="AW70" i="9" s="1"/>
  <c r="AS21" i="9"/>
  <c r="AR21" i="9" s="1"/>
  <c r="AS17" i="9"/>
  <c r="AR17" i="9" s="1"/>
  <c r="AS23" i="9"/>
  <c r="AR23" i="9" s="1"/>
  <c r="AS22" i="9"/>
  <c r="AR22" i="9" s="1"/>
  <c r="AS14" i="9"/>
  <c r="AR14" i="9" s="1"/>
  <c r="AS70" i="9"/>
  <c r="AR70" i="9" s="1"/>
  <c r="AX43" i="9"/>
  <c r="AW43" i="9" s="1"/>
  <c r="AS19" i="9"/>
  <c r="AR19" i="9" s="1"/>
  <c r="AS12" i="9"/>
  <c r="AR12" i="9" s="1"/>
  <c r="AX25" i="9"/>
  <c r="AW25" i="9" s="1"/>
  <c r="AS40" i="9"/>
  <c r="AR40" i="9" s="1"/>
  <c r="AN15" i="9"/>
  <c r="AM15" i="9" s="1"/>
  <c r="AX17" i="9"/>
  <c r="AW17" i="9" s="1"/>
  <c r="AN32" i="9"/>
  <c r="AM32" i="9" s="1"/>
  <c r="AS25" i="9"/>
  <c r="AR25" i="9" s="1"/>
  <c r="AX23" i="9"/>
  <c r="AW23" i="9" s="1"/>
  <c r="BC28" i="9"/>
  <c r="BB28" i="9" s="1"/>
  <c r="BC13" i="9"/>
  <c r="BB13" i="9" s="1"/>
  <c r="BC19" i="9"/>
  <c r="BB19" i="9" s="1"/>
  <c r="BC25" i="9"/>
  <c r="BB25" i="9" s="1"/>
  <c r="BC29" i="9"/>
  <c r="BB29" i="9" s="1"/>
  <c r="BC37" i="9"/>
  <c r="BB37" i="9" s="1"/>
  <c r="BC41" i="9"/>
  <c r="BB41" i="9" s="1"/>
  <c r="BC45" i="9"/>
  <c r="BB45" i="9" s="1"/>
  <c r="BC49" i="9"/>
  <c r="BB49" i="9" s="1"/>
  <c r="BC53" i="9"/>
  <c r="BB53" i="9" s="1"/>
  <c r="BC59" i="9"/>
  <c r="BB59" i="9" s="1"/>
  <c r="BC16" i="9"/>
  <c r="BB16" i="9" s="1"/>
  <c r="BC14" i="9"/>
  <c r="BB14" i="9" s="1"/>
  <c r="BC26" i="9"/>
  <c r="BB26" i="9" s="1"/>
  <c r="BC32" i="9"/>
  <c r="BB32" i="9" s="1"/>
  <c r="BC38" i="9"/>
  <c r="BB38" i="9" s="1"/>
  <c r="BC42" i="9"/>
  <c r="BB42" i="9" s="1"/>
  <c r="BC46" i="9"/>
  <c r="BB46" i="9" s="1"/>
  <c r="BC50" i="9"/>
  <c r="BB50" i="9" s="1"/>
  <c r="BC54" i="9"/>
  <c r="BB54" i="9" s="1"/>
  <c r="BC58" i="9"/>
  <c r="BB58" i="9" s="1"/>
  <c r="BC35" i="9"/>
  <c r="BB35" i="9" s="1"/>
  <c r="BC67" i="9"/>
  <c r="BB67" i="9" s="1"/>
  <c r="AX12" i="9"/>
  <c r="AW12" i="9" s="1"/>
  <c r="AX31" i="9"/>
  <c r="AW31" i="9" s="1"/>
  <c r="AX58" i="9"/>
  <c r="AW58" i="9" s="1"/>
  <c r="AS54" i="9"/>
  <c r="AR54" i="9" s="1"/>
  <c r="AN12" i="9"/>
  <c r="AM12" i="9" s="1"/>
  <c r="AN23" i="9"/>
  <c r="AM23" i="9" s="1"/>
  <c r="AN37" i="9"/>
  <c r="AM37" i="9" s="1"/>
  <c r="AN43" i="9"/>
  <c r="AM43" i="9" s="1"/>
  <c r="AN51" i="9"/>
  <c r="AM51" i="9" s="1"/>
  <c r="AN55" i="9"/>
  <c r="AM55" i="9" s="1"/>
  <c r="AN29" i="9"/>
  <c r="AM29" i="9" s="1"/>
  <c r="AN30" i="9"/>
  <c r="AM30" i="9" s="1"/>
  <c r="AN38" i="9"/>
  <c r="AM38" i="9" s="1"/>
  <c r="AN44" i="9"/>
  <c r="AM44" i="9" s="1"/>
  <c r="AN48" i="9"/>
  <c r="AM48" i="9" s="1"/>
  <c r="AN52" i="9"/>
  <c r="AM52" i="9" s="1"/>
  <c r="AN60" i="9"/>
  <c r="AM60" i="9" s="1"/>
  <c r="AN21" i="9"/>
  <c r="AM21" i="9" s="1"/>
  <c r="AN35" i="9"/>
  <c r="AM35" i="9" s="1"/>
  <c r="BC17" i="9"/>
  <c r="BB17" i="9" s="1"/>
  <c r="AN58" i="9"/>
  <c r="AM58" i="9" s="1"/>
  <c r="AS57" i="9"/>
  <c r="AR57" i="9" s="1"/>
  <c r="AN13" i="9"/>
  <c r="AM13" i="9" s="1"/>
  <c r="AN34" i="9"/>
  <c r="AM34" i="9" s="1"/>
  <c r="BC55" i="9"/>
  <c r="BB55" i="9" s="1"/>
  <c r="BC62" i="9"/>
  <c r="BB62" i="9" s="1"/>
  <c r="AX16" i="9"/>
  <c r="AW16" i="9" s="1"/>
  <c r="AX45" i="9"/>
  <c r="AW45" i="9" s="1"/>
  <c r="AX51" i="9"/>
  <c r="AW51" i="9" s="1"/>
  <c r="AX35" i="9"/>
  <c r="AW35" i="9" s="1"/>
  <c r="AX56" i="9"/>
  <c r="AW56" i="9" s="1"/>
  <c r="AX62" i="9"/>
  <c r="AW62" i="9" s="1"/>
  <c r="AX66" i="9"/>
  <c r="AW66" i="9" s="1"/>
  <c r="AX30" i="9"/>
  <c r="AW30" i="9" s="1"/>
  <c r="AX40" i="9"/>
  <c r="AW40" i="9" s="1"/>
  <c r="AX49" i="9"/>
  <c r="AW49" i="9" s="1"/>
  <c r="AX57" i="9"/>
  <c r="AW57" i="9" s="1"/>
  <c r="AX67" i="9"/>
  <c r="AW67" i="9" s="1"/>
  <c r="AX33" i="9"/>
  <c r="AW33" i="9" s="1"/>
  <c r="AX42" i="9"/>
  <c r="AW42" i="9" s="1"/>
  <c r="AX52" i="9"/>
  <c r="AW52" i="9" s="1"/>
  <c r="AX59" i="9"/>
  <c r="AW59" i="9" s="1"/>
  <c r="AX63" i="9"/>
  <c r="AW63" i="9" s="1"/>
  <c r="AS41" i="9"/>
  <c r="AR41" i="9" s="1"/>
  <c r="AS30" i="9"/>
  <c r="AR30" i="9" s="1"/>
  <c r="AS48" i="9"/>
  <c r="AR48" i="9" s="1"/>
  <c r="AS60" i="9"/>
  <c r="AR60" i="9" s="1"/>
  <c r="AS31" i="9"/>
  <c r="AR31" i="9" s="1"/>
  <c r="AS50" i="9"/>
  <c r="AR50" i="9" s="1"/>
  <c r="AS64" i="9"/>
  <c r="AR64" i="9" s="1"/>
  <c r="AS43" i="9"/>
  <c r="AR43" i="9" s="1"/>
  <c r="AS42" i="9"/>
  <c r="AR42" i="9" s="1"/>
  <c r="AN17" i="9"/>
  <c r="AM17" i="9" s="1"/>
  <c r="AN42" i="9"/>
  <c r="AM42" i="9" s="1"/>
  <c r="AN59" i="9"/>
  <c r="AM59" i="9" s="1"/>
  <c r="AN28" i="9"/>
  <c r="AM28" i="9" s="1"/>
  <c r="AN31" i="9"/>
  <c r="AM31" i="9" s="1"/>
  <c r="BC60" i="9"/>
  <c r="BB60" i="9" s="1"/>
  <c r="AN49" i="9"/>
  <c r="AM49" i="9" s="1"/>
  <c r="AS39" i="9"/>
  <c r="AR39" i="9" s="1"/>
  <c r="AS11" i="9"/>
  <c r="AS68" i="9"/>
  <c r="AS34" i="9"/>
  <c r="AR34" i="9" s="1"/>
  <c r="AS56" i="9"/>
  <c r="AR56" i="9" s="1"/>
  <c r="AS29" i="9"/>
  <c r="AR29" i="9" s="1"/>
  <c r="AS49" i="9"/>
  <c r="AR49" i="9" s="1"/>
  <c r="AS61" i="9"/>
  <c r="AR61" i="9" s="1"/>
  <c r="AS38" i="9"/>
  <c r="AR38" i="9" s="1"/>
  <c r="AS63" i="9"/>
  <c r="AR63" i="9" s="1"/>
  <c r="AN16" i="9"/>
  <c r="AM16" i="9" s="1"/>
  <c r="AN18" i="9"/>
  <c r="AM18" i="9" s="1"/>
  <c r="AN14" i="9"/>
  <c r="AM14" i="9" s="1"/>
  <c r="AN56" i="9"/>
  <c r="AM56" i="9" s="1"/>
  <c r="BC23" i="9"/>
  <c r="BB23" i="9" s="1"/>
  <c r="BC70" i="9"/>
  <c r="BB70" i="9" s="1"/>
  <c r="AX69" i="9"/>
  <c r="BC69" i="9"/>
  <c r="AX68" i="9"/>
  <c r="AX11" i="9"/>
  <c r="N19" i="10"/>
  <c r="N31" i="10" l="1"/>
  <c r="N37" i="10" s="1"/>
  <c r="N43" i="10" s="1"/>
  <c r="AW68" i="9"/>
  <c r="AY76" i="9"/>
  <c r="AW69" i="9"/>
  <c r="AY77" i="9"/>
  <c r="AR68" i="9"/>
  <c r="AT76" i="9"/>
  <c r="AM68" i="9"/>
  <c r="AO76" i="9"/>
  <c r="AR69" i="9"/>
  <c r="AT77" i="9"/>
  <c r="AN8" i="9"/>
  <c r="R17" i="11"/>
  <c r="C9" i="10" s="1"/>
  <c r="AM11" i="9"/>
  <c r="R19" i="11"/>
  <c r="AW11" i="9"/>
  <c r="AX8" i="9"/>
  <c r="BB69" i="9"/>
  <c r="BD77" i="9"/>
  <c r="AS8" i="9"/>
  <c r="R18" i="11"/>
  <c r="AR11" i="9"/>
  <c r="BC8" i="9"/>
  <c r="BB11" i="9"/>
  <c r="R20" i="11"/>
  <c r="BB68" i="9"/>
  <c r="BD76" i="9"/>
  <c r="AM69" i="9"/>
  <c r="AO77" i="9"/>
  <c r="BE8" i="9" l="1"/>
  <c r="BD73" i="9"/>
  <c r="BD71" i="9" s="1"/>
  <c r="BB71" i="9" s="1"/>
  <c r="BE14" i="9" s="1"/>
  <c r="BE11" i="9"/>
  <c r="AU11" i="9"/>
  <c r="AZ11" i="9"/>
  <c r="AP11" i="9"/>
  <c r="AP8" i="9"/>
  <c r="AO73" i="9"/>
  <c r="AO71" i="9" s="1"/>
  <c r="AM71" i="9" s="1"/>
  <c r="AP14" i="9" s="1"/>
  <c r="AT73" i="9"/>
  <c r="AT71" i="9" s="1"/>
  <c r="AR71" i="9" s="1"/>
  <c r="AU14" i="9" s="1"/>
  <c r="AU8" i="9"/>
  <c r="AZ8" i="9"/>
  <c r="AY73" i="9"/>
  <c r="AY71" i="9" s="1"/>
  <c r="AW71" i="9" s="1"/>
  <c r="AZ14" i="9" s="1"/>
  <c r="O25" i="10"/>
  <c r="N49" i="10"/>
  <c r="O13" i="10" s="1"/>
  <c r="S20" i="11" l="1"/>
  <c r="S19" i="11"/>
  <c r="S18" i="11"/>
  <c r="S17" i="11"/>
  <c r="D9" i="10" s="1"/>
  <c r="AP20" i="9"/>
  <c r="V17" i="11" s="1"/>
  <c r="AP17" i="9"/>
  <c r="T17" i="11" s="1"/>
  <c r="E9" i="10" s="1"/>
  <c r="AZ17" i="9"/>
  <c r="T19" i="11" s="1"/>
  <c r="AZ20" i="9"/>
  <c r="V19" i="11" s="1"/>
  <c r="W19" i="11" s="1"/>
  <c r="AU20" i="9"/>
  <c r="V18" i="11" s="1"/>
  <c r="W18" i="11" s="1"/>
  <c r="AU17" i="9"/>
  <c r="T18" i="11" s="1"/>
  <c r="BE20" i="9"/>
  <c r="V20" i="11" s="1"/>
  <c r="W20" i="11" s="1"/>
  <c r="BE17" i="9"/>
  <c r="T20" i="11" s="1"/>
  <c r="O19" i="10"/>
  <c r="O31" i="10" s="1"/>
  <c r="O37" i="10" s="1"/>
  <c r="O43" i="10" s="1"/>
  <c r="O49" i="10" s="1"/>
  <c r="W17" i="11" l="1"/>
  <c r="F9" i="10"/>
  <c r="G9" i="10" s="1"/>
  <c r="K9" i="10" s="1"/>
  <c r="I9" i="10"/>
  <c r="C21" i="10"/>
  <c r="C15" i="10"/>
  <c r="U20" i="11"/>
  <c r="X20" i="11"/>
  <c r="Y20" i="11" s="1"/>
  <c r="U18" i="11"/>
  <c r="X18" i="11"/>
  <c r="Y18" i="11" s="1"/>
  <c r="X17" i="11"/>
  <c r="Y17" i="11" s="1"/>
  <c r="U17" i="11"/>
  <c r="U19" i="11"/>
  <c r="X19" i="11"/>
  <c r="Y19" i="11" s="1"/>
  <c r="J9" i="10" l="1"/>
  <c r="C27" i="10" s="1"/>
  <c r="C33" i="10" s="1"/>
  <c r="C39" i="10" s="1"/>
  <c r="C45" i="10" l="1"/>
  <c r="D27" i="10" l="1"/>
  <c r="C51" i="10"/>
  <c r="D15" i="10" s="1"/>
  <c r="D21" i="10" l="1"/>
  <c r="D33" i="10" s="1"/>
  <c r="D39" i="10" s="1"/>
  <c r="D45" i="10" l="1"/>
  <c r="D51" i="10" l="1"/>
  <c r="E15" i="10" s="1"/>
  <c r="E27" i="10"/>
  <c r="E21" i="10" l="1"/>
  <c r="E33" i="10" s="1"/>
  <c r="E39" i="10" s="1"/>
  <c r="E45" i="10" s="1"/>
  <c r="E51" i="10" l="1"/>
  <c r="F21" i="10" s="1"/>
  <c r="F27" i="10"/>
  <c r="F15" i="10" l="1"/>
  <c r="F33" i="10" s="1"/>
  <c r="F39" i="10" s="1"/>
  <c r="F45" i="10" l="1"/>
  <c r="F51" i="10" l="1"/>
  <c r="G15" i="10" s="1"/>
  <c r="G27" i="10"/>
  <c r="G21" i="10" l="1"/>
  <c r="G33" i="10" s="1"/>
  <c r="G39" i="10" s="1"/>
  <c r="G45" i="10" s="1"/>
  <c r="G51" i="10" l="1"/>
  <c r="H15" i="10" s="1"/>
  <c r="H27" i="10"/>
  <c r="H21" i="10" l="1"/>
  <c r="H33" i="10" s="1"/>
  <c r="H39" i="10" s="1"/>
  <c r="H45" i="10" s="1"/>
  <c r="H51" i="10" l="1"/>
  <c r="I15" i="10" s="1"/>
  <c r="I27" i="10"/>
  <c r="I21" i="10" l="1"/>
  <c r="I33" i="10" s="1"/>
  <c r="I39" i="10" s="1"/>
  <c r="I45" i="10" s="1"/>
  <c r="I51" i="10" l="1"/>
  <c r="J21" i="10" s="1"/>
  <c r="J27" i="10"/>
  <c r="J15" i="10" l="1"/>
  <c r="J33" i="10" s="1"/>
  <c r="J39" i="10" s="1"/>
  <c r="J45" i="10" l="1"/>
  <c r="J51" i="10" l="1"/>
  <c r="K15" i="10" s="1"/>
  <c r="K27" i="10"/>
  <c r="K21" i="10" l="1"/>
  <c r="K33" i="10" s="1"/>
  <c r="K39" i="10" s="1"/>
  <c r="K45" i="10" s="1"/>
  <c r="P45" i="10" l="1"/>
  <c r="K51" i="10"/>
  <c r="P51" i="10" s="1"/>
  <c r="L27" i="10"/>
  <c r="Q21" i="10"/>
  <c r="L15" i="10"/>
  <c r="Q27" i="10" l="1"/>
  <c r="R27" i="10" s="1"/>
  <c r="R21" i="10"/>
  <c r="L21" i="10"/>
  <c r="L33" i="10" s="1"/>
  <c r="L39" i="10" s="1"/>
  <c r="L45" i="10" l="1"/>
  <c r="L51" i="10" l="1"/>
  <c r="M15" i="10" s="1"/>
  <c r="M27" i="10"/>
  <c r="M21" i="10" l="1"/>
  <c r="M33" i="10" s="1"/>
  <c r="M39" i="10" s="1"/>
  <c r="M45" i="10" s="1"/>
  <c r="M51" i="10" l="1"/>
  <c r="N21" i="10" s="1"/>
  <c r="N27" i="10"/>
  <c r="N15" i="10" l="1"/>
  <c r="N33" i="10" s="1"/>
  <c r="N39" i="10" s="1"/>
  <c r="N45" i="10" s="1"/>
  <c r="O27" i="10" l="1"/>
  <c r="N51" i="10"/>
  <c r="O15" i="10" s="1"/>
  <c r="O21" i="10" l="1"/>
  <c r="O33" i="10" s="1"/>
  <c r="O39" i="10" s="1"/>
  <c r="O45" i="10" s="1"/>
  <c r="O51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Carmelo</author>
  </authors>
  <commentList>
    <comment ref="C9" authorId="0" shapeId="0" xr:uid="{00000000-0006-0000-0500-000001000000}">
      <text>
        <r>
          <rPr>
            <sz val="9"/>
            <color indexed="81"/>
            <rFont val="Tahoma"/>
            <family val="2"/>
          </rPr>
          <t>Temperatura corregida para ajustar los resultados.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Carmelo</author>
  </authors>
  <commentList>
    <comment ref="AO2" authorId="0" shapeId="0" xr:uid="{00000000-0006-0000-0600-000001000000}">
      <text>
        <r>
          <rPr>
            <sz val="9"/>
            <color indexed="81"/>
            <rFont val="Tahoma"/>
            <family val="2"/>
          </rPr>
          <t>Irradiancia corregida para ajustar principalmente los valores de Isc (e I). También afecta a Voc (y V), pero menos.</t>
        </r>
      </text>
    </comment>
    <comment ref="AO4" authorId="0" shapeId="0" xr:uid="{00000000-0006-0000-0600-000002000000}">
      <text>
        <r>
          <rPr>
            <sz val="9"/>
            <color indexed="81"/>
            <rFont val="Tahoma"/>
            <family val="2"/>
          </rPr>
          <t>Temperatura corregida para ajustar principalmente los resultados de Voc (y V). También afecta a Isc (e I), pero menos.</t>
        </r>
      </text>
    </comment>
    <comment ref="AM7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Valor de la curva 1 de referencia que deben alcanzar los valores de las curvas trasladadas.</t>
        </r>
      </text>
    </comment>
    <comment ref="AO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Valor de la curva 1 de referencia que deben alcanzar los valores de las curvas trasladadas.</t>
        </r>
      </text>
    </comment>
    <comment ref="C9" authorId="0" shapeId="0" xr:uid="{00000000-0006-0000-0600-000005000000}">
      <text>
        <r>
          <rPr>
            <sz val="9"/>
            <color indexed="81"/>
            <rFont val="Tahoma"/>
            <family val="2"/>
          </rPr>
          <t>Temperatura corregida para ajustar los resultados.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Q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Obtenidos a partir de los datos reales, tomando como referencia de partida los correspondientes a G= 1kW/m2.</t>
        </r>
      </text>
    </comment>
    <comment ref="Q1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Obtenidos a partir de los datos teóricos de catálogo en condiciones estándar (G= 1kW/m2).</t>
        </r>
      </text>
    </comment>
  </commentList>
</comments>
</file>

<file path=xl/sharedStrings.xml><?xml version="1.0" encoding="utf-8"?>
<sst xmlns="http://schemas.openxmlformats.org/spreadsheetml/2006/main" count="595" uniqueCount="257">
  <si>
    <t>Ensayo1</t>
  </si>
  <si>
    <t>2V2 1 VCC</t>
  </si>
  <si>
    <t>1V1 100 VCC</t>
  </si>
  <si>
    <t>3V3 100 mVCC</t>
  </si>
  <si>
    <t>V (V)</t>
  </si>
  <si>
    <t>I (A)</t>
  </si>
  <si>
    <t>G (kW/m2)</t>
  </si>
  <si>
    <t>P (W)</t>
  </si>
  <si>
    <t>I' (A)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</si>
  <si>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I(%)</t>
    </r>
  </si>
  <si>
    <t>G (W/m2)</t>
  </si>
  <si>
    <t>P' (W)</t>
  </si>
  <si>
    <t>Gmin=</t>
  </si>
  <si>
    <t>Gmax=</t>
  </si>
  <si>
    <t>P'(W)</t>
  </si>
  <si>
    <t>valores no medidos, introducidos manualmente (insertados)</t>
  </si>
  <si>
    <t>Isc/G=</t>
  </si>
  <si>
    <t>valores de puntos de máxima potencia</t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</si>
  <si>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G (%)=</t>
    </r>
  </si>
  <si>
    <r>
      <rPr>
        <sz val="11"/>
        <rFont val="Symbol"/>
        <family val="1"/>
        <charset val="2"/>
      </rPr>
      <t>D</t>
    </r>
    <r>
      <rPr>
        <sz val="11"/>
        <rFont val="Arial"/>
        <family val="2"/>
      </rPr>
      <t xml:space="preserve">I' </t>
    </r>
    <r>
      <rPr>
        <sz val="11"/>
        <rFont val="Calibri"/>
        <family val="2"/>
        <scheme val="minor"/>
      </rPr>
      <t>(%)=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</si>
  <si>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OC </t>
    </r>
    <r>
      <rPr>
        <sz val="11"/>
        <color theme="1"/>
        <rFont val="Calibri"/>
        <family val="2"/>
        <scheme val="minor"/>
      </rPr>
      <t>(V)  =</t>
    </r>
  </si>
  <si>
    <r>
      <t>I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(A)   =</t>
    </r>
  </si>
  <si>
    <r>
      <t>V</t>
    </r>
    <r>
      <rPr>
        <vertAlign val="subscript"/>
        <sz val="11"/>
        <color theme="1"/>
        <rFont val="Calibri"/>
        <family val="2"/>
        <scheme val="minor"/>
      </rPr>
      <t>MP</t>
    </r>
    <r>
      <rPr>
        <sz val="11"/>
        <color theme="1"/>
        <rFont val="Calibri"/>
        <family val="2"/>
        <scheme val="minor"/>
      </rPr>
      <t xml:space="preserve"> (V) =</t>
    </r>
  </si>
  <si>
    <r>
      <t>I</t>
    </r>
    <r>
      <rPr>
        <vertAlign val="subscript"/>
        <sz val="11"/>
        <color theme="1"/>
        <rFont val="Calibri"/>
        <family val="2"/>
        <scheme val="minor"/>
      </rPr>
      <t>MP</t>
    </r>
    <r>
      <rPr>
        <sz val="11"/>
        <color theme="1"/>
        <rFont val="Calibri"/>
        <family val="2"/>
        <scheme val="minor"/>
      </rPr>
      <t xml:space="preserve"> (A)  =</t>
    </r>
  </si>
  <si>
    <t>β (V/K)=</t>
  </si>
  <si>
    <t>α (A/K)=</t>
  </si>
  <si>
    <t>Día/Hora</t>
  </si>
  <si>
    <t>Datos del módulo en estudio</t>
  </si>
  <si>
    <t>Módulo tipo</t>
  </si>
  <si>
    <t>Voc (V)</t>
  </si>
  <si>
    <t>Isc (A)</t>
  </si>
  <si>
    <t>Vm</t>
  </si>
  <si>
    <t>Im</t>
  </si>
  <si>
    <t>Vm·Im</t>
  </si>
  <si>
    <t>Pm (fab)</t>
  </si>
  <si>
    <t>Vm/Voc</t>
  </si>
  <si>
    <t>Im/Isc</t>
  </si>
  <si>
    <t>P(pu)</t>
  </si>
  <si>
    <t>Nº cél</t>
  </si>
  <si>
    <r>
      <t>b</t>
    </r>
    <r>
      <rPr>
        <b/>
        <vertAlign val="subscript"/>
        <sz val="10"/>
        <rFont val="Arial"/>
        <family val="2"/>
      </rPr>
      <t>Voc</t>
    </r>
    <r>
      <rPr>
        <sz val="10"/>
        <rFont val="Arial"/>
        <family val="2"/>
      </rPr>
      <t xml:space="preserve"> (mV)</t>
    </r>
  </si>
  <si>
    <r>
      <rPr>
        <b/>
        <sz val="12"/>
        <rFont val="Symbol"/>
        <family val="1"/>
        <charset val="2"/>
      </rPr>
      <t>a</t>
    </r>
    <r>
      <rPr>
        <b/>
        <vertAlign val="subscript"/>
        <sz val="10"/>
        <rFont val="Arial"/>
        <family val="2"/>
      </rPr>
      <t>Isc</t>
    </r>
    <r>
      <rPr>
        <sz val="10"/>
        <rFont val="Arial"/>
        <family val="2"/>
      </rPr>
      <t xml:space="preserve"> (mA)</t>
    </r>
  </si>
  <si>
    <r>
      <t>g</t>
    </r>
    <r>
      <rPr>
        <b/>
        <vertAlign val="subscript"/>
        <sz val="10"/>
        <rFont val="Arial"/>
        <family val="2"/>
      </rPr>
      <t>Pmp</t>
    </r>
    <r>
      <rPr>
        <sz val="10"/>
        <rFont val="Arial"/>
        <family val="2"/>
      </rPr>
      <t xml:space="preserve"> (%)</t>
    </r>
  </si>
  <si>
    <r>
      <t>T</t>
    </r>
    <r>
      <rPr>
        <b/>
        <sz val="7"/>
        <rFont val="Arial"/>
        <family val="2"/>
      </rPr>
      <t xml:space="preserve">cel </t>
    </r>
    <r>
      <rPr>
        <b/>
        <sz val="8"/>
        <rFont val="Arial"/>
        <family val="2"/>
      </rPr>
      <t>(ºC)</t>
    </r>
  </si>
  <si>
    <t>T(pu)</t>
  </si>
  <si>
    <t>Valor de "n" para que sea Rs&gt;0</t>
  </si>
  <si>
    <t>n_Rs_0</t>
  </si>
  <si>
    <t>n_Rs_1</t>
  </si>
  <si>
    <t>n_Rs_2</t>
  </si>
  <si>
    <t>n_Rs_3</t>
  </si>
  <si>
    <t>n_Rs_4</t>
  </si>
  <si>
    <t>n_Rs_5</t>
  </si>
  <si>
    <t>n_Rs_6</t>
  </si>
  <si>
    <t>n_Rs_7</t>
  </si>
  <si>
    <t>n_Rs_8</t>
  </si>
  <si>
    <t>n_Rs_9</t>
  </si>
  <si>
    <t>n_Rs_10</t>
  </si>
  <si>
    <t>n_Rs_11</t>
  </si>
  <si>
    <t>n_Rs_12</t>
  </si>
  <si>
    <r>
      <t>V</t>
    </r>
    <r>
      <rPr>
        <b/>
        <vertAlign val="subscript"/>
        <sz val="9"/>
        <rFont val="Arial"/>
        <family val="2"/>
      </rPr>
      <t xml:space="preserve">th </t>
    </r>
    <r>
      <rPr>
        <b/>
        <sz val="9"/>
        <rFont val="Arial"/>
        <family val="2"/>
      </rPr>
      <t>(V)</t>
    </r>
  </si>
  <si>
    <t>Nºcel·Vth</t>
  </si>
  <si>
    <t>Valor de "n" con la ecuación general, considerando Rs y Rp</t>
  </si>
  <si>
    <t>n_G0</t>
  </si>
  <si>
    <t>n_G1</t>
  </si>
  <si>
    <t>n_G2</t>
  </si>
  <si>
    <t>n_G3</t>
  </si>
  <si>
    <t>n_G4</t>
  </si>
  <si>
    <t>n_G5</t>
  </si>
  <si>
    <t>n_G6</t>
  </si>
  <si>
    <t>n_G7</t>
  </si>
  <si>
    <t>n_G8</t>
  </si>
  <si>
    <t>n_G9</t>
  </si>
  <si>
    <t>n_G10</t>
  </si>
  <si>
    <t>n_G11</t>
  </si>
  <si>
    <t>n_G12</t>
  </si>
  <si>
    <t>Im·Rs</t>
  </si>
  <si>
    <t>n·Vth/Im·Rs</t>
  </si>
  <si>
    <t>Valor de "n" para que sea Rp&lt;infinito</t>
  </si>
  <si>
    <t>n_Rp_0</t>
  </si>
  <si>
    <t>n_Rp_1</t>
  </si>
  <si>
    <t>n_Rp_2</t>
  </si>
  <si>
    <t>n_Rp_3</t>
  </si>
  <si>
    <t>n_Rp_4</t>
  </si>
  <si>
    <t>n_Rp_5</t>
  </si>
  <si>
    <t>n_Rp_6</t>
  </si>
  <si>
    <t>n_Rp_7</t>
  </si>
  <si>
    <t>n_Rp_8</t>
  </si>
  <si>
    <t>n_Rp_9</t>
  </si>
  <si>
    <t>n_Rp_10</t>
  </si>
  <si>
    <t>n_Rp_11</t>
  </si>
  <si>
    <t>n_Rp_12</t>
  </si>
  <si>
    <t>V+I·Rs</t>
  </si>
  <si>
    <t>(V+IRs)/Voc</t>
  </si>
  <si>
    <t>Valor de "n" utilizado para el cálculo de Rs y Rp</t>
  </si>
  <si>
    <t>n_0</t>
  </si>
  <si>
    <t>n_1</t>
  </si>
  <si>
    <t>n_2</t>
  </si>
  <si>
    <t>n_3</t>
  </si>
  <si>
    <t>n_4</t>
  </si>
  <si>
    <t>n_5</t>
  </si>
  <si>
    <t>n_6</t>
  </si>
  <si>
    <t>n_7</t>
  </si>
  <si>
    <t>n_8</t>
  </si>
  <si>
    <t>n_9</t>
  </si>
  <si>
    <t>n_10</t>
  </si>
  <si>
    <t>n_11</t>
  </si>
  <si>
    <t>n_12</t>
  </si>
  <si>
    <t>Tensión térmicaxNúmero de células del módulo</t>
  </si>
  <si>
    <t>n*Vt_0</t>
  </si>
  <si>
    <t>n*Vt_1</t>
  </si>
  <si>
    <t>n*Vt_2</t>
  </si>
  <si>
    <t>n*Vt_3</t>
  </si>
  <si>
    <t>n*Vt_4</t>
  </si>
  <si>
    <t>n*Vt_5</t>
  </si>
  <si>
    <t>n*Vt_6</t>
  </si>
  <si>
    <t>n*Vt_7</t>
  </si>
  <si>
    <t>n*Vt_8</t>
  </si>
  <si>
    <t>n*Vt_9</t>
  </si>
  <si>
    <t>n*Vt_10</t>
  </si>
  <si>
    <t>n*Vt_11</t>
  </si>
  <si>
    <t>n*Vt_12</t>
  </si>
  <si>
    <t>Valores de resistencia serie calculados</t>
  </si>
  <si>
    <t>Rs_0</t>
  </si>
  <si>
    <t>Rs_1</t>
  </si>
  <si>
    <t>Rs_2</t>
  </si>
  <si>
    <t>Rs_3</t>
  </si>
  <si>
    <t>Rs_4</t>
  </si>
  <si>
    <t>Rs_5</t>
  </si>
  <si>
    <t>Rs_6</t>
  </si>
  <si>
    <t>Rs_7</t>
  </si>
  <si>
    <t>Rs_8</t>
  </si>
  <si>
    <t>Rs_9</t>
  </si>
  <si>
    <t>Rs_10</t>
  </si>
  <si>
    <t>Rs_11</t>
  </si>
  <si>
    <t>Rs_12</t>
  </si>
  <si>
    <t>Rs (pu)</t>
  </si>
  <si>
    <t>Valores de resistencia paralelo calculados</t>
  </si>
  <si>
    <t>Rp_0</t>
  </si>
  <si>
    <t>Rp_1</t>
  </si>
  <si>
    <t>Rp_2</t>
  </si>
  <si>
    <t>Rp_3</t>
  </si>
  <si>
    <t>Rp_4</t>
  </si>
  <si>
    <t>Rp_5</t>
  </si>
  <si>
    <t>Rp_6</t>
  </si>
  <si>
    <t>Rp_7</t>
  </si>
  <si>
    <t>Rp_8</t>
  </si>
  <si>
    <t>Rp_9</t>
  </si>
  <si>
    <t>Rp_10</t>
  </si>
  <si>
    <t>Rp_11</t>
  </si>
  <si>
    <t>Rp_12</t>
  </si>
  <si>
    <t>Rp(pu)</t>
  </si>
  <si>
    <r>
      <t>G (W/m</t>
    </r>
    <r>
      <rPr>
        <b/>
        <sz val="11"/>
        <color theme="1"/>
        <rFont val="Calibri"/>
        <family val="2"/>
      </rPr>
      <t>²)</t>
    </r>
  </si>
  <si>
    <r>
      <t>T (</t>
    </r>
    <r>
      <rPr>
        <b/>
        <sz val="11"/>
        <color theme="1"/>
        <rFont val="Calibri"/>
        <family val="2"/>
      </rPr>
      <t>°C)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</si>
  <si>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OC</t>
    </r>
    <r>
      <rPr>
        <b/>
        <sz val="11"/>
        <color theme="1"/>
        <rFont val="Calibri"/>
        <family val="2"/>
        <scheme val="minor"/>
      </rPr>
      <t xml:space="preserve"> (V)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</si>
  <si>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SC</t>
    </r>
    <r>
      <rPr>
        <b/>
        <sz val="11"/>
        <color theme="1"/>
        <rFont val="Calibri"/>
        <family val="2"/>
        <scheme val="minor"/>
      </rPr>
      <t xml:space="preserve"> (A)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</si>
  <si>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MP</t>
    </r>
    <r>
      <rPr>
        <b/>
        <sz val="11"/>
        <color theme="1"/>
        <rFont val="Calibri"/>
        <family val="2"/>
        <scheme val="minor"/>
      </rPr>
      <t xml:space="preserve"> (V)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</si>
  <si>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MP</t>
    </r>
    <r>
      <rPr>
        <b/>
        <sz val="11"/>
        <color theme="1"/>
        <rFont val="Calibri"/>
        <family val="2"/>
        <scheme val="minor"/>
      </rPr>
      <t xml:space="preserve"> (A)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</si>
  <si>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MP</t>
    </r>
    <r>
      <rPr>
        <b/>
        <sz val="11"/>
        <color theme="1"/>
        <rFont val="Calibri"/>
        <family val="2"/>
        <scheme val="minor"/>
      </rPr>
      <t xml:space="preserve"> (W)</t>
    </r>
  </si>
  <si>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1"/>
        <color theme="1"/>
        <rFont val="Calibri"/>
        <family val="2"/>
        <scheme val="minor"/>
      </rPr>
      <t>Vmp</t>
    </r>
    <r>
      <rPr>
        <b/>
        <sz val="11"/>
        <color theme="1"/>
        <rFont val="Calibri"/>
        <family val="2"/>
        <scheme val="minor"/>
      </rPr>
      <t xml:space="preserve"> (%)</t>
    </r>
  </si>
  <si>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1"/>
        <color theme="1"/>
        <rFont val="Calibri"/>
        <family val="2"/>
        <scheme val="minor"/>
      </rPr>
      <t>Imp</t>
    </r>
    <r>
      <rPr>
        <b/>
        <sz val="11"/>
        <color theme="1"/>
        <rFont val="Calibri"/>
        <family val="2"/>
        <scheme val="minor"/>
      </rPr>
      <t xml:space="preserve"> (%)</t>
    </r>
  </si>
  <si>
    <t>---</t>
  </si>
  <si>
    <t>Ecuaciones</t>
  </si>
  <si>
    <r>
      <t>V</t>
    </r>
    <r>
      <rPr>
        <vertAlign val="subscript"/>
        <sz val="11"/>
        <color theme="1"/>
        <rFont val="Calibri"/>
        <family val="2"/>
        <scheme val="minor"/>
      </rPr>
      <t>OC2</t>
    </r>
    <r>
      <rPr>
        <sz val="11"/>
        <color theme="1"/>
        <rFont val="Calibri"/>
        <family val="2"/>
        <scheme val="minor"/>
      </rPr>
      <t xml:space="preserve"> (θ</t>
    </r>
    <r>
      <rPr>
        <vertAlign val="subscript"/>
        <sz val="11"/>
        <color theme="1"/>
        <rFont val="Calibri"/>
        <family val="2"/>
        <scheme val="minor"/>
      </rPr>
      <t xml:space="preserve">2, </t>
    </r>
    <r>
      <rPr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)≈ V</t>
    </r>
    <r>
      <rPr>
        <vertAlign val="subscript"/>
        <sz val="11"/>
        <color theme="1"/>
        <rFont val="Calibri"/>
        <family val="2"/>
        <scheme val="minor"/>
      </rPr>
      <t>OC1</t>
    </r>
    <r>
      <rPr>
        <sz val="11"/>
        <color theme="1"/>
        <rFont val="Calibri"/>
        <family val="2"/>
        <scheme val="minor"/>
      </rPr>
      <t xml:space="preserve"> (θ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)+β∙(θ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-θ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)+n·V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·Ln(G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</si>
  <si>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SC2 </t>
    </r>
    <r>
      <rPr>
        <sz val="11"/>
        <color theme="1"/>
        <rFont val="Calibri"/>
        <family val="2"/>
        <scheme val="minor"/>
      </rPr>
      <t>(θ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)≈ (I</t>
    </r>
    <r>
      <rPr>
        <vertAlign val="subscript"/>
        <sz val="11"/>
        <color theme="1"/>
        <rFont val="Calibri"/>
        <family val="2"/>
        <scheme val="minor"/>
      </rPr>
      <t>SC1</t>
    </r>
    <r>
      <rPr>
        <sz val="11"/>
        <color theme="1"/>
        <rFont val="Calibri"/>
        <family val="2"/>
        <scheme val="minor"/>
      </rPr>
      <t xml:space="preserve"> (θ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</t>
    </r>
    <r>
      <rPr>
        <sz val="11"/>
        <color theme="1"/>
        <rFont val="Calibri"/>
        <family val="2"/>
      </rPr>
      <t>α·</t>
    </r>
    <r>
      <rPr>
        <sz val="11"/>
        <color theme="1"/>
        <rFont val="Calibri"/>
        <family val="2"/>
        <scheme val="minor"/>
      </rPr>
      <t>(θ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-θ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))·G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</si>
  <si>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)≈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(θ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)+β∙(θ</t>
    </r>
    <r>
      <rPr>
        <vertAlign val="sub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θ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)+n·V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·Ln(G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-</t>
    </r>
    <r>
      <rPr>
        <sz val="11"/>
        <rFont val="Calibri"/>
        <family val="2"/>
        <scheme val="minor"/>
      </rPr>
      <t>R</t>
    </r>
    <r>
      <rPr>
        <vertAlign val="subscript"/>
        <sz val="11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(I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-I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)</t>
    </r>
  </si>
  <si>
    <r>
      <t>I</t>
    </r>
    <r>
      <rPr>
        <vertAlign val="subscript"/>
        <sz val="11"/>
        <color theme="1"/>
        <rFont val="Calibri"/>
        <family val="2"/>
        <scheme val="minor"/>
      </rPr>
      <t>MP2</t>
    </r>
    <r>
      <rPr>
        <sz val="11"/>
        <color theme="1"/>
        <rFont val="Calibri"/>
        <family val="2"/>
        <scheme val="minor"/>
      </rPr>
      <t xml:space="preserve"> (θ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)≈( I</t>
    </r>
    <r>
      <rPr>
        <vertAlign val="subscript"/>
        <sz val="11"/>
        <color theme="1"/>
        <rFont val="Calibri"/>
        <family val="2"/>
        <scheme val="minor"/>
      </rPr>
      <t>MP1</t>
    </r>
    <r>
      <rPr>
        <sz val="11"/>
        <color theme="1"/>
        <rFont val="Calibri"/>
        <family val="2"/>
        <scheme val="minor"/>
      </rPr>
      <t xml:space="preserve"> (θ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·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-θ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))·G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  <r>
      <rPr>
        <vertAlign val="subscript"/>
        <sz val="11"/>
        <color theme="1"/>
        <rFont val="Calibri"/>
        <family val="2"/>
        <scheme val="minor"/>
      </rPr>
      <t>1</t>
    </r>
  </si>
  <si>
    <r>
      <t>P</t>
    </r>
    <r>
      <rPr>
        <vertAlign val="subscript"/>
        <sz val="11"/>
        <color theme="1"/>
        <rFont val="Calibri"/>
        <family val="2"/>
        <scheme val="minor"/>
      </rPr>
      <t>MP</t>
    </r>
    <r>
      <rPr>
        <sz val="11"/>
        <color theme="1"/>
        <rFont val="Calibri"/>
        <family val="2"/>
        <scheme val="minor"/>
      </rPr>
      <t xml:space="preserve"> (W) =</t>
    </r>
  </si>
  <si>
    <r>
      <t>P</t>
    </r>
    <r>
      <rPr>
        <vertAlign val="subscript"/>
        <sz val="11"/>
        <color theme="1"/>
        <rFont val="Calibri"/>
        <family val="2"/>
        <scheme val="minor"/>
      </rPr>
      <t>MP2</t>
    </r>
    <r>
      <rPr>
        <sz val="11"/>
        <color theme="1"/>
        <rFont val="Calibri"/>
        <family val="2"/>
        <scheme val="minor"/>
      </rPr>
      <t xml:space="preserve"> (θ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)≈ (P</t>
    </r>
    <r>
      <rPr>
        <vertAlign val="subscript"/>
        <sz val="11"/>
        <color theme="1"/>
        <rFont val="Calibri"/>
        <family val="2"/>
        <scheme val="minor"/>
      </rPr>
      <t>MP1</t>
    </r>
    <r>
      <rPr>
        <sz val="11"/>
        <color theme="1"/>
        <rFont val="Calibri"/>
        <family val="2"/>
        <scheme val="minor"/>
      </rPr>
      <t xml:space="preserve"> (θ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</t>
    </r>
    <r>
      <rPr>
        <sz val="11"/>
        <color theme="1"/>
        <rFont val="Calibri"/>
        <family val="2"/>
      </rPr>
      <t>ϒ</t>
    </r>
    <r>
      <rPr>
        <sz val="11"/>
        <color theme="1"/>
        <rFont val="Calibri"/>
        <family val="2"/>
        <scheme val="minor"/>
      </rPr>
      <t>∙(θ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-θ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))·G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</si>
  <si>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STC</t>
    </r>
    <r>
      <rPr>
        <sz val="11"/>
        <color theme="1"/>
        <rFont val="Calibri"/>
        <family val="2"/>
        <scheme val="minor"/>
      </rPr>
      <t xml:space="preserve"> (K)=</t>
    </r>
  </si>
  <si>
    <r>
      <t>V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(θ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)≈ V</t>
    </r>
    <r>
      <rPr>
        <vertAlign val="subscript"/>
        <sz val="11"/>
        <color theme="1"/>
        <rFont val="Calibri"/>
        <family val="2"/>
        <scheme val="minor"/>
      </rPr>
      <t xml:space="preserve">th </t>
    </r>
    <r>
      <rPr>
        <sz val="11"/>
        <color theme="1"/>
        <rFont val="Calibri"/>
        <family val="2"/>
        <scheme val="minor"/>
      </rPr>
      <t>(θ</t>
    </r>
    <r>
      <rPr>
        <vertAlign val="subscript"/>
        <sz val="11"/>
        <color theme="1"/>
        <rFont val="Calibri"/>
        <family val="2"/>
        <scheme val="minor"/>
      </rPr>
      <t>STC</t>
    </r>
    <r>
      <rPr>
        <sz val="11"/>
        <color theme="1"/>
        <rFont val="Calibri"/>
        <family val="2"/>
        <scheme val="minor"/>
      </rPr>
      <t>)·(θ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/θ</t>
    </r>
    <r>
      <rPr>
        <vertAlign val="subscript"/>
        <sz val="11"/>
        <color theme="1"/>
        <rFont val="Calibri"/>
        <family val="2"/>
        <scheme val="minor"/>
      </rPr>
      <t>STC</t>
    </r>
    <r>
      <rPr>
        <sz val="11"/>
        <color theme="1"/>
        <rFont val="Calibri"/>
        <family val="2"/>
        <scheme val="minor"/>
      </rPr>
      <t>)</t>
    </r>
  </si>
  <si>
    <t>mV/célula</t>
  </si>
  <si>
    <t>ϒ(%/K)=</t>
  </si>
  <si>
    <t>ϒ(W/K)=</t>
  </si>
  <si>
    <t>Gmed=</t>
  </si>
  <si>
    <t>I'sc/G=</t>
  </si>
  <si>
    <t>Isc interpolada</t>
  </si>
  <si>
    <t>Ta=</t>
  </si>
  <si>
    <t>Tcel=</t>
  </si>
  <si>
    <t>Gajust=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</si>
  <si>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G(%)=</t>
    </r>
  </si>
  <si>
    <t>T'cel=</t>
  </si>
  <si>
    <r>
      <rPr>
        <sz val="11"/>
        <color theme="1"/>
        <rFont val="Symbol"/>
        <family val="1"/>
        <charset val="2"/>
      </rPr>
      <t>DT</t>
    </r>
    <r>
      <rPr>
        <sz val="11"/>
        <color theme="1"/>
        <rFont val="Calibri"/>
        <family val="2"/>
        <scheme val="minor"/>
      </rPr>
      <t>(%)=</t>
    </r>
  </si>
  <si>
    <t>"n" =</t>
  </si>
  <si>
    <r>
      <t>Rs (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)=</t>
    </r>
  </si>
  <si>
    <r>
      <t xml:space="preserve"> "</t>
    </r>
    <r>
      <rPr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"=</t>
    </r>
  </si>
  <si>
    <r>
      <t>"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"=</t>
    </r>
  </si>
  <si>
    <r>
      <t>V</t>
    </r>
    <r>
      <rPr>
        <vertAlign val="subscript"/>
        <sz val="11"/>
        <color theme="1"/>
        <rFont val="Calibri"/>
        <family val="2"/>
        <scheme val="minor"/>
      </rPr>
      <t>OC,ref</t>
    </r>
    <r>
      <rPr>
        <sz val="11"/>
        <color theme="1"/>
        <rFont val="Calibri"/>
        <family val="2"/>
        <scheme val="minor"/>
      </rPr>
      <t>=</t>
    </r>
  </si>
  <si>
    <r>
      <t>I</t>
    </r>
    <r>
      <rPr>
        <vertAlign val="subscript"/>
        <sz val="11"/>
        <color theme="1"/>
        <rFont val="Calibri"/>
        <family val="2"/>
        <scheme val="minor"/>
      </rPr>
      <t>SC,ref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</si>
  <si>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OC2</t>
    </r>
    <r>
      <rPr>
        <sz val="11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</si>
  <si>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>SC2</t>
    </r>
    <r>
      <rPr>
        <sz val="11"/>
        <color theme="1"/>
        <rFont val="Calibri"/>
        <family val="2"/>
        <scheme val="minor"/>
      </rPr>
      <t>=</t>
    </r>
  </si>
  <si>
    <r>
      <t>I</t>
    </r>
    <r>
      <rPr>
        <vertAlign val="subscript"/>
        <sz val="11"/>
        <color theme="1"/>
        <rFont val="Calibri"/>
        <family val="2"/>
        <scheme val="minor"/>
      </rPr>
      <t>SC3</t>
    </r>
    <r>
      <rPr>
        <sz val="11"/>
        <color theme="1"/>
        <rFont val="Calibri"/>
        <family val="2"/>
        <scheme val="minor"/>
      </rPr>
      <t>=</t>
    </r>
  </si>
  <si>
    <r>
      <t>I</t>
    </r>
    <r>
      <rPr>
        <vertAlign val="subscript"/>
        <sz val="11"/>
        <color theme="1"/>
        <rFont val="Calibri"/>
        <family val="2"/>
        <scheme val="minor"/>
      </rPr>
      <t>SC4</t>
    </r>
    <r>
      <rPr>
        <sz val="11"/>
        <color theme="1"/>
        <rFont val="Calibri"/>
        <family val="2"/>
        <scheme val="minor"/>
      </rPr>
      <t>=</t>
    </r>
  </si>
  <si>
    <r>
      <t xml:space="preserve">G </t>
    </r>
    <r>
      <rPr>
        <sz val="10"/>
        <color theme="1"/>
        <rFont val="Calibri"/>
        <family val="2"/>
        <scheme val="minor"/>
      </rPr>
      <t>(W/m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</si>
  <si>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(V)</t>
    </r>
  </si>
  <si>
    <r>
      <t>I'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(A)</t>
    </r>
  </si>
  <si>
    <r>
      <t>P'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(W)</t>
    </r>
  </si>
  <si>
    <r>
      <t xml:space="preserve">P' </t>
    </r>
    <r>
      <rPr>
        <vertAlign val="subscript"/>
        <sz val="11"/>
        <color theme="1"/>
        <rFont val="Calibri"/>
        <family val="2"/>
        <scheme val="minor"/>
      </rPr>
      <t>máx</t>
    </r>
  </si>
  <si>
    <r>
      <t>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(V)</t>
    </r>
  </si>
  <si>
    <r>
      <t>I'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(A)</t>
    </r>
  </si>
  <si>
    <r>
      <t>P'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(W)</t>
    </r>
  </si>
  <si>
    <r>
      <t>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(V)</t>
    </r>
  </si>
  <si>
    <r>
      <t>I'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(A)</t>
    </r>
  </si>
  <si>
    <r>
      <t>P'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(W)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</si>
  <si>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P' (%)</t>
    </r>
  </si>
  <si>
    <t>Valores de Isc interpolados para obtener las Isc de las curvas trasladadas</t>
  </si>
  <si>
    <t>Condiciones estándar</t>
  </si>
  <si>
    <r>
      <t>G</t>
    </r>
    <r>
      <rPr>
        <vertAlign val="subscript"/>
        <sz val="11"/>
        <color theme="1"/>
        <rFont val="Calibri"/>
        <family val="2"/>
        <scheme val="minor"/>
      </rPr>
      <t>STC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</si>
  <si>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(V)</t>
    </r>
  </si>
  <si>
    <r>
      <t>I'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(A)</t>
    </r>
  </si>
  <si>
    <r>
      <t>P'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(W)</t>
    </r>
  </si>
  <si>
    <t>DATOS PRÁCTICOS</t>
  </si>
  <si>
    <t>Caso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</si>
  <si>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(W/m</t>
    </r>
    <r>
      <rPr>
        <b/>
        <sz val="11"/>
        <color theme="1"/>
        <rFont val="Calibri"/>
        <family val="2"/>
      </rPr>
      <t>²)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</si>
  <si>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(W/m</t>
    </r>
    <r>
      <rPr>
        <b/>
        <sz val="11"/>
        <color theme="1"/>
        <rFont val="Calibri"/>
        <family val="2"/>
      </rPr>
      <t>²)</t>
    </r>
  </si>
  <si>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1"/>
        <color theme="1"/>
        <rFont val="Calibri"/>
        <family val="2"/>
        <scheme val="minor"/>
      </rPr>
      <t>G</t>
    </r>
    <r>
      <rPr>
        <b/>
        <sz val="11"/>
        <color theme="1"/>
        <rFont val="Calibri"/>
        <family val="2"/>
        <scheme val="minor"/>
      </rPr>
      <t xml:space="preserve"> (%)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</si>
  <si>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</rPr>
      <t>°C)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</si>
  <si>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</rPr>
      <t>°C)</t>
    </r>
  </si>
  <si>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(%)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</si>
  <si>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(W)</t>
    </r>
  </si>
  <si>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1"/>
        <color theme="1"/>
        <rFont val="Calibri"/>
        <family val="2"/>
        <scheme val="minor"/>
      </rPr>
      <t>pm</t>
    </r>
    <r>
      <rPr>
        <b/>
        <sz val="11"/>
        <color theme="1"/>
        <rFont val="Calibri"/>
        <family val="2"/>
        <scheme val="minor"/>
      </rPr>
      <t xml:space="preserve"> (%)</t>
    </r>
  </si>
  <si>
    <t>Valores STC</t>
  </si>
  <si>
    <t>Valores reales</t>
  </si>
  <si>
    <t>TRASLACIÓN DE DATOS A PARTIR DE LOS TEÓRICOS EN STC</t>
  </si>
  <si>
    <t>STC</t>
  </si>
  <si>
    <t>n =</t>
  </si>
  <si>
    <r>
      <t>Rp (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)=</t>
    </r>
  </si>
  <si>
    <r>
      <t>Cálculo de "</t>
    </r>
    <r>
      <rPr>
        <u/>
        <sz val="11"/>
        <color theme="1"/>
        <rFont val="Symbol"/>
        <family val="1"/>
        <charset val="2"/>
      </rPr>
      <t xml:space="preserve">a </t>
    </r>
    <r>
      <rPr>
        <u/>
        <sz val="11"/>
        <color theme="1"/>
        <rFont val="Calibri"/>
        <family val="2"/>
        <scheme val="minor"/>
      </rPr>
      <t>real" y "</t>
    </r>
    <r>
      <rPr>
        <u/>
        <sz val="11"/>
        <color theme="1"/>
        <rFont val="Symbol"/>
        <family val="1"/>
        <charset val="2"/>
      </rPr>
      <t>b</t>
    </r>
    <r>
      <rPr>
        <u/>
        <sz val="11"/>
        <color theme="1"/>
        <rFont val="Calibri"/>
        <family val="2"/>
        <scheme val="minor"/>
      </rPr>
      <t xml:space="preserve"> real"</t>
    </r>
  </si>
  <si>
    <t>1&lt;-&gt;2</t>
  </si>
  <si>
    <t>1&lt;-&gt;3</t>
  </si>
  <si>
    <t>2&lt;-&gt;3</t>
  </si>
  <si>
    <t>1&lt;-&gt;4</t>
  </si>
  <si>
    <r>
      <t xml:space="preserve"> V</t>
    </r>
    <r>
      <rPr>
        <vertAlign val="subscript"/>
        <sz val="11"/>
        <color theme="1"/>
        <rFont val="Calibri"/>
        <family val="2"/>
        <scheme val="minor"/>
      </rPr>
      <t xml:space="preserve">th 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STC</t>
    </r>
    <r>
      <rPr>
        <sz val="11"/>
        <color theme="1"/>
        <rFont val="Calibri"/>
        <family val="2"/>
        <scheme val="minor"/>
      </rPr>
      <t>)≈</t>
    </r>
  </si>
  <si>
    <t>2&lt;-&gt;4</t>
  </si>
  <si>
    <t>3&lt;-&gt;4</t>
  </si>
  <si>
    <t>Traslación de datos a partir de los prácticos a 1000W/m2 y 68,4 ºC</t>
  </si>
  <si>
    <t>Pmáx=</t>
  </si>
  <si>
    <t>Vmáx=</t>
  </si>
  <si>
    <t>Imáx=</t>
  </si>
  <si>
    <r>
      <t xml:space="preserve">V' </t>
    </r>
    <r>
      <rPr>
        <vertAlign val="subscript"/>
        <sz val="11"/>
        <color theme="1"/>
        <rFont val="Calibri"/>
        <family val="2"/>
        <scheme val="minor"/>
      </rPr>
      <t>máx</t>
    </r>
  </si>
  <si>
    <r>
      <t xml:space="preserve">I' </t>
    </r>
    <r>
      <rPr>
        <vertAlign val="subscript"/>
        <sz val="11"/>
        <color theme="1"/>
        <rFont val="Calibri"/>
        <family val="2"/>
        <scheme val="minor"/>
      </rPr>
      <t>máx</t>
    </r>
  </si>
  <si>
    <t>dU/dI</t>
  </si>
  <si>
    <t>Acción</t>
  </si>
  <si>
    <t>dU/dI (pu)</t>
  </si>
  <si>
    <r>
      <t xml:space="preserve">G </t>
    </r>
    <r>
      <rPr>
        <sz val="10"/>
        <color theme="1"/>
        <rFont val="Calibri"/>
        <family val="2"/>
        <scheme val="minor"/>
      </rPr>
      <t>(W/m2)</t>
    </r>
  </si>
  <si>
    <t>Finalización: 22/07/2016 14:14:21</t>
  </si>
  <si>
    <t>valores no medidos. introducidos manualmente (insertados)</t>
  </si>
  <si>
    <t>Comienzo: 22/07/2016 14:13:14</t>
  </si>
  <si>
    <t>Comienzo: 22/07/2016 13:16:51</t>
  </si>
  <si>
    <t>Finalización: 22/07/2016 13:18:30</t>
  </si>
  <si>
    <t>M2: SPR-220</t>
  </si>
  <si>
    <t>Comienzo: 22/07/2016 13:05:49</t>
  </si>
  <si>
    <t>Finalización: 22/07/2016 13:07:58</t>
  </si>
  <si>
    <t>Comienzo: 22/07/2016 13:01:00</t>
  </si>
  <si>
    <t>Finalización: 22/07/2016 13:02:04</t>
  </si>
  <si>
    <t>Isc</t>
  </si>
  <si>
    <t>Voc</t>
  </si>
  <si>
    <t>Imp</t>
  </si>
  <si>
    <t>Vmp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</si>
</sst>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"/>
    <numFmt numFmtId="166" formatCode="0.0000"/>
    <numFmt numFmtId="167" formatCode="0.000000"/>
    <numFmt numFmtId="168" formatCode="#,##0.0"/>
    <numFmt numFmtId="169" formatCode="#,##0.000"/>
    <numFmt numFmtId="170" formatCode="0.00000"/>
    <numFmt numFmtId="171" formatCode="#,##0.0000"/>
    <numFmt numFmtId="172" formatCode="0.0000E+00"/>
  </numFmts>
  <fonts count="34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Symbol"/>
      <family val="1"/>
      <charset val="2"/>
    </font>
    <font>
      <sz val="11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GreekS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sz val="12"/>
      <name val="Symbol"/>
      <family val="1"/>
      <charset val="2"/>
    </font>
    <font>
      <b/>
      <sz val="7"/>
      <name val="Arial"/>
      <family val="2"/>
    </font>
    <font>
      <b/>
      <sz val="8"/>
      <name val="Arial"/>
      <family val="2"/>
    </font>
    <font>
      <b/>
      <vertAlign val="subscript"/>
      <sz val="9"/>
      <name val="Arial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vertAlign val="subscript"/>
      <sz val="1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9"/>
      <color rgb="FFFF0000"/>
      <name val="Arial"/>
      <family val="2"/>
    </font>
    <font>
      <u/>
      <sz val="11"/>
      <color theme="1"/>
      <name val="Symbol"/>
      <family val="1"/>
      <charset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3" borderId="0" xfId="0" applyFill="1"/>
    <xf numFmtId="164" fontId="2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right"/>
    </xf>
    <xf numFmtId="166" fontId="6" fillId="0" borderId="0" xfId="0" applyNumberFormat="1" applyFont="1"/>
    <xf numFmtId="166" fontId="6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5" fillId="0" borderId="0" xfId="0" applyFont="1"/>
    <xf numFmtId="167" fontId="15" fillId="0" borderId="0" xfId="0" applyNumberFormat="1" applyFont="1"/>
    <xf numFmtId="0" fontId="16" fillId="0" borderId="0" xfId="0" applyFont="1"/>
    <xf numFmtId="166" fontId="15" fillId="5" borderId="0" xfId="0" applyNumberFormat="1" applyFont="1" applyFill="1"/>
    <xf numFmtId="0" fontId="16" fillId="5" borderId="0" xfId="0" applyFont="1" applyFill="1"/>
    <xf numFmtId="0" fontId="15" fillId="5" borderId="0" xfId="0" applyFont="1" applyFill="1"/>
    <xf numFmtId="4" fontId="15" fillId="0" borderId="0" xfId="0" applyNumberFormat="1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68" fontId="15" fillId="0" borderId="0" xfId="0" applyNumberFormat="1" applyFont="1"/>
    <xf numFmtId="3" fontId="15" fillId="0" borderId="0" xfId="0" applyNumberFormat="1" applyFont="1"/>
    <xf numFmtId="169" fontId="15" fillId="0" borderId="0" xfId="0" applyNumberFormat="1" applyFont="1"/>
    <xf numFmtId="167" fontId="15" fillId="0" borderId="0" xfId="0" applyNumberFormat="1" applyFont="1" applyAlignment="1">
      <alignment horizontal="center"/>
    </xf>
    <xf numFmtId="166" fontId="15" fillId="0" borderId="0" xfId="0" applyNumberFormat="1" applyFont="1"/>
    <xf numFmtId="170" fontId="15" fillId="0" borderId="0" xfId="0" applyNumberFormat="1" applyFont="1" applyAlignment="1">
      <alignment horizontal="center"/>
    </xf>
    <xf numFmtId="166" fontId="19" fillId="0" borderId="0" xfId="0" applyNumberFormat="1" applyFont="1"/>
    <xf numFmtId="166" fontId="15" fillId="6" borderId="0" xfId="0" applyNumberFormat="1" applyFont="1" applyFill="1"/>
    <xf numFmtId="166" fontId="15" fillId="0" borderId="0" xfId="0" applyNumberFormat="1" applyFont="1" applyAlignment="1">
      <alignment horizontal="center"/>
    </xf>
    <xf numFmtId="2" fontId="15" fillId="0" borderId="0" xfId="0" applyNumberFormat="1" applyFont="1"/>
    <xf numFmtId="4" fontId="15" fillId="0" borderId="0" xfId="0" applyNumberFormat="1" applyFont="1" applyAlignment="1">
      <alignment horizontal="center"/>
    </xf>
    <xf numFmtId="170" fontId="15" fillId="0" borderId="0" xfId="0" applyNumberFormat="1" applyFont="1"/>
    <xf numFmtId="166" fontId="15" fillId="7" borderId="0" xfId="0" applyNumberFormat="1" applyFont="1" applyFill="1"/>
    <xf numFmtId="170" fontId="15" fillId="6" borderId="0" xfId="0" applyNumberFormat="1" applyFont="1" applyFill="1"/>
    <xf numFmtId="170" fontId="15" fillId="7" borderId="0" xfId="0" applyNumberFormat="1" applyFont="1" applyFill="1"/>
    <xf numFmtId="165" fontId="16" fillId="0" borderId="0" xfId="0" applyNumberFormat="1" applyFont="1"/>
    <xf numFmtId="165" fontId="15" fillId="0" borderId="0" xfId="0" applyNumberFormat="1" applyFont="1"/>
    <xf numFmtId="2" fontId="15" fillId="6" borderId="0" xfId="0" applyNumberFormat="1" applyFont="1" applyFill="1"/>
    <xf numFmtId="2" fontId="15" fillId="7" borderId="0" xfId="0" applyNumberFormat="1" applyFont="1" applyFill="1"/>
    <xf numFmtId="165" fontId="15" fillId="5" borderId="0" xfId="0" applyNumberFormat="1" applyFont="1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14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2" fontId="5" fillId="0" borderId="4" xfId="0" applyNumberFormat="1" applyFont="1" applyBorder="1"/>
    <xf numFmtId="22" fontId="5" fillId="0" borderId="7" xfId="0" applyNumberFormat="1" applyFont="1" applyBorder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5" fillId="0" borderId="0" xfId="0" applyNumberFormat="1" applyFont="1"/>
    <xf numFmtId="164" fontId="5" fillId="0" borderId="0" xfId="0" applyNumberFormat="1" applyFont="1"/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64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71" fontId="0" fillId="2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1" fontId="15" fillId="0" borderId="0" xfId="0" applyNumberFormat="1" applyFont="1"/>
    <xf numFmtId="0" fontId="29" fillId="0" borderId="0" xfId="0" applyFont="1"/>
    <xf numFmtId="166" fontId="29" fillId="0" borderId="0" xfId="0" applyNumberFormat="1" applyFont="1"/>
    <xf numFmtId="169" fontId="29" fillId="0" borderId="0" xfId="0" applyNumberFormat="1" applyFont="1"/>
    <xf numFmtId="171" fontId="29" fillId="0" borderId="0" xfId="0" applyNumberFormat="1" applyFont="1"/>
    <xf numFmtId="168" fontId="29" fillId="0" borderId="0" xfId="0" applyNumberFormat="1" applyFont="1"/>
    <xf numFmtId="3" fontId="29" fillId="0" borderId="0" xfId="0" applyNumberFormat="1" applyFont="1"/>
    <xf numFmtId="0" fontId="29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1" xfId="0" applyBorder="1"/>
    <xf numFmtId="0" fontId="14" fillId="0" borderId="19" xfId="0" applyFont="1" applyBorder="1" applyAlignment="1">
      <alignment horizontal="center"/>
    </xf>
    <xf numFmtId="0" fontId="14" fillId="0" borderId="0" xfId="0" applyFont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5" xfId="0" quotePrefix="1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165" fontId="5" fillId="0" borderId="5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169" fontId="5" fillId="0" borderId="0" xfId="0" applyNumberFormat="1" applyFont="1" applyAlignment="1">
      <alignment horizontal="center"/>
    </xf>
    <xf numFmtId="169" fontId="5" fillId="2" borderId="0" xfId="0" applyNumberFormat="1" applyFont="1" applyFill="1" applyAlignment="1">
      <alignment horizontal="center"/>
    </xf>
    <xf numFmtId="171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1" fillId="0" borderId="5" xfId="0" applyFont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4" borderId="0" xfId="0" applyNumberFormat="1" applyFill="1"/>
    <xf numFmtId="170" fontId="0" fillId="7" borderId="0" xfId="0" applyNumberFormat="1" applyFill="1"/>
    <xf numFmtId="0" fontId="15" fillId="7" borderId="0" xfId="0" applyFont="1" applyFill="1" applyAlignment="1">
      <alignment horizontal="center"/>
    </xf>
    <xf numFmtId="169" fontId="15" fillId="7" borderId="0" xfId="0" applyNumberFormat="1" applyFont="1" applyFill="1"/>
    <xf numFmtId="171" fontId="15" fillId="7" borderId="0" xfId="0" applyNumberFormat="1" applyFont="1" applyFill="1"/>
    <xf numFmtId="168" fontId="15" fillId="7" borderId="0" xfId="0" applyNumberFormat="1" applyFont="1" applyFill="1"/>
    <xf numFmtId="3" fontId="15" fillId="7" borderId="0" xfId="0" applyNumberFormat="1" applyFont="1" applyFill="1"/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/>
    <xf numFmtId="169" fontId="15" fillId="2" borderId="0" xfId="0" applyNumberFormat="1" applyFont="1" applyFill="1"/>
    <xf numFmtId="171" fontId="15" fillId="2" borderId="0" xfId="0" applyNumberFormat="1" applyFont="1" applyFill="1"/>
    <xf numFmtId="168" fontId="15" fillId="2" borderId="0" xfId="0" applyNumberFormat="1" applyFont="1" applyFill="1"/>
    <xf numFmtId="165" fontId="15" fillId="2" borderId="0" xfId="0" applyNumberFormat="1" applyFont="1" applyFill="1" applyAlignment="1">
      <alignment horizontal="center"/>
    </xf>
    <xf numFmtId="165" fontId="15" fillId="7" borderId="0" xfId="0" applyNumberFormat="1" applyFont="1" applyFill="1" applyAlignment="1">
      <alignment horizontal="center"/>
    </xf>
    <xf numFmtId="3" fontId="15" fillId="7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164" fontId="0" fillId="4" borderId="0" xfId="0" applyNumberFormat="1" applyFill="1" applyAlignment="1">
      <alignment horizontal="right"/>
    </xf>
    <xf numFmtId="1" fontId="0" fillId="0" borderId="0" xfId="0" applyNumberFormat="1"/>
    <xf numFmtId="0" fontId="5" fillId="8" borderId="0" xfId="0" applyFont="1" applyFill="1" applyAlignment="1">
      <alignment horizontal="right"/>
    </xf>
    <xf numFmtId="1" fontId="5" fillId="0" borderId="0" xfId="0" applyNumberFormat="1" applyFont="1" applyAlignment="1">
      <alignment horizontal="center"/>
    </xf>
    <xf numFmtId="0" fontId="5" fillId="9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172" fontId="0" fillId="0" borderId="0" xfId="0" applyNumberFormat="1"/>
    <xf numFmtId="172" fontId="0" fillId="3" borderId="0" xfId="0" applyNumberFormat="1" applyFill="1"/>
    <xf numFmtId="166" fontId="0" fillId="2" borderId="0" xfId="0" applyNumberFormat="1" applyFill="1"/>
    <xf numFmtId="169" fontId="0" fillId="0" borderId="0" xfId="0" applyNumberFormat="1" applyAlignment="1">
      <alignment horizontal="center"/>
    </xf>
    <xf numFmtId="170" fontId="0" fillId="0" borderId="0" xfId="0" applyNumberFormat="1"/>
    <xf numFmtId="2" fontId="15" fillId="2" borderId="0" xfId="0" applyNumberFormat="1" applyFont="1" applyFill="1"/>
    <xf numFmtId="170" fontId="15" fillId="2" borderId="0" xfId="0" applyNumberFormat="1" applyFont="1" applyFill="1"/>
    <xf numFmtId="166" fontId="15" fillId="10" borderId="0" xfId="0" applyNumberFormat="1" applyFont="1" applyFill="1"/>
    <xf numFmtId="170" fontId="15" fillId="10" borderId="0" xfId="0" applyNumberFormat="1" applyFont="1" applyFill="1"/>
    <xf numFmtId="2" fontId="15" fillId="10" borderId="0" xfId="0" applyNumberFormat="1" applyFont="1" applyFill="1"/>
    <xf numFmtId="0" fontId="15" fillId="10" borderId="0" xfId="0" applyFont="1" applyFill="1" applyAlignment="1">
      <alignment horizontal="center"/>
    </xf>
    <xf numFmtId="164" fontId="15" fillId="10" borderId="0" xfId="0" applyNumberFormat="1" applyFont="1" applyFill="1"/>
    <xf numFmtId="168" fontId="15" fillId="10" borderId="0" xfId="0" applyNumberFormat="1" applyFont="1" applyFill="1"/>
    <xf numFmtId="169" fontId="15" fillId="10" borderId="0" xfId="0" applyNumberFormat="1" applyFont="1" applyFill="1"/>
    <xf numFmtId="0" fontId="15" fillId="10" borderId="0" xfId="0" applyFont="1" applyFill="1"/>
    <xf numFmtId="3" fontId="15" fillId="10" borderId="0" xfId="0" applyNumberFormat="1" applyFont="1" applyFill="1" applyAlignment="1">
      <alignment horizontal="center"/>
    </xf>
    <xf numFmtId="0" fontId="31" fillId="4" borderId="5" xfId="0" applyFont="1" applyFill="1" applyBorder="1" applyAlignment="1">
      <alignment horizontal="center"/>
    </xf>
    <xf numFmtId="4" fontId="31" fillId="4" borderId="5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191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29959787846806E-2"/>
          <c:y val="8.8755662450334213E-2"/>
          <c:w val="0.85430532639283563"/>
          <c:h val="0.86399661092337798"/>
        </c:manualLayout>
      </c:layout>
      <c:scatterChart>
        <c:scatterStyle val="lineMarker"/>
        <c:varyColors val="0"/>
        <c:ser>
          <c:idx val="1"/>
          <c:order val="1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kW'!$L$11:$L$70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A84-8C2E-605932B897F0}"/>
            </c:ext>
          </c:extLst>
        </c:ser>
        <c:ser>
          <c:idx val="2"/>
          <c:order val="2"/>
          <c:spPr>
            <a:ln w="9525"/>
          </c:spPr>
          <c:marker>
            <c:symbol val="x"/>
            <c:size val="5"/>
            <c:spPr>
              <a:ln w="6350">
                <a:solidFill>
                  <a:schemeClr val="tx1"/>
                </a:solidFill>
              </a:ln>
            </c:spPr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kW'!$G$11:$G$70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3.2394901999999997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4.2921953000000004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4.5762741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4.7831688999999997</c:v>
                </c:pt>
                <c:pt idx="26">
                  <c:v>4.8252185000000001</c:v>
                </c:pt>
                <c:pt idx="27">
                  <c:v>4.8812379000000004</c:v>
                </c:pt>
                <c:pt idx="28">
                  <c:v>4.9461981999999995</c:v>
                </c:pt>
                <c:pt idx="29">
                  <c:v>4.9660355000000003</c:v>
                </c:pt>
                <c:pt idx="30">
                  <c:v>5.0268745999999993</c:v>
                </c:pt>
                <c:pt idx="31">
                  <c:v>5.0384695999999991</c:v>
                </c:pt>
                <c:pt idx="32">
                  <c:v>5.0875041000000003</c:v>
                </c:pt>
                <c:pt idx="33">
                  <c:v>5.0930222999999994</c:v>
                </c:pt>
                <c:pt idx="34">
                  <c:v>5.1549091000000002</c:v>
                </c:pt>
                <c:pt idx="35">
                  <c:v>5.1639895999999998</c:v>
                </c:pt>
                <c:pt idx="36">
                  <c:v>5.2296483000000009</c:v>
                </c:pt>
                <c:pt idx="37">
                  <c:v>5.2416624999999994</c:v>
                </c:pt>
                <c:pt idx="38">
                  <c:v>5.2508128000000003</c:v>
                </c:pt>
                <c:pt idx="39">
                  <c:v>5.2646429999999995</c:v>
                </c:pt>
                <c:pt idx="40">
                  <c:v>5.2798004000000001</c:v>
                </c:pt>
                <c:pt idx="41">
                  <c:v>5.3197545000000002</c:v>
                </c:pt>
                <c:pt idx="42">
                  <c:v>5.3691382000000001</c:v>
                </c:pt>
                <c:pt idx="43">
                  <c:v>5.4048314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5.6040428000000002</c:v>
                </c:pt>
                <c:pt idx="49">
                  <c:v>5.6131931000000002</c:v>
                </c:pt>
                <c:pt idx="50">
                  <c:v>5.6296078000000005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5.6653010000000004</c:v>
                </c:pt>
                <c:pt idx="56">
                  <c:v>5.6762089000000007</c:v>
                </c:pt>
                <c:pt idx="57">
                  <c:v>5.6780547000000006</c:v>
                </c:pt>
                <c:pt idx="58">
                  <c:v>5.7030897000000005</c:v>
                </c:pt>
                <c:pt idx="59">
                  <c:v>5.7051153000000001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A84-8C2E-605932B8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5248"/>
        <c:axId val="51206784"/>
      </c:scatterChart>
      <c:scatterChart>
        <c:scatterStyle val="lineMarker"/>
        <c:varyColors val="0"/>
        <c:ser>
          <c:idx val="0"/>
          <c:order val="0"/>
          <c:tx>
            <c:v>P'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kW'!$H$11:$H$70</c:f>
              <c:numCache>
                <c:formatCode>0.0</c:formatCode>
                <c:ptCount val="60"/>
                <c:pt idx="0">
                  <c:v>991.11730769230769</c:v>
                </c:pt>
                <c:pt idx="1">
                  <c:v>990.64367692307701</c:v>
                </c:pt>
                <c:pt idx="2">
                  <c:v>990.08393846153854</c:v>
                </c:pt>
                <c:pt idx="3">
                  <c:v>990.56833846153847</c:v>
                </c:pt>
                <c:pt idx="4">
                  <c:v>990.26693846153853</c:v>
                </c:pt>
                <c:pt idx="5">
                  <c:v>989.89018461538467</c:v>
                </c:pt>
                <c:pt idx="6">
                  <c:v>994.13126153846167</c:v>
                </c:pt>
                <c:pt idx="7">
                  <c:v>992.08607692307703</c:v>
                </c:pt>
                <c:pt idx="8">
                  <c:v>990.93430769230758</c:v>
                </c:pt>
                <c:pt idx="9">
                  <c:v>992.71038461538467</c:v>
                </c:pt>
                <c:pt idx="10">
                  <c:v>992.94719999999984</c:v>
                </c:pt>
                <c:pt idx="11">
                  <c:v>990.01935384615376</c:v>
                </c:pt>
                <c:pt idx="12">
                  <c:v>991.26800000000003</c:v>
                </c:pt>
                <c:pt idx="13">
                  <c:v>990.86972307692304</c:v>
                </c:pt>
                <c:pt idx="14">
                  <c:v>990.49298461538467</c:v>
                </c:pt>
                <c:pt idx="15">
                  <c:v>992.04301538461527</c:v>
                </c:pt>
                <c:pt idx="16">
                  <c:v>991.99995384615374</c:v>
                </c:pt>
                <c:pt idx="17">
                  <c:v>991.61244615384612</c:v>
                </c:pt>
                <c:pt idx="18">
                  <c:v>992.19370769230773</c:v>
                </c:pt>
                <c:pt idx="19">
                  <c:v>993.10866153846166</c:v>
                </c:pt>
                <c:pt idx="20">
                  <c:v>991.69856923076918</c:v>
                </c:pt>
                <c:pt idx="21">
                  <c:v>989.70720000000006</c:v>
                </c:pt>
                <c:pt idx="22">
                  <c:v>995.31530769230778</c:v>
                </c:pt>
                <c:pt idx="23">
                  <c:v>990.826676923077</c:v>
                </c:pt>
                <c:pt idx="24">
                  <c:v>993.30241538461541</c:v>
                </c:pt>
                <c:pt idx="25">
                  <c:v>994.22813846153838</c:v>
                </c:pt>
                <c:pt idx="26">
                  <c:v>992.11836923076919</c:v>
                </c:pt>
                <c:pt idx="27">
                  <c:v>996.55318461538457</c:v>
                </c:pt>
                <c:pt idx="28">
                  <c:v>995.17536923076932</c:v>
                </c:pt>
                <c:pt idx="29">
                  <c:v>994.58335384615384</c:v>
                </c:pt>
                <c:pt idx="30">
                  <c:v>994.19584615384622</c:v>
                </c:pt>
                <c:pt idx="31">
                  <c:v>992.64579999999989</c:v>
                </c:pt>
                <c:pt idx="32">
                  <c:v>994.55106153846145</c:v>
                </c:pt>
                <c:pt idx="33">
                  <c:v>993.43158461538474</c:v>
                </c:pt>
                <c:pt idx="34">
                  <c:v>993.70069230769229</c:v>
                </c:pt>
                <c:pt idx="35">
                  <c:v>993.33470769230769</c:v>
                </c:pt>
                <c:pt idx="36">
                  <c:v>992.87184615384626</c:v>
                </c:pt>
                <c:pt idx="37">
                  <c:v>991.24647692307701</c:v>
                </c:pt>
                <c:pt idx="38">
                  <c:v>992.13989230769232</c:v>
                </c:pt>
                <c:pt idx="39">
                  <c:v>991.02043076923064</c:v>
                </c:pt>
                <c:pt idx="40">
                  <c:v>986.4779692307693</c:v>
                </c:pt>
                <c:pt idx="41">
                  <c:v>987.86653846153843</c:v>
                </c:pt>
                <c:pt idx="42">
                  <c:v>988.9537076923076</c:v>
                </c:pt>
                <c:pt idx="43">
                  <c:v>990.63292307692302</c:v>
                </c:pt>
                <c:pt idx="44">
                  <c:v>987.92035384615394</c:v>
                </c:pt>
                <c:pt idx="45">
                  <c:v>987.00540000000001</c:v>
                </c:pt>
                <c:pt idx="46">
                  <c:v>989.76101538461546</c:v>
                </c:pt>
                <c:pt idx="47">
                  <c:v>988.70613846153856</c:v>
                </c:pt>
                <c:pt idx="48">
                  <c:v>987.8773076923078</c:v>
                </c:pt>
                <c:pt idx="49">
                  <c:v>988.21098461538463</c:v>
                </c:pt>
                <c:pt idx="50">
                  <c:v>987.38215384615387</c:v>
                </c:pt>
                <c:pt idx="51">
                  <c:v>988.67384615384606</c:v>
                </c:pt>
                <c:pt idx="52">
                  <c:v>986.90852307692307</c:v>
                </c:pt>
                <c:pt idx="53">
                  <c:v>986.40261538461539</c:v>
                </c:pt>
                <c:pt idx="54">
                  <c:v>987.55438461538461</c:v>
                </c:pt>
                <c:pt idx="55">
                  <c:v>986.70401538461533</c:v>
                </c:pt>
                <c:pt idx="56">
                  <c:v>986.78300000000002</c:v>
                </c:pt>
                <c:pt idx="57">
                  <c:v>985.99155384615392</c:v>
                </c:pt>
                <c:pt idx="58">
                  <c:v>986.19809230769238</c:v>
                </c:pt>
                <c:pt idx="59">
                  <c:v>985.79983076923077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6-4A84-8C2E-605932B8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8304"/>
        <c:axId val="51216768"/>
      </c:scatterChart>
      <c:valAx>
        <c:axId val="51205248"/>
        <c:scaling>
          <c:orientation val="minMax"/>
          <c:max val="33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206784"/>
        <c:crosses val="autoZero"/>
        <c:crossBetween val="midCat"/>
      </c:valAx>
      <c:valAx>
        <c:axId val="51206784"/>
        <c:scaling>
          <c:orientation val="minMax"/>
          <c:max val="5.71"/>
          <c:min val="5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205248"/>
        <c:crosses val="autoZero"/>
        <c:crossBetween val="midCat"/>
      </c:valAx>
      <c:valAx>
        <c:axId val="51216768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crossAx val="51218304"/>
        <c:crosses val="max"/>
        <c:crossBetween val="midCat"/>
      </c:valAx>
      <c:valAx>
        <c:axId val="51218304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51216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277" r="0.75000000000001277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5915311242745"/>
          <c:y val="4.8689171538106694E-2"/>
          <c:w val="0.84179758018052664"/>
          <c:h val="0.83267198866578362"/>
        </c:manualLayout>
      </c:layout>
      <c:scatterChart>
        <c:scatterStyle val="smoothMarker"/>
        <c:varyColors val="0"/>
        <c:ser>
          <c:idx val="2"/>
          <c:order val="2"/>
          <c:tx>
            <c:v>I'1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1 kW'!$C$11:$C$70</c:f>
              <c:numCache>
                <c:formatCode>General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'Traslación a 1 kW'!$D$11:$D$70</c:f>
              <c:numCache>
                <c:formatCode>General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0-42E3-89DC-02D15475A5CC}"/>
            </c:ext>
          </c:extLst>
        </c:ser>
        <c:ser>
          <c:idx val="3"/>
          <c:order val="3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60-42E3-89DC-02D15475A5CC}"/>
            </c:ext>
          </c:extLst>
        </c:ser>
        <c:ser>
          <c:idx val="4"/>
          <c:order val="4"/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'Traslación a 1 kW'!$AN$11:$AN$70</c:f>
              <c:numCache>
                <c:formatCode>0.000</c:formatCode>
                <c:ptCount val="60"/>
                <c:pt idx="0">
                  <c:v>42.364354844592626</c:v>
                </c:pt>
                <c:pt idx="1">
                  <c:v>42.002635083459772</c:v>
                </c:pt>
                <c:pt idx="2">
                  <c:v>41.626035422154878</c:v>
                </c:pt>
                <c:pt idx="3">
                  <c:v>41.219362555879584</c:v>
                </c:pt>
                <c:pt idx="4">
                  <c:v>40.802020729290483</c:v>
                </c:pt>
                <c:pt idx="5">
                  <c:v>40.037157099241284</c:v>
                </c:pt>
                <c:pt idx="6">
                  <c:v>39.575757534987595</c:v>
                </c:pt>
                <c:pt idx="7">
                  <c:v>38.949502513750197</c:v>
                </c:pt>
                <c:pt idx="8">
                  <c:v>38.553478122087043</c:v>
                </c:pt>
                <c:pt idx="9">
                  <c:v>37.833921489839369</c:v>
                </c:pt>
                <c:pt idx="10">
                  <c:v>37.423909302532863</c:v>
                </c:pt>
                <c:pt idx="11">
                  <c:v>36.933665121818514</c:v>
                </c:pt>
                <c:pt idx="12">
                  <c:v>36.379852808509092</c:v>
                </c:pt>
                <c:pt idx="13">
                  <c:v>36.065707731040689</c:v>
                </c:pt>
                <c:pt idx="14">
                  <c:v>35.914631485209547</c:v>
                </c:pt>
                <c:pt idx="15">
                  <c:v>35.692486923083401</c:v>
                </c:pt>
                <c:pt idx="16">
                  <c:v>35.480417035112303</c:v>
                </c:pt>
                <c:pt idx="17">
                  <c:v>35.316874787027594</c:v>
                </c:pt>
                <c:pt idx="18">
                  <c:v>35.062653414542133</c:v>
                </c:pt>
                <c:pt idx="19">
                  <c:v>34.784268215193094</c:v>
                </c:pt>
                <c:pt idx="20">
                  <c:v>34.669821769872001</c:v>
                </c:pt>
                <c:pt idx="21">
                  <c:v>34.571630258626875</c:v>
                </c:pt>
                <c:pt idx="22">
                  <c:v>34.528091969527949</c:v>
                </c:pt>
                <c:pt idx="23">
                  <c:v>34.360653759570084</c:v>
                </c:pt>
                <c:pt idx="24">
                  <c:v>34.29580604746679</c:v>
                </c:pt>
                <c:pt idx="25">
                  <c:v>34.06163054171472</c:v>
                </c:pt>
                <c:pt idx="26">
                  <c:v>34.032179165577254</c:v>
                </c:pt>
                <c:pt idx="27">
                  <c:v>33.932052084031774</c:v>
                </c:pt>
                <c:pt idx="28">
                  <c:v>33.8275365125292</c:v>
                </c:pt>
                <c:pt idx="29">
                  <c:v>33.713598437678982</c:v>
                </c:pt>
                <c:pt idx="30">
                  <c:v>33.610014805918958</c:v>
                </c:pt>
                <c:pt idx="31">
                  <c:v>33.528604556991667</c:v>
                </c:pt>
                <c:pt idx="32">
                  <c:v>33.407662408493465</c:v>
                </c:pt>
                <c:pt idx="33">
                  <c:v>33.169615051239603</c:v>
                </c:pt>
                <c:pt idx="34">
                  <c:v>33.046577379307941</c:v>
                </c:pt>
                <c:pt idx="35">
                  <c:v>32.938950157161742</c:v>
                </c:pt>
                <c:pt idx="36">
                  <c:v>32.805707498620627</c:v>
                </c:pt>
                <c:pt idx="37">
                  <c:v>32.709114732955157</c:v>
                </c:pt>
                <c:pt idx="38">
                  <c:v>32.614008457246776</c:v>
                </c:pt>
                <c:pt idx="39">
                  <c:v>32.524027168147853</c:v>
                </c:pt>
                <c:pt idx="40">
                  <c:v>32.432595879048925</c:v>
                </c:pt>
                <c:pt idx="41">
                  <c:v>32.175341016254237</c:v>
                </c:pt>
                <c:pt idx="42">
                  <c:v>31.985362789605954</c:v>
                </c:pt>
                <c:pt idx="43">
                  <c:v>31.790347296014517</c:v>
                </c:pt>
                <c:pt idx="44">
                  <c:v>31.675727358704094</c:v>
                </c:pt>
                <c:pt idx="45">
                  <c:v>31.438506760420434</c:v>
                </c:pt>
                <c:pt idx="46">
                  <c:v>30.981984921366042</c:v>
                </c:pt>
                <c:pt idx="47">
                  <c:v>30.315757680542511</c:v>
                </c:pt>
                <c:pt idx="48">
                  <c:v>29.495462003336641</c:v>
                </c:pt>
                <c:pt idx="49">
                  <c:v>28.843162405052976</c:v>
                </c:pt>
                <c:pt idx="50">
                  <c:v>28.225659605911144</c:v>
                </c:pt>
                <c:pt idx="51">
                  <c:v>27.42467877329295</c:v>
                </c:pt>
                <c:pt idx="52">
                  <c:v>23.692748362476909</c:v>
                </c:pt>
                <c:pt idx="53">
                  <c:v>19.53011584453651</c:v>
                </c:pt>
                <c:pt idx="54">
                  <c:v>13.131793030801921</c:v>
                </c:pt>
                <c:pt idx="55">
                  <c:v>8.4732739827327972</c:v>
                </c:pt>
                <c:pt idx="56">
                  <c:v>2.3092241860970506</c:v>
                </c:pt>
                <c:pt idx="57">
                  <c:v>-0.72549610281927368</c:v>
                </c:pt>
                <c:pt idx="58">
                  <c:v>-1.2641033442036993</c:v>
                </c:pt>
                <c:pt idx="59">
                  <c:v>-1.996972528924795</c:v>
                </c:pt>
              </c:numCache>
            </c:numRef>
          </c:xVal>
          <c:yVal>
            <c:numRef>
              <c:f>'Traslación a 1 kW'!$AO$11:$AO$70</c:f>
              <c:numCache>
                <c:formatCode>0.0000</c:formatCode>
                <c:ptCount val="60"/>
                <c:pt idx="0">
                  <c:v>7.4701165872144417E-3</c:v>
                </c:pt>
                <c:pt idx="1">
                  <c:v>0.48638990902131601</c:v>
                </c:pt>
                <c:pt idx="2">
                  <c:v>0.95285946313266734</c:v>
                </c:pt>
                <c:pt idx="3">
                  <c:v>1.4230178642752001</c:v>
                </c:pt>
                <c:pt idx="4">
                  <c:v>1.8656936354600591</c:v>
                </c:pt>
                <c:pt idx="5">
                  <c:v>2.5992440854690555</c:v>
                </c:pt>
                <c:pt idx="6">
                  <c:v>2.9895364859863833</c:v>
                </c:pt>
                <c:pt idx="7">
                  <c:v>3.4479825766510168</c:v>
                </c:pt>
                <c:pt idx="8">
                  <c:v>3.7041811163439289</c:v>
                </c:pt>
                <c:pt idx="9">
                  <c:v>4.1007447812689684</c:v>
                </c:pt>
                <c:pt idx="10">
                  <c:v>4.2925709003706087</c:v>
                </c:pt>
                <c:pt idx="11">
                  <c:v>4.4890940642173822</c:v>
                </c:pt>
                <c:pt idx="12">
                  <c:v>4.6739391139204507</c:v>
                </c:pt>
                <c:pt idx="13">
                  <c:v>4.7648505304906621</c:v>
                </c:pt>
                <c:pt idx="14">
                  <c:v>4.8081036119602887</c:v>
                </c:pt>
                <c:pt idx="15">
                  <c:v>4.8674959108160252</c:v>
                </c:pt>
                <c:pt idx="16">
                  <c:v>4.9195189656688134</c:v>
                </c:pt>
                <c:pt idx="17">
                  <c:v>4.9559388537796307</c:v>
                </c:pt>
                <c:pt idx="18">
                  <c:v>5.0086909903213188</c:v>
                </c:pt>
                <c:pt idx="19">
                  <c:v>5.0639332537468649</c:v>
                </c:pt>
                <c:pt idx="20">
                  <c:v>5.0865396712933713</c:v>
                </c:pt>
                <c:pt idx="21">
                  <c:v>5.1058163693338345</c:v>
                </c:pt>
                <c:pt idx="22">
                  <c:v>5.1141343965704724</c:v>
                </c:pt>
                <c:pt idx="23">
                  <c:v>5.1452939906632755</c:v>
                </c:pt>
                <c:pt idx="24">
                  <c:v>5.1566487580021789</c:v>
                </c:pt>
                <c:pt idx="25">
                  <c:v>5.1958623149749004</c:v>
                </c:pt>
                <c:pt idx="26">
                  <c:v>5.2007475055741965</c:v>
                </c:pt>
                <c:pt idx="27">
                  <c:v>5.2172515278691129</c:v>
                </c:pt>
                <c:pt idx="28">
                  <c:v>5.2341516466991083</c:v>
                </c:pt>
                <c:pt idx="29">
                  <c:v>5.2509197333507434</c:v>
                </c:pt>
                <c:pt idx="30">
                  <c:v>5.2654432729702707</c:v>
                </c:pt>
                <c:pt idx="31">
                  <c:v>5.2753456863472197</c:v>
                </c:pt>
                <c:pt idx="32">
                  <c:v>5.2892090650749504</c:v>
                </c:pt>
                <c:pt idx="33">
                  <c:v>5.314559243319942</c:v>
                </c:pt>
                <c:pt idx="34">
                  <c:v>5.3274983967991583</c:v>
                </c:pt>
                <c:pt idx="35">
                  <c:v>5.3384570676029828</c:v>
                </c:pt>
                <c:pt idx="36">
                  <c:v>5.3519243497956346</c:v>
                </c:pt>
                <c:pt idx="37">
                  <c:v>5.3611666022807878</c:v>
                </c:pt>
                <c:pt idx="38">
                  <c:v>5.370012758230863</c:v>
                </c:pt>
                <c:pt idx="39">
                  <c:v>5.3783307854675018</c:v>
                </c:pt>
                <c:pt idx="40">
                  <c:v>5.3866488127041396</c:v>
                </c:pt>
                <c:pt idx="41">
                  <c:v>5.4075603331770479</c:v>
                </c:pt>
                <c:pt idx="42">
                  <c:v>5.4225615652178796</c:v>
                </c:pt>
                <c:pt idx="43">
                  <c:v>5.4370720336517477</c:v>
                </c:pt>
                <c:pt idx="44">
                  <c:v>5.445007035538965</c:v>
                </c:pt>
                <c:pt idx="45">
                  <c:v>5.4608508969420857</c:v>
                </c:pt>
                <c:pt idx="46">
                  <c:v>5.4867808284822539</c:v>
                </c:pt>
                <c:pt idx="47">
                  <c:v>5.520903752786154</c:v>
                </c:pt>
                <c:pt idx="48">
                  <c:v>5.5493124564428404</c:v>
                </c:pt>
                <c:pt idx="49">
                  <c:v>5.5651563178459593</c:v>
                </c:pt>
                <c:pt idx="50">
                  <c:v>5.5730782485475201</c:v>
                </c:pt>
                <c:pt idx="51">
                  <c:v>5.5796798574654867</c:v>
                </c:pt>
                <c:pt idx="52">
                  <c:v>5.6029175208567299</c:v>
                </c:pt>
                <c:pt idx="53">
                  <c:v>5.6219301545404736</c:v>
                </c:pt>
                <c:pt idx="54">
                  <c:v>5.6489967511041375</c:v>
                </c:pt>
                <c:pt idx="55">
                  <c:v>5.6668210951826472</c:v>
                </c:pt>
                <c:pt idx="56">
                  <c:v>5.688646014265446</c:v>
                </c:pt>
                <c:pt idx="57">
                  <c:v>5.6993573887992044</c:v>
                </c:pt>
                <c:pt idx="58">
                  <c:v>5.7012550872987626</c:v>
                </c:pt>
                <c:pt idx="59">
                  <c:v>5.70382971477677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60-42E3-89DC-02D15475A5CC}"/>
            </c:ext>
          </c:extLst>
        </c:ser>
        <c:ser>
          <c:idx val="5"/>
          <c:order val="5"/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1 kW'!$AS$11:$AS$70</c:f>
              <c:numCache>
                <c:formatCode>0.000</c:formatCode>
                <c:ptCount val="60"/>
                <c:pt idx="0">
                  <c:v>42.364384801036337</c:v>
                </c:pt>
                <c:pt idx="1">
                  <c:v>41.790611909131663</c:v>
                </c:pt>
                <c:pt idx="2">
                  <c:v>41.178397472364736</c:v>
                </c:pt>
                <c:pt idx="3">
                  <c:v>40.509236745221777</c:v>
                </c:pt>
                <c:pt idx="4">
                  <c:v>39.943730398011695</c:v>
                </c:pt>
                <c:pt idx="5">
                  <c:v>39.341771497770374</c:v>
                </c:pt>
                <c:pt idx="6">
                  <c:v>38.754052234085165</c:v>
                </c:pt>
                <c:pt idx="7">
                  <c:v>38.183969525477615</c:v>
                </c:pt>
                <c:pt idx="8">
                  <c:v>37.637299958215202</c:v>
                </c:pt>
                <c:pt idx="9">
                  <c:v>37.141931059413146</c:v>
                </c:pt>
                <c:pt idx="10">
                  <c:v>36.611741916919776</c:v>
                </c:pt>
                <c:pt idx="11">
                  <c:v>36.168789258065104</c:v>
                </c:pt>
                <c:pt idx="12">
                  <c:v>35.639482882436461</c:v>
                </c:pt>
                <c:pt idx="13">
                  <c:v>35.177299126586483</c:v>
                </c:pt>
                <c:pt idx="14">
                  <c:v>35.045432696274368</c:v>
                </c:pt>
                <c:pt idx="15">
                  <c:v>34.892856485846934</c:v>
                </c:pt>
                <c:pt idx="16">
                  <c:v>34.789429926345079</c:v>
                </c:pt>
                <c:pt idx="17">
                  <c:v>34.542813749669584</c:v>
                </c:pt>
                <c:pt idx="18">
                  <c:v>34.386898142725705</c:v>
                </c:pt>
                <c:pt idx="19">
                  <c:v>34.145235865786752</c:v>
                </c:pt>
                <c:pt idx="20">
                  <c:v>34.05630824471605</c:v>
                </c:pt>
                <c:pt idx="21">
                  <c:v>33.92108416368194</c:v>
                </c:pt>
                <c:pt idx="22">
                  <c:v>33.85910111744537</c:v>
                </c:pt>
                <c:pt idx="23">
                  <c:v>33.800895266633198</c:v>
                </c:pt>
                <c:pt idx="24">
                  <c:v>33.704786243274675</c:v>
                </c:pt>
                <c:pt idx="25">
                  <c:v>33.585194127923494</c:v>
                </c:pt>
                <c:pt idx="26">
                  <c:v>33.488080690838146</c:v>
                </c:pt>
                <c:pt idx="27">
                  <c:v>33.348074008748512</c:v>
                </c:pt>
                <c:pt idx="28">
                  <c:v>33.203645368143079</c:v>
                </c:pt>
                <c:pt idx="29">
                  <c:v>33.083049839065055</c:v>
                </c:pt>
                <c:pt idx="30">
                  <c:v>32.988560988252871</c:v>
                </c:pt>
                <c:pt idx="31">
                  <c:v>32.914801424857764</c:v>
                </c:pt>
                <c:pt idx="32">
                  <c:v>32.759224700355347</c:v>
                </c:pt>
                <c:pt idx="33">
                  <c:v>32.672978941535852</c:v>
                </c:pt>
                <c:pt idx="34">
                  <c:v>32.571996389579773</c:v>
                </c:pt>
                <c:pt idx="35">
                  <c:v>32.427528458213935</c:v>
                </c:pt>
                <c:pt idx="36">
                  <c:v>32.35456949253102</c:v>
                </c:pt>
                <c:pt idx="37">
                  <c:v>32.182153572604221</c:v>
                </c:pt>
                <c:pt idx="38">
                  <c:v>32.005420951533509</c:v>
                </c:pt>
                <c:pt idx="39">
                  <c:v>31.770765786696622</c:v>
                </c:pt>
                <c:pt idx="40">
                  <c:v>31.546788329982352</c:v>
                </c:pt>
                <c:pt idx="41">
                  <c:v>31.360679984889689</c:v>
                </c:pt>
                <c:pt idx="42">
                  <c:v>30.993877984409234</c:v>
                </c:pt>
                <c:pt idx="43">
                  <c:v>30.692052949611693</c:v>
                </c:pt>
                <c:pt idx="44">
                  <c:v>30.435090696511715</c:v>
                </c:pt>
                <c:pt idx="45">
                  <c:v>29.849345167433686</c:v>
                </c:pt>
                <c:pt idx="46">
                  <c:v>29.323924213189798</c:v>
                </c:pt>
                <c:pt idx="47">
                  <c:v>28.651194258945914</c:v>
                </c:pt>
                <c:pt idx="48">
                  <c:v>27.668958316141051</c:v>
                </c:pt>
                <c:pt idx="49">
                  <c:v>26.859376752745938</c:v>
                </c:pt>
                <c:pt idx="50">
                  <c:v>25.830494993926443</c:v>
                </c:pt>
                <c:pt idx="51">
                  <c:v>24.552098131675233</c:v>
                </c:pt>
                <c:pt idx="52">
                  <c:v>23.060243372855741</c:v>
                </c:pt>
                <c:pt idx="53">
                  <c:v>20.609527522043557</c:v>
                </c:pt>
                <c:pt idx="54">
                  <c:v>18.376734464367964</c:v>
                </c:pt>
                <c:pt idx="55">
                  <c:v>14.585048234146033</c:v>
                </c:pt>
                <c:pt idx="56">
                  <c:v>9.662970145396784</c:v>
                </c:pt>
                <c:pt idx="57">
                  <c:v>2.9438523078751233</c:v>
                </c:pt>
                <c:pt idx="58">
                  <c:v>-2.4087847385536261</c:v>
                </c:pt>
                <c:pt idx="59">
                  <c:v>-2.868841830546307</c:v>
                </c:pt>
              </c:numCache>
            </c:numRef>
          </c:xVal>
          <c:yVal>
            <c:numRef>
              <c:f>'Traslación a 1 kW'!$AT$11:$AT$70</c:f>
              <c:numCache>
                <c:formatCode>0.0000</c:formatCode>
                <c:ptCount val="60"/>
                <c:pt idx="0">
                  <c:v>4.4155390828606589E-3</c:v>
                </c:pt>
                <c:pt idx="1">
                  <c:v>0.74111253838257607</c:v>
                </c:pt>
                <c:pt idx="2">
                  <c:v>1.4578679329664115</c:v>
                </c:pt>
                <c:pt idx="3">
                  <c:v>2.1566758833059558</c:v>
                </c:pt>
                <c:pt idx="4">
                  <c:v>2.6775769453027043</c:v>
                </c:pt>
                <c:pt idx="5">
                  <c:v>3.1597345220599116</c:v>
                </c:pt>
                <c:pt idx="6">
                  <c:v>3.5759424651824014</c:v>
                </c:pt>
                <c:pt idx="7">
                  <c:v>3.9234949238370098</c:v>
                </c:pt>
                <c:pt idx="8">
                  <c:v>4.2065219452710085</c:v>
                </c:pt>
                <c:pt idx="9">
                  <c:v>4.4233148608484001</c:v>
                </c:pt>
                <c:pt idx="10">
                  <c:v>4.6321050324287567</c:v>
                </c:pt>
                <c:pt idx="11">
                  <c:v>4.7765647169276626</c:v>
                </c:pt>
                <c:pt idx="12">
                  <c:v>4.9249866202590633</c:v>
                </c:pt>
                <c:pt idx="13">
                  <c:v>5.0476269794548738</c:v>
                </c:pt>
                <c:pt idx="14">
                  <c:v>5.0782514847357483</c:v>
                </c:pt>
                <c:pt idx="15">
                  <c:v>5.1110124885605259</c:v>
                </c:pt>
                <c:pt idx="16">
                  <c:v>5.1329392811474461</c:v>
                </c:pt>
                <c:pt idx="17">
                  <c:v>5.1799532609412555</c:v>
                </c:pt>
                <c:pt idx="18">
                  <c:v>5.2071671584005417</c:v>
                </c:pt>
                <c:pt idx="19">
                  <c:v>5.246932092643271</c:v>
                </c:pt>
                <c:pt idx="20">
                  <c:v>5.261002761683006</c:v>
                </c:pt>
                <c:pt idx="21">
                  <c:v>5.2822107266124618</c:v>
                </c:pt>
                <c:pt idx="22">
                  <c:v>5.2917950953786592</c:v>
                </c:pt>
                <c:pt idx="23">
                  <c:v>5.3005637731860293</c:v>
                </c:pt>
                <c:pt idx="24">
                  <c:v>5.3142265967463524</c:v>
                </c:pt>
                <c:pt idx="25">
                  <c:v>5.3293168794846189</c:v>
                </c:pt>
                <c:pt idx="26">
                  <c:v>5.3405326301684664</c:v>
                </c:pt>
                <c:pt idx="27">
                  <c:v>5.3561508688798316</c:v>
                </c:pt>
                <c:pt idx="28">
                  <c:v>5.3721406548229433</c:v>
                </c:pt>
                <c:pt idx="29">
                  <c:v>5.3847838646847341</c:v>
                </c:pt>
                <c:pt idx="30">
                  <c:v>5.3935525424921051</c:v>
                </c:pt>
                <c:pt idx="31">
                  <c:v>5.4000780701627074</c:v>
                </c:pt>
                <c:pt idx="32">
                  <c:v>5.4135369709833245</c:v>
                </c:pt>
                <c:pt idx="33">
                  <c:v>5.4208781896127505</c:v>
                </c:pt>
                <c:pt idx="34">
                  <c:v>5.4294429446804156</c:v>
                </c:pt>
                <c:pt idx="35">
                  <c:v>5.4416783090627936</c:v>
                </c:pt>
                <c:pt idx="36">
                  <c:v>5.4477959912539831</c:v>
                </c:pt>
                <c:pt idx="37">
                  <c:v>5.4620705830334249</c:v>
                </c:pt>
                <c:pt idx="38">
                  <c:v>5.4761412520731598</c:v>
                </c:pt>
                <c:pt idx="39">
                  <c:v>5.4934624495838138</c:v>
                </c:pt>
                <c:pt idx="40">
                  <c:v>5.5079531994673436</c:v>
                </c:pt>
                <c:pt idx="41">
                  <c:v>5.517741490973247</c:v>
                </c:pt>
                <c:pt idx="42">
                  <c:v>5.5354827693276958</c:v>
                </c:pt>
                <c:pt idx="43">
                  <c:v>5.5471063654909551</c:v>
                </c:pt>
                <c:pt idx="44">
                  <c:v>5.5554671978189125</c:v>
                </c:pt>
                <c:pt idx="45">
                  <c:v>5.5681104076807051</c:v>
                </c:pt>
                <c:pt idx="46">
                  <c:v>5.5762673172689565</c:v>
                </c:pt>
                <c:pt idx="47">
                  <c:v>5.5844242268572089</c:v>
                </c:pt>
                <c:pt idx="48">
                  <c:v>5.594620363842524</c:v>
                </c:pt>
                <c:pt idx="49">
                  <c:v>5.6011458915131263</c:v>
                </c:pt>
                <c:pt idx="50">
                  <c:v>5.608487110142554</c:v>
                </c:pt>
                <c:pt idx="51">
                  <c:v>5.6152165605528612</c:v>
                </c:pt>
                <c:pt idx="52">
                  <c:v>5.6225577791822889</c:v>
                </c:pt>
                <c:pt idx="53">
                  <c:v>5.6313264569896591</c:v>
                </c:pt>
                <c:pt idx="54">
                  <c:v>5.6388715983587936</c:v>
                </c:pt>
                <c:pt idx="55">
                  <c:v>5.6513108854808776</c:v>
                </c:pt>
                <c:pt idx="56">
                  <c:v>5.6666689187763781</c:v>
                </c:pt>
                <c:pt idx="57">
                  <c:v>5.6876295254225706</c:v>
                </c:pt>
                <c:pt idx="58">
                  <c:v>5.7043104055305465</c:v>
                </c:pt>
                <c:pt idx="59">
                  <c:v>5.7057378647084906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60-42E3-89DC-02D15475A5CC}"/>
            </c:ext>
          </c:extLst>
        </c:ser>
        <c:ser>
          <c:idx val="7"/>
          <c:order val="0"/>
          <c:tx>
            <c:v>G1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60-42E3-89DC-02D15475A5CC}"/>
            </c:ext>
          </c:extLst>
        </c:ser>
        <c:ser>
          <c:idx val="1"/>
          <c:order val="1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'Traslación a 1 kW'!$AX$11:$AX$70</c:f>
              <c:numCache>
                <c:formatCode>0.000</c:formatCode>
                <c:ptCount val="60"/>
                <c:pt idx="0">
                  <c:v>42.364170465184486</c:v>
                </c:pt>
                <c:pt idx="1">
                  <c:v>41.124358331855881</c:v>
                </c:pt>
                <c:pt idx="2">
                  <c:v>39.660198568553511</c:v>
                </c:pt>
                <c:pt idx="3">
                  <c:v>37.721272884592601</c:v>
                </c:pt>
                <c:pt idx="4">
                  <c:v>37.337534721757962</c:v>
                </c:pt>
                <c:pt idx="5">
                  <c:v>36.934055026439189</c:v>
                </c:pt>
                <c:pt idx="6">
                  <c:v>36.493521881891681</c:v>
                </c:pt>
                <c:pt idx="7">
                  <c:v>36.038169487734265</c:v>
                </c:pt>
                <c:pt idx="8">
                  <c:v>35.624152071561504</c:v>
                </c:pt>
                <c:pt idx="9">
                  <c:v>35.175005639399657</c:v>
                </c:pt>
                <c:pt idx="10">
                  <c:v>34.996076285617676</c:v>
                </c:pt>
                <c:pt idx="11">
                  <c:v>34.870624711053708</c:v>
                </c:pt>
                <c:pt idx="12">
                  <c:v>34.720336707743755</c:v>
                </c:pt>
                <c:pt idx="13">
                  <c:v>34.562144021641508</c:v>
                </c:pt>
                <c:pt idx="14">
                  <c:v>34.450258501170019</c:v>
                </c:pt>
                <c:pt idx="15">
                  <c:v>34.309140448075546</c:v>
                </c:pt>
                <c:pt idx="16">
                  <c:v>34.232238759161504</c:v>
                </c:pt>
                <c:pt idx="17">
                  <c:v>34.117540329735121</c:v>
                </c:pt>
                <c:pt idx="18">
                  <c:v>33.976279484530025</c:v>
                </c:pt>
                <c:pt idx="19">
                  <c:v>33.916389769816831</c:v>
                </c:pt>
                <c:pt idx="20">
                  <c:v>33.842973288792145</c:v>
                </c:pt>
                <c:pt idx="21">
                  <c:v>33.740933833566615</c:v>
                </c:pt>
                <c:pt idx="22">
                  <c:v>33.656398469386197</c:v>
                </c:pt>
                <c:pt idx="23">
                  <c:v>33.543241131004919</c:v>
                </c:pt>
                <c:pt idx="24">
                  <c:v>33.439257558935132</c:v>
                </c:pt>
                <c:pt idx="25">
                  <c:v>33.295648571086623</c:v>
                </c:pt>
                <c:pt idx="26">
                  <c:v>33.26278803846364</c:v>
                </c:pt>
                <c:pt idx="27">
                  <c:v>33.144146674283213</c:v>
                </c:pt>
                <c:pt idx="28">
                  <c:v>33.003270543791302</c:v>
                </c:pt>
                <c:pt idx="29">
                  <c:v>32.875196179610874</c:v>
                </c:pt>
                <c:pt idx="30">
                  <c:v>32.784452789631295</c:v>
                </c:pt>
                <c:pt idx="31">
                  <c:v>32.726454490696838</c:v>
                </c:pt>
                <c:pt idx="32">
                  <c:v>32.396897320758107</c:v>
                </c:pt>
                <c:pt idx="33">
                  <c:v>32.268302489200664</c:v>
                </c:pt>
                <c:pt idx="34">
                  <c:v>32.054949449753856</c:v>
                </c:pt>
                <c:pt idx="35">
                  <c:v>31.86830261819641</c:v>
                </c:pt>
                <c:pt idx="36">
                  <c:v>31.782351643995554</c:v>
                </c:pt>
                <c:pt idx="37">
                  <c:v>31.524124046126619</c:v>
                </c:pt>
                <c:pt idx="38">
                  <c:v>31.309525539302786</c:v>
                </c:pt>
                <c:pt idx="39">
                  <c:v>31.212196448257682</c:v>
                </c:pt>
                <c:pt idx="40">
                  <c:v>30.912579499855983</c:v>
                </c:pt>
                <c:pt idx="41">
                  <c:v>30.647416876187901</c:v>
                </c:pt>
                <c:pt idx="42">
                  <c:v>30.354795694097678</c:v>
                </c:pt>
                <c:pt idx="43">
                  <c:v>30.047661512007465</c:v>
                </c:pt>
                <c:pt idx="44">
                  <c:v>29.436572580132911</c:v>
                </c:pt>
                <c:pt idx="45">
                  <c:v>28.482300342068747</c:v>
                </c:pt>
                <c:pt idx="46">
                  <c:v>27.443662769998959</c:v>
                </c:pt>
                <c:pt idx="47">
                  <c:v>26.640829894632947</c:v>
                </c:pt>
                <c:pt idx="48">
                  <c:v>25.531990457416832</c:v>
                </c:pt>
                <c:pt idx="49">
                  <c:v>24.449283766557095</c:v>
                </c:pt>
                <c:pt idx="50">
                  <c:v>22.581401027990452</c:v>
                </c:pt>
                <c:pt idx="51">
                  <c:v>20.008033032551811</c:v>
                </c:pt>
                <c:pt idx="52">
                  <c:v>18.764630832252578</c:v>
                </c:pt>
                <c:pt idx="53">
                  <c:v>16.30270802649428</c:v>
                </c:pt>
                <c:pt idx="54">
                  <c:v>14.442566753358964</c:v>
                </c:pt>
                <c:pt idx="55">
                  <c:v>7.9047307002644969</c:v>
                </c:pt>
                <c:pt idx="56">
                  <c:v>5.582457868707051</c:v>
                </c:pt>
                <c:pt idx="57">
                  <c:v>0.83379650378548753</c:v>
                </c:pt>
                <c:pt idx="58">
                  <c:v>-1.7633694679316063</c:v>
                </c:pt>
                <c:pt idx="59">
                  <c:v>-2.1436576752829071</c:v>
                </c:pt>
              </c:numCache>
            </c:numRef>
          </c:xVal>
          <c:yVal>
            <c:numRef>
              <c:f>'Traslación a 1 kW'!$AY$11:$AY$70</c:f>
              <c:numCache>
                <c:formatCode>0.0000</c:formatCode>
                <c:ptCount val="60"/>
                <c:pt idx="0">
                  <c:v>1.304448098098265E-2</c:v>
                </c:pt>
                <c:pt idx="1">
                  <c:v>1.5194651497337761</c:v>
                </c:pt>
                <c:pt idx="2">
                  <c:v>2.8914161237563731</c:v>
                </c:pt>
                <c:pt idx="3">
                  <c:v>4.1608762024081845</c:v>
                </c:pt>
                <c:pt idx="4">
                  <c:v>4.3402371792492866</c:v>
                </c:pt>
                <c:pt idx="5">
                  <c:v>4.5148542840293349</c:v>
                </c:pt>
                <c:pt idx="6">
                  <c:v>4.6737593551842442</c:v>
                </c:pt>
                <c:pt idx="7">
                  <c:v>4.8258455081560196</c:v>
                </c:pt>
                <c:pt idx="8">
                  <c:v>4.9357151469983478</c:v>
                </c:pt>
                <c:pt idx="9">
                  <c:v>5.041374848740058</c:v>
                </c:pt>
                <c:pt idx="10">
                  <c:v>5.0825684826988748</c:v>
                </c:pt>
                <c:pt idx="11">
                  <c:v>5.1113407012744201</c:v>
                </c:pt>
                <c:pt idx="12">
                  <c:v>5.1433585483415891</c:v>
                </c:pt>
                <c:pt idx="13">
                  <c:v>5.1750945728223279</c:v>
                </c:pt>
                <c:pt idx="14">
                  <c:v>5.196740584731943</c:v>
                </c:pt>
                <c:pt idx="15">
                  <c:v>5.221782049490125</c:v>
                </c:pt>
                <c:pt idx="16">
                  <c:v>5.2349394292783229</c:v>
                </c:pt>
                <c:pt idx="17">
                  <c:v>5.2536144199454418</c:v>
                </c:pt>
                <c:pt idx="18">
                  <c:v>5.2765337266732706</c:v>
                </c:pt>
                <c:pt idx="19">
                  <c:v>5.28587122200683</c:v>
                </c:pt>
                <c:pt idx="20">
                  <c:v>5.2969064437646729</c:v>
                </c:pt>
                <c:pt idx="21">
                  <c:v>5.3117615499771542</c:v>
                </c:pt>
                <c:pt idx="22">
                  <c:v>5.3236456349471384</c:v>
                </c:pt>
                <c:pt idx="23">
                  <c:v>5.3393496043717619</c:v>
                </c:pt>
                <c:pt idx="24">
                  <c:v>5.353355847372101</c:v>
                </c:pt>
                <c:pt idx="25">
                  <c:v>5.3716064064331492</c:v>
                </c:pt>
                <c:pt idx="26">
                  <c:v>5.3750018592817161</c:v>
                </c:pt>
                <c:pt idx="27">
                  <c:v>5.3868859442517012</c:v>
                </c:pt>
                <c:pt idx="28">
                  <c:v>5.4004677556459688</c:v>
                </c:pt>
                <c:pt idx="29">
                  <c:v>5.4123518406159539</c:v>
                </c:pt>
                <c:pt idx="30">
                  <c:v>5.4204160411313005</c:v>
                </c:pt>
                <c:pt idx="31">
                  <c:v>5.4255092204041517</c:v>
                </c:pt>
                <c:pt idx="32">
                  <c:v>5.4497018219501925</c:v>
                </c:pt>
                <c:pt idx="33">
                  <c:v>5.4581904540716097</c:v>
                </c:pt>
                <c:pt idx="34">
                  <c:v>5.468801244223382</c:v>
                </c:pt>
                <c:pt idx="35">
                  <c:v>5.4772898763448001</c:v>
                </c:pt>
                <c:pt idx="36">
                  <c:v>5.4811097607994377</c:v>
                </c:pt>
                <c:pt idx="37">
                  <c:v>5.4912961193451393</c:v>
                </c:pt>
                <c:pt idx="38">
                  <c:v>5.4985114566483446</c:v>
                </c:pt>
                <c:pt idx="39">
                  <c:v>5.5014824778908409</c:v>
                </c:pt>
                <c:pt idx="40">
                  <c:v>5.5091222468001169</c:v>
                </c:pt>
                <c:pt idx="41">
                  <c:v>5.51548872089118</c:v>
                </c:pt>
                <c:pt idx="42">
                  <c:v>5.5214307633761717</c:v>
                </c:pt>
                <c:pt idx="43">
                  <c:v>5.5273728058611642</c:v>
                </c:pt>
                <c:pt idx="44">
                  <c:v>5.5382492901983369</c:v>
                </c:pt>
                <c:pt idx="45">
                  <c:v>5.5515654074072049</c:v>
                </c:pt>
                <c:pt idx="46">
                  <c:v>5.5655716504075441</c:v>
                </c:pt>
                <c:pt idx="47">
                  <c:v>5.5744176539412749</c:v>
                </c:pt>
                <c:pt idx="48">
                  <c:v>5.585095504286806</c:v>
                </c:pt>
                <c:pt idx="49">
                  <c:v>5.5930951911980289</c:v>
                </c:pt>
                <c:pt idx="50">
                  <c:v>5.6037704949539249</c:v>
                </c:pt>
                <c:pt idx="51">
                  <c:v>5.6176069653118352</c:v>
                </c:pt>
                <c:pt idx="52">
                  <c:v>5.6241432120453263</c:v>
                </c:pt>
                <c:pt idx="53">
                  <c:v>5.6364517286213829</c:v>
                </c:pt>
                <c:pt idx="54">
                  <c:v>5.6453647923488717</c:v>
                </c:pt>
                <c:pt idx="55">
                  <c:v>5.6704062571070537</c:v>
                </c:pt>
                <c:pt idx="56">
                  <c:v>5.678894889228471</c:v>
                </c:pt>
                <c:pt idx="57">
                  <c:v>5.6944859598458795</c:v>
                </c:pt>
                <c:pt idx="58">
                  <c:v>5.7024903155047699</c:v>
                </c:pt>
                <c:pt idx="59">
                  <c:v>5.7036392518624046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60-42E3-89DC-02D15475A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1392"/>
        <c:axId val="81212928"/>
      </c:scatterChart>
      <c:valAx>
        <c:axId val="81211392"/>
        <c:scaling>
          <c:orientation val="minMax"/>
          <c:max val="34.5"/>
          <c:min val="0"/>
        </c:scaling>
        <c:delete val="0"/>
        <c:axPos val="b"/>
        <c:majorGridlines>
          <c:spPr>
            <a:ln w="3175"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1212928"/>
        <c:crosses val="autoZero"/>
        <c:crossBetween val="midCat"/>
        <c:majorUnit val="5"/>
      </c:valAx>
      <c:valAx>
        <c:axId val="81212928"/>
        <c:scaling>
          <c:orientation val="minMax"/>
          <c:max val="5.74"/>
          <c:min val="5.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1211392"/>
        <c:crosses val="autoZero"/>
        <c:crossBetween val="midCat"/>
        <c:majorUnit val="0.1"/>
        <c:minorUnit val="2.0000000000000011E-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72391825312963E-2"/>
          <c:y val="4.8689171538106694E-2"/>
          <c:w val="0.84926444685907665"/>
          <c:h val="0.8344760029996251"/>
        </c:manualLayout>
      </c:layout>
      <c:scatterChart>
        <c:scatterStyle val="smoothMarker"/>
        <c:varyColors val="0"/>
        <c:ser>
          <c:idx val="0"/>
          <c:order val="0"/>
          <c:tx>
            <c:v>I'4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'Traslación a 1 kW'!$R$11:$R$70</c:f>
              <c:numCache>
                <c:formatCode>0.000</c:formatCode>
                <c:ptCount val="60"/>
                <c:pt idx="0">
                  <c:v>42.947629999999997</c:v>
                </c:pt>
                <c:pt idx="1">
                  <c:v>42.121099999999998</c:v>
                </c:pt>
                <c:pt idx="2">
                  <c:v>41.033330999999997</c:v>
                </c:pt>
                <c:pt idx="3">
                  <c:v>39.442678000000001</c:v>
                </c:pt>
                <c:pt idx="4">
                  <c:v>39.108147000000002</c:v>
                </c:pt>
                <c:pt idx="5">
                  <c:v>38.752572999999998</c:v>
                </c:pt>
                <c:pt idx="6">
                  <c:v>38.355634999999999</c:v>
                </c:pt>
                <c:pt idx="7">
                  <c:v>37.942006999999997</c:v>
                </c:pt>
                <c:pt idx="8">
                  <c:v>37.558132000000001</c:v>
                </c:pt>
                <c:pt idx="9">
                  <c:v>37.137973000000002</c:v>
                </c:pt>
                <c:pt idx="10">
                  <c:v>36.970345000000002</c:v>
                </c:pt>
                <c:pt idx="11">
                  <c:v>36.852786999999999</c:v>
                </c:pt>
                <c:pt idx="12">
                  <c:v>36.711283000000002</c:v>
                </c:pt>
                <c:pt idx="13">
                  <c:v>36.561796999999999</c:v>
                </c:pt>
                <c:pt idx="14">
                  <c:v>36.455849999999998</c:v>
                </c:pt>
                <c:pt idx="15">
                  <c:v>36.321601999999999</c:v>
                </c:pt>
                <c:pt idx="16">
                  <c:v>36.248309999999996</c:v>
                </c:pt>
                <c:pt idx="17">
                  <c:v>36.138734999999997</c:v>
                </c:pt>
                <c:pt idx="18">
                  <c:v>36.003762000000002</c:v>
                </c:pt>
                <c:pt idx="19">
                  <c:v>35.946434000000004</c:v>
                </c:pt>
                <c:pt idx="20">
                  <c:v>35.876044999999998</c:v>
                </c:pt>
                <c:pt idx="21">
                  <c:v>35.778081</c:v>
                </c:pt>
                <c:pt idx="22">
                  <c:v>35.696806000000002</c:v>
                </c:pt>
                <c:pt idx="23">
                  <c:v>35.587957000000003</c:v>
                </c:pt>
                <c:pt idx="24">
                  <c:v>35.487816000000002</c:v>
                </c:pt>
                <c:pt idx="25">
                  <c:v>35.349214000000003</c:v>
                </c:pt>
                <c:pt idx="26">
                  <c:v>35.317284999999998</c:v>
                </c:pt>
                <c:pt idx="27">
                  <c:v>35.201903999999999</c:v>
                </c:pt>
                <c:pt idx="28">
                  <c:v>35.064754000000001</c:v>
                </c:pt>
                <c:pt idx="29">
                  <c:v>34.93994</c:v>
                </c:pt>
                <c:pt idx="30">
                  <c:v>34.851408999999997</c:v>
                </c:pt>
                <c:pt idx="31">
                  <c:v>34.794808000000003</c:v>
                </c:pt>
                <c:pt idx="32">
                  <c:v>34.471888</c:v>
                </c:pt>
                <c:pt idx="33">
                  <c:v>34.345621999999999</c:v>
                </c:pt>
                <c:pt idx="34">
                  <c:v>34.135179999999998</c:v>
                </c:pt>
                <c:pt idx="35">
                  <c:v>33.950862000000001</c:v>
                </c:pt>
                <c:pt idx="36">
                  <c:v>33.865958999999997</c:v>
                </c:pt>
                <c:pt idx="37">
                  <c:v>33.610526</c:v>
                </c:pt>
                <c:pt idx="38">
                  <c:v>33.397906999999996</c:v>
                </c:pt>
                <c:pt idx="39">
                  <c:v>33.301392999999997</c:v>
                </c:pt>
                <c:pt idx="40">
                  <c:v>33.003872000000001</c:v>
                </c:pt>
                <c:pt idx="41">
                  <c:v>32.740456000000002</c:v>
                </c:pt>
                <c:pt idx="42">
                  <c:v>32.449464999999996</c:v>
                </c:pt>
                <c:pt idx="43">
                  <c:v>32.143960999999997</c:v>
                </c:pt>
                <c:pt idx="44">
                  <c:v>31.535855999999999</c:v>
                </c:pt>
                <c:pt idx="45">
                  <c:v>30.585236999999999</c:v>
                </c:pt>
                <c:pt idx="46">
                  <c:v>29.550442</c:v>
                </c:pt>
                <c:pt idx="47">
                  <c:v>28.750036000000001</c:v>
                </c:pt>
                <c:pt idx="48">
                  <c:v>27.644126</c:v>
                </c:pt>
                <c:pt idx="49">
                  <c:v>26.563614000000001</c:v>
                </c:pt>
                <c:pt idx="50">
                  <c:v>24.69866</c:v>
                </c:pt>
                <c:pt idx="51">
                  <c:v>22.129087999999999</c:v>
                </c:pt>
                <c:pt idx="52">
                  <c:v>20.887478999999999</c:v>
                </c:pt>
                <c:pt idx="53">
                  <c:v>18.428933000000001</c:v>
                </c:pt>
                <c:pt idx="54">
                  <c:v>16.571237</c:v>
                </c:pt>
                <c:pt idx="55">
                  <c:v>10.040271000000001</c:v>
                </c:pt>
                <c:pt idx="56">
                  <c:v>7.7203270000000002</c:v>
                </c:pt>
                <c:pt idx="57">
                  <c:v>2.975943</c:v>
                </c:pt>
                <c:pt idx="58">
                  <c:v>0.38097300000000001</c:v>
                </c:pt>
                <c:pt idx="59">
                  <c:v>1E-3</c:v>
                </c:pt>
              </c:numCache>
            </c:numRef>
          </c:xVal>
          <c:yVal>
            <c:numRef>
              <c:f>'Traslación a 1 kW'!$S$11:$S$70</c:f>
              <c:numCache>
                <c:formatCode>General</c:formatCode>
                <c:ptCount val="60"/>
                <c:pt idx="0">
                  <c:v>3.0734000000000004E-3</c:v>
                </c:pt>
                <c:pt idx="1">
                  <c:v>0.35799999999999998</c:v>
                </c:pt>
                <c:pt idx="2">
                  <c:v>0.68124430000000002</c:v>
                </c:pt>
                <c:pt idx="3">
                  <c:v>0.98034080000000001</c:v>
                </c:pt>
                <c:pt idx="4">
                  <c:v>1.0225998999999999</c:v>
                </c:pt>
                <c:pt idx="5">
                  <c:v>1.0637413</c:v>
                </c:pt>
                <c:pt idx="6">
                  <c:v>1.1011807999999998</c:v>
                </c:pt>
                <c:pt idx="7">
                  <c:v>1.1370137</c:v>
                </c:pt>
                <c:pt idx="8">
                  <c:v>1.1629</c:v>
                </c:pt>
                <c:pt idx="9">
                  <c:v>1.1877944</c:v>
                </c:pt>
                <c:pt idx="10">
                  <c:v>1.1975</c:v>
                </c:pt>
                <c:pt idx="11">
                  <c:v>1.2042790000000001</c:v>
                </c:pt>
                <c:pt idx="12">
                  <c:v>1.2118226999999999</c:v>
                </c:pt>
                <c:pt idx="13">
                  <c:v>1.2193000000000001</c:v>
                </c:pt>
                <c:pt idx="14">
                  <c:v>1.2243999999999999</c:v>
                </c:pt>
                <c:pt idx="15">
                  <c:v>1.2302999999999999</c:v>
                </c:pt>
                <c:pt idx="16">
                  <c:v>1.2334000000000001</c:v>
                </c:pt>
                <c:pt idx="17">
                  <c:v>1.2378</c:v>
                </c:pt>
                <c:pt idx="18">
                  <c:v>1.2432000000000001</c:v>
                </c:pt>
                <c:pt idx="19">
                  <c:v>1.2454000000000001</c:v>
                </c:pt>
                <c:pt idx="20">
                  <c:v>1.248</c:v>
                </c:pt>
                <c:pt idx="21">
                  <c:v>1.2515000000000001</c:v>
                </c:pt>
                <c:pt idx="22">
                  <c:v>1.2543</c:v>
                </c:pt>
                <c:pt idx="23">
                  <c:v>1.258</c:v>
                </c:pt>
                <c:pt idx="24">
                  <c:v>1.2613000000000001</c:v>
                </c:pt>
                <c:pt idx="25">
                  <c:v>1.2656000000000001</c:v>
                </c:pt>
                <c:pt idx="26">
                  <c:v>1.2664</c:v>
                </c:pt>
                <c:pt idx="27">
                  <c:v>1.2692000000000001</c:v>
                </c:pt>
                <c:pt idx="28">
                  <c:v>1.2724</c:v>
                </c:pt>
                <c:pt idx="29">
                  <c:v>1.2751999999999999</c:v>
                </c:pt>
                <c:pt idx="30">
                  <c:v>1.2770999999999999</c:v>
                </c:pt>
                <c:pt idx="31">
                  <c:v>1.2783</c:v>
                </c:pt>
                <c:pt idx="32">
                  <c:v>1.284</c:v>
                </c:pt>
                <c:pt idx="33">
                  <c:v>1.286</c:v>
                </c:pt>
                <c:pt idx="34">
                  <c:v>1.2885</c:v>
                </c:pt>
                <c:pt idx="35">
                  <c:v>1.2905</c:v>
                </c:pt>
                <c:pt idx="36">
                  <c:v>1.2914000000000001</c:v>
                </c:pt>
                <c:pt idx="37">
                  <c:v>1.2938000000000001</c:v>
                </c:pt>
                <c:pt idx="38">
                  <c:v>1.2955000000000001</c:v>
                </c:pt>
                <c:pt idx="39">
                  <c:v>1.2962</c:v>
                </c:pt>
                <c:pt idx="40">
                  <c:v>1.298</c:v>
                </c:pt>
                <c:pt idx="41">
                  <c:v>1.2995000000000001</c:v>
                </c:pt>
                <c:pt idx="42">
                  <c:v>1.3008999999999999</c:v>
                </c:pt>
                <c:pt idx="43">
                  <c:v>1.3023</c:v>
                </c:pt>
                <c:pt idx="44">
                  <c:v>1.3048625999999999</c:v>
                </c:pt>
                <c:pt idx="45">
                  <c:v>1.3080000000000001</c:v>
                </c:pt>
                <c:pt idx="46">
                  <c:v>1.3112999999999999</c:v>
                </c:pt>
                <c:pt idx="47">
                  <c:v>1.3133842000000002</c:v>
                </c:pt>
                <c:pt idx="48">
                  <c:v>1.3159000000000001</c:v>
                </c:pt>
                <c:pt idx="49">
                  <c:v>1.3177848000000001</c:v>
                </c:pt>
                <c:pt idx="50">
                  <c:v>1.3203</c:v>
                </c:pt>
                <c:pt idx="51">
                  <c:v>1.3235600000000001</c:v>
                </c:pt>
                <c:pt idx="52">
                  <c:v>1.3250999999999999</c:v>
                </c:pt>
                <c:pt idx="53">
                  <c:v>1.3280000000000001</c:v>
                </c:pt>
                <c:pt idx="54">
                  <c:v>1.3301000000000001</c:v>
                </c:pt>
                <c:pt idx="55">
                  <c:v>1.3360000000000001</c:v>
                </c:pt>
                <c:pt idx="56">
                  <c:v>1.3380000000000001</c:v>
                </c:pt>
                <c:pt idx="57">
                  <c:v>1.3416733999999999</c:v>
                </c:pt>
                <c:pt idx="58">
                  <c:v>1.3435593000000001</c:v>
                </c:pt>
                <c:pt idx="59">
                  <c:v>1.3438300000000001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C-4BD1-93D0-AA9C1C7C8397}"/>
            </c:ext>
          </c:extLst>
        </c:ser>
        <c:ser>
          <c:idx val="2"/>
          <c:order val="2"/>
          <c:tx>
            <c:v>I'3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1 kW'!$M$11:$M$70</c:f>
              <c:numCache>
                <c:formatCode>General</c:formatCode>
                <c:ptCount val="60"/>
                <c:pt idx="0">
                  <c:v>44.191415999999997</c:v>
                </c:pt>
                <c:pt idx="1">
                  <c:v>43.752389999999998</c:v>
                </c:pt>
                <c:pt idx="2">
                  <c:v>43.271275000000003</c:v>
                </c:pt>
                <c:pt idx="3">
                  <c:v>42.729931000000001</c:v>
                </c:pt>
                <c:pt idx="4">
                  <c:v>42.259701</c:v>
                </c:pt>
                <c:pt idx="5">
                  <c:v>41.745932000000003</c:v>
                </c:pt>
                <c:pt idx="6">
                  <c:v>41.234340000000003</c:v>
                </c:pt>
                <c:pt idx="7">
                  <c:v>40.727826999999998</c:v>
                </c:pt>
                <c:pt idx="8">
                  <c:v>40.232925000000002</c:v>
                </c:pt>
                <c:pt idx="9">
                  <c:v>39.777208999999999</c:v>
                </c:pt>
                <c:pt idx="10">
                  <c:v>39.285209000000002</c:v>
                </c:pt>
                <c:pt idx="11">
                  <c:v>38.868679</c:v>
                </c:pt>
                <c:pt idx="12">
                  <c:v>38.366520000000001</c:v>
                </c:pt>
                <c:pt idx="13">
                  <c:v>37.926768000000003</c:v>
                </c:pt>
                <c:pt idx="14">
                  <c:v>37.800502999999999</c:v>
                </c:pt>
                <c:pt idx="15">
                  <c:v>37.653919000000002</c:v>
                </c:pt>
                <c:pt idx="16">
                  <c:v>37.554502999999997</c:v>
                </c:pt>
                <c:pt idx="17">
                  <c:v>37.316485999999998</c:v>
                </c:pt>
                <c:pt idx="18">
                  <c:v>37.165548000000001</c:v>
                </c:pt>
                <c:pt idx="19">
                  <c:v>36.931159000000001</c:v>
                </c:pt>
                <c:pt idx="20">
                  <c:v>36.844805000000001</c:v>
                </c:pt>
                <c:pt idx="21">
                  <c:v>36.713459999999998</c:v>
                </c:pt>
                <c:pt idx="22">
                  <c:v>36.653230000000001</c:v>
                </c:pt>
                <c:pt idx="23">
                  <c:v>36.596628000000003</c:v>
                </c:pt>
                <c:pt idx="24">
                  <c:v>36.503017999999997</c:v>
                </c:pt>
                <c:pt idx="25">
                  <c:v>36.386186000000002</c:v>
                </c:pt>
                <c:pt idx="26">
                  <c:v>36.291124000000003</c:v>
                </c:pt>
                <c:pt idx="27">
                  <c:v>36.153973999999998</c:v>
                </c:pt>
                <c:pt idx="28">
                  <c:v>36.01247</c:v>
                </c:pt>
                <c:pt idx="29">
                  <c:v>35.894187000000002</c:v>
                </c:pt>
                <c:pt idx="30">
                  <c:v>35.801302</c:v>
                </c:pt>
                <c:pt idx="31">
                  <c:v>35.728735999999998</c:v>
                </c:pt>
                <c:pt idx="32">
                  <c:v>35.575620999999998</c:v>
                </c:pt>
                <c:pt idx="33">
                  <c:v>35.490718000000001</c:v>
                </c:pt>
                <c:pt idx="34">
                  <c:v>35.391302000000003</c:v>
                </c:pt>
                <c:pt idx="35">
                  <c:v>35.249071999999998</c:v>
                </c:pt>
                <c:pt idx="36">
                  <c:v>35.177231999999997</c:v>
                </c:pt>
                <c:pt idx="37">
                  <c:v>35.007427</c:v>
                </c:pt>
                <c:pt idx="38">
                  <c:v>34.833267999999997</c:v>
                </c:pt>
                <c:pt idx="39">
                  <c:v>34.601781000000003</c:v>
                </c:pt>
                <c:pt idx="40">
                  <c:v>34.380454</c:v>
                </c:pt>
                <c:pt idx="41">
                  <c:v>34.196136000000003</c:v>
                </c:pt>
                <c:pt idx="42">
                  <c:v>33.832579000000003</c:v>
                </c:pt>
                <c:pt idx="43">
                  <c:v>33.532879999999999</c:v>
                </c:pt>
                <c:pt idx="44">
                  <c:v>33.277447000000002</c:v>
                </c:pt>
                <c:pt idx="45">
                  <c:v>32.694014000000003</c:v>
                </c:pt>
                <c:pt idx="46">
                  <c:v>32.170085</c:v>
                </c:pt>
                <c:pt idx="47">
                  <c:v>31.498847000000001</c:v>
                </c:pt>
                <c:pt idx="48">
                  <c:v>30.518476</c:v>
                </c:pt>
                <c:pt idx="49">
                  <c:v>29.710087999999999</c:v>
                </c:pt>
                <c:pt idx="50">
                  <c:v>28.682549000000002</c:v>
                </c:pt>
                <c:pt idx="51">
                  <c:v>27.405383</c:v>
                </c:pt>
                <c:pt idx="52">
                  <c:v>25.914871000000002</c:v>
                </c:pt>
                <c:pt idx="53">
                  <c:v>23.465758999999998</c:v>
                </c:pt>
                <c:pt idx="54">
                  <c:v>21.234345999999999</c:v>
                </c:pt>
                <c:pt idx="55">
                  <c:v>17.444935000000001</c:v>
                </c:pt>
                <c:pt idx="56">
                  <c:v>12.525665999999999</c:v>
                </c:pt>
                <c:pt idx="57">
                  <c:v>5.8103819999999997</c:v>
                </c:pt>
                <c:pt idx="58">
                  <c:v>0.46079599999999998</c:v>
                </c:pt>
                <c:pt idx="59">
                  <c:v>1E-3</c:v>
                </c:pt>
              </c:numCache>
            </c:numRef>
          </c:xVal>
          <c:yVal>
            <c:numRef>
              <c:f>'Traslación a 1 kW'!$N$11:$N$70</c:f>
              <c:numCache>
                <c:formatCode>General</c:formatCode>
                <c:ptCount val="60"/>
                <c:pt idx="0">
                  <c:v>2.1652999999999998E-3</c:v>
                </c:pt>
                <c:pt idx="1">
                  <c:v>0.36342810000000003</c:v>
                </c:pt>
                <c:pt idx="2">
                  <c:v>0.71491189999999993</c:v>
                </c:pt>
                <c:pt idx="3">
                  <c:v>1.0575946000000001</c:v>
                </c:pt>
                <c:pt idx="4">
                  <c:v>1.313035</c:v>
                </c:pt>
                <c:pt idx="5">
                  <c:v>1.5494763</c:v>
                </c:pt>
                <c:pt idx="6">
                  <c:v>1.7535771</c:v>
                </c:pt>
                <c:pt idx="7">
                  <c:v>1.9240104999999998</c:v>
                </c:pt>
                <c:pt idx="8">
                  <c:v>2.0628017999999999</c:v>
                </c:pt>
                <c:pt idx="9">
                  <c:v>2.1691131000000001</c:v>
                </c:pt>
                <c:pt idx="10">
                  <c:v>2.2715000000000001</c:v>
                </c:pt>
                <c:pt idx="11">
                  <c:v>2.3423403999999999</c:v>
                </c:pt>
                <c:pt idx="12">
                  <c:v>2.4151237999999999</c:v>
                </c:pt>
                <c:pt idx="13">
                  <c:v>2.4752643999999999</c:v>
                </c:pt>
                <c:pt idx="14">
                  <c:v>2.4902820999999999</c:v>
                </c:pt>
                <c:pt idx="15">
                  <c:v>2.5063475000000004</c:v>
                </c:pt>
                <c:pt idx="16">
                  <c:v>2.5171000000000001</c:v>
                </c:pt>
                <c:pt idx="17">
                  <c:v>2.5401548000000003</c:v>
                </c:pt>
                <c:pt idx="18">
                  <c:v>2.5535000000000001</c:v>
                </c:pt>
                <c:pt idx="19">
                  <c:v>2.573</c:v>
                </c:pt>
                <c:pt idx="20">
                  <c:v>2.5798999999999999</c:v>
                </c:pt>
                <c:pt idx="21">
                  <c:v>2.5903</c:v>
                </c:pt>
                <c:pt idx="22">
                  <c:v>2.5950000000000002</c:v>
                </c:pt>
                <c:pt idx="23">
                  <c:v>2.5992999999999999</c:v>
                </c:pt>
                <c:pt idx="24">
                  <c:v>2.6059999999999999</c:v>
                </c:pt>
                <c:pt idx="25">
                  <c:v>2.6133999999999999</c:v>
                </c:pt>
                <c:pt idx="26">
                  <c:v>2.6189</c:v>
                </c:pt>
                <c:pt idx="27">
                  <c:v>2.6265589</c:v>
                </c:pt>
                <c:pt idx="28">
                  <c:v>2.6343999999999999</c:v>
                </c:pt>
                <c:pt idx="29">
                  <c:v>2.6406000000000001</c:v>
                </c:pt>
                <c:pt idx="30">
                  <c:v>2.6448999999999998</c:v>
                </c:pt>
                <c:pt idx="31">
                  <c:v>2.6480999999999999</c:v>
                </c:pt>
                <c:pt idx="32">
                  <c:v>2.6547000000000001</c:v>
                </c:pt>
                <c:pt idx="33">
                  <c:v>2.6583000000000001</c:v>
                </c:pt>
                <c:pt idx="34">
                  <c:v>2.6625000000000001</c:v>
                </c:pt>
                <c:pt idx="35">
                  <c:v>2.6684999999999999</c:v>
                </c:pt>
                <c:pt idx="36">
                  <c:v>2.6715</c:v>
                </c:pt>
                <c:pt idx="37">
                  <c:v>2.6785000000000001</c:v>
                </c:pt>
                <c:pt idx="38">
                  <c:v>2.6854</c:v>
                </c:pt>
                <c:pt idx="39">
                  <c:v>2.6938940000000002</c:v>
                </c:pt>
                <c:pt idx="40">
                  <c:v>2.7010000000000001</c:v>
                </c:pt>
                <c:pt idx="41">
                  <c:v>2.7058</c:v>
                </c:pt>
                <c:pt idx="42">
                  <c:v>2.7145000000000001</c:v>
                </c:pt>
                <c:pt idx="43">
                  <c:v>2.7202000000000002</c:v>
                </c:pt>
                <c:pt idx="44">
                  <c:v>2.7242999999999999</c:v>
                </c:pt>
                <c:pt idx="45">
                  <c:v>2.7305000000000001</c:v>
                </c:pt>
                <c:pt idx="46">
                  <c:v>2.7345000000000002</c:v>
                </c:pt>
                <c:pt idx="47">
                  <c:v>2.7385000000000002</c:v>
                </c:pt>
                <c:pt idx="48">
                  <c:v>2.7435</c:v>
                </c:pt>
                <c:pt idx="49">
                  <c:v>2.7467000000000001</c:v>
                </c:pt>
                <c:pt idx="50">
                  <c:v>2.7503000000000002</c:v>
                </c:pt>
                <c:pt idx="51">
                  <c:v>2.7536</c:v>
                </c:pt>
                <c:pt idx="52">
                  <c:v>2.7572000000000001</c:v>
                </c:pt>
                <c:pt idx="53">
                  <c:v>2.7614999999999998</c:v>
                </c:pt>
                <c:pt idx="54">
                  <c:v>2.7652000000000001</c:v>
                </c:pt>
                <c:pt idx="55">
                  <c:v>2.7713000000000001</c:v>
                </c:pt>
                <c:pt idx="56">
                  <c:v>2.7788312999999998</c:v>
                </c:pt>
                <c:pt idx="57">
                  <c:v>2.78911</c:v>
                </c:pt>
                <c:pt idx="58">
                  <c:v>2.7972899999999998</c:v>
                </c:pt>
                <c:pt idx="59">
                  <c:v>2.79799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C-4BD1-93D0-AA9C1C7C8397}"/>
            </c:ext>
          </c:extLst>
        </c:ser>
        <c:ser>
          <c:idx val="4"/>
          <c:order val="4"/>
          <c:tx>
            <c:v>I'2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'Traslación a 1 kW'!$H$11:$H$70</c:f>
              <c:numCache>
                <c:formatCode>0.000</c:formatCode>
                <c:ptCount val="60"/>
                <c:pt idx="0">
                  <c:v>43.866318999999997</c:v>
                </c:pt>
                <c:pt idx="1">
                  <c:v>43.546301</c:v>
                </c:pt>
                <c:pt idx="2">
                  <c:v>43.210318999999998</c:v>
                </c:pt>
                <c:pt idx="3">
                  <c:v>42.844585000000002</c:v>
                </c:pt>
                <c:pt idx="4">
                  <c:v>42.465789000000001</c:v>
                </c:pt>
                <c:pt idx="5">
                  <c:v>41.764798999999996</c:v>
                </c:pt>
                <c:pt idx="6">
                  <c:v>41.337384</c:v>
                </c:pt>
                <c:pt idx="7">
                  <c:v>40.751047999999997</c:v>
                </c:pt>
                <c:pt idx="8">
                  <c:v>40.377332000000003</c:v>
                </c:pt>
                <c:pt idx="9">
                  <c:v>39.692306000000002</c:v>
                </c:pt>
                <c:pt idx="10">
                  <c:v>39.298997</c:v>
                </c:pt>
                <c:pt idx="11">
                  <c:v>38.825865</c:v>
                </c:pt>
                <c:pt idx="12">
                  <c:v>38.288148</c:v>
                </c:pt>
                <c:pt idx="13">
                  <c:v>37.981918999999998</c:v>
                </c:pt>
                <c:pt idx="14">
                  <c:v>37.834609</c:v>
                </c:pt>
                <c:pt idx="15">
                  <c:v>37.617635999999997</c:v>
                </c:pt>
                <c:pt idx="16">
                  <c:v>37.410096000000003</c:v>
                </c:pt>
                <c:pt idx="17">
                  <c:v>37.249724999999998</c:v>
                </c:pt>
                <c:pt idx="18">
                  <c:v>37.000096999999997</c:v>
                </c:pt>
                <c:pt idx="19">
                  <c:v>36.726522000000003</c:v>
                </c:pt>
                <c:pt idx="20">
                  <c:v>36.614044</c:v>
                </c:pt>
                <c:pt idx="21">
                  <c:v>36.517530999999998</c:v>
                </c:pt>
                <c:pt idx="22">
                  <c:v>36.474716999999998</c:v>
                </c:pt>
                <c:pt idx="23">
                  <c:v>36.309992000000001</c:v>
                </c:pt>
                <c:pt idx="24">
                  <c:v>36.246133</c:v>
                </c:pt>
                <c:pt idx="25">
                  <c:v>36.015371999999999</c:v>
                </c:pt>
                <c:pt idx="26">
                  <c:v>35.986345999999998</c:v>
                </c:pt>
                <c:pt idx="27">
                  <c:v>35.887656</c:v>
                </c:pt>
                <c:pt idx="28">
                  <c:v>35.784612000000003</c:v>
                </c:pt>
                <c:pt idx="29">
                  <c:v>35.672134</c:v>
                </c:pt>
                <c:pt idx="30">
                  <c:v>35.569814999999998</c:v>
                </c:pt>
                <c:pt idx="31">
                  <c:v>35.489266999999998</c:v>
                </c:pt>
                <c:pt idx="32">
                  <c:v>35.369532</c:v>
                </c:pt>
                <c:pt idx="33">
                  <c:v>35.133692000000003</c:v>
                </c:pt>
                <c:pt idx="34">
                  <c:v>35.011780999999999</c:v>
                </c:pt>
                <c:pt idx="35">
                  <c:v>34.905107999999998</c:v>
                </c:pt>
                <c:pt idx="36">
                  <c:v>34.773038</c:v>
                </c:pt>
                <c:pt idx="37">
                  <c:v>34.677250000000001</c:v>
                </c:pt>
                <c:pt idx="38">
                  <c:v>34.582914000000002</c:v>
                </c:pt>
                <c:pt idx="39">
                  <c:v>34.493656999999999</c:v>
                </c:pt>
                <c:pt idx="40">
                  <c:v>34.402949999999997</c:v>
                </c:pt>
                <c:pt idx="41">
                  <c:v>34.147516000000003</c:v>
                </c:pt>
                <c:pt idx="42">
                  <c:v>33.958843999999999</c:v>
                </c:pt>
                <c:pt idx="43">
                  <c:v>33.765092000000003</c:v>
                </c:pt>
                <c:pt idx="44">
                  <c:v>33.651162999999997</c:v>
                </c:pt>
                <c:pt idx="45">
                  <c:v>33.415322000000003</c:v>
                </c:pt>
                <c:pt idx="46">
                  <c:v>32.961058000000001</c:v>
                </c:pt>
                <c:pt idx="47">
                  <c:v>32.297801999999997</c:v>
                </c:pt>
                <c:pt idx="48">
                  <c:v>31.479980000000001</c:v>
                </c:pt>
                <c:pt idx="49">
                  <c:v>30.829059999999998</c:v>
                </c:pt>
                <c:pt idx="50">
                  <c:v>30.212247000000001</c:v>
                </c:pt>
                <c:pt idx="51">
                  <c:v>29.411840999999999</c:v>
                </c:pt>
                <c:pt idx="52">
                  <c:v>25.681933999999998</c:v>
                </c:pt>
                <c:pt idx="53">
                  <c:v>21.520956999999999</c:v>
                </c:pt>
                <c:pt idx="54">
                  <c:v>15.124991</c:v>
                </c:pt>
                <c:pt idx="55">
                  <c:v>10.468024</c:v>
                </c:pt>
                <c:pt idx="56">
                  <c:v>4.3058746000000001</c:v>
                </c:pt>
                <c:pt idx="57">
                  <c:v>1.272087</c:v>
                </c:pt>
                <c:pt idx="58">
                  <c:v>0.73364499999999999</c:v>
                </c:pt>
                <c:pt idx="59">
                  <c:v>1E-3</c:v>
                </c:pt>
              </c:numCache>
            </c:numRef>
          </c:xVal>
          <c:yVal>
            <c:numRef>
              <c:f>'Traslación a 1 kW'!$I$11:$I$70</c:f>
              <c:numCache>
                <c:formatCode>General</c:formatCode>
                <c:ptCount val="60"/>
                <c:pt idx="0">
                  <c:v>5.6578000000000002E-3</c:v>
                </c:pt>
                <c:pt idx="1">
                  <c:v>0.36838740000000003</c:v>
                </c:pt>
                <c:pt idx="2">
                  <c:v>0.72168730000000003</c:v>
                </c:pt>
                <c:pt idx="3">
                  <c:v>1.0777810999999999</c:v>
                </c:pt>
                <c:pt idx="4">
                  <c:v>1.4130598000000001</c:v>
                </c:pt>
                <c:pt idx="5">
                  <c:v>1.9686444000000001</c:v>
                </c:pt>
                <c:pt idx="6">
                  <c:v>2.2642484</c:v>
                </c:pt>
                <c:pt idx="7">
                  <c:v>2.6114714000000001</c:v>
                </c:pt>
                <c:pt idx="8">
                  <c:v>2.8055139000000002</c:v>
                </c:pt>
                <c:pt idx="9">
                  <c:v>3.1058677000000001</c:v>
                </c:pt>
                <c:pt idx="10">
                  <c:v>3.2511551000000001</c:v>
                </c:pt>
                <c:pt idx="11">
                  <c:v>3.4</c:v>
                </c:pt>
                <c:pt idx="12">
                  <c:v>3.54</c:v>
                </c:pt>
                <c:pt idx="13">
                  <c:v>3.6088554999999998</c:v>
                </c:pt>
                <c:pt idx="14">
                  <c:v>3.6416150000000003</c:v>
                </c:pt>
                <c:pt idx="15">
                  <c:v>3.6865982000000002</c:v>
                </c:pt>
                <c:pt idx="16">
                  <c:v>3.726</c:v>
                </c:pt>
                <c:pt idx="17">
                  <c:v>3.7535840999999999</c:v>
                </c:pt>
                <c:pt idx="18">
                  <c:v>3.7935381000000001</c:v>
                </c:pt>
                <c:pt idx="19">
                  <c:v>3.8353780999999998</c:v>
                </c:pt>
                <c:pt idx="20">
                  <c:v>3.8525</c:v>
                </c:pt>
                <c:pt idx="21">
                  <c:v>3.8671000000000002</c:v>
                </c:pt>
                <c:pt idx="22">
                  <c:v>3.8734000000000002</c:v>
                </c:pt>
                <c:pt idx="23">
                  <c:v>3.8969999999999998</c:v>
                </c:pt>
                <c:pt idx="24">
                  <c:v>3.9056000000000002</c:v>
                </c:pt>
                <c:pt idx="25">
                  <c:v>3.9352999999999998</c:v>
                </c:pt>
                <c:pt idx="26">
                  <c:v>3.9390000000000001</c:v>
                </c:pt>
                <c:pt idx="27">
                  <c:v>3.9514999999999998</c:v>
                </c:pt>
                <c:pt idx="28">
                  <c:v>3.9643000000000002</c:v>
                </c:pt>
                <c:pt idx="29">
                  <c:v>3.9769999999999999</c:v>
                </c:pt>
                <c:pt idx="30">
                  <c:v>3.988</c:v>
                </c:pt>
                <c:pt idx="31">
                  <c:v>3.9954999999999998</c:v>
                </c:pt>
                <c:pt idx="32">
                  <c:v>4.0060000000000002</c:v>
                </c:pt>
                <c:pt idx="33">
                  <c:v>4.0251999999999999</c:v>
                </c:pt>
                <c:pt idx="34">
                  <c:v>4.0350000000000001</c:v>
                </c:pt>
                <c:pt idx="35">
                  <c:v>4.0433000000000003</c:v>
                </c:pt>
                <c:pt idx="36">
                  <c:v>4.0534999999999997</c:v>
                </c:pt>
                <c:pt idx="37">
                  <c:v>4.0605000000000002</c:v>
                </c:pt>
                <c:pt idx="38">
                  <c:v>4.0671999999999997</c:v>
                </c:pt>
                <c:pt idx="39">
                  <c:v>4.0735000000000001</c:v>
                </c:pt>
                <c:pt idx="40">
                  <c:v>4.0797999999999996</c:v>
                </c:pt>
                <c:pt idx="41">
                  <c:v>4.0956381999999998</c:v>
                </c:pt>
                <c:pt idx="42">
                  <c:v>4.1070000000000002</c:v>
                </c:pt>
                <c:pt idx="43">
                  <c:v>4.1179901000000001</c:v>
                </c:pt>
                <c:pt idx="44">
                  <c:v>4.1239999999999997</c:v>
                </c:pt>
                <c:pt idx="45">
                  <c:v>4.1360000000000001</c:v>
                </c:pt>
                <c:pt idx="46">
                  <c:v>4.1556391000000001</c:v>
                </c:pt>
                <c:pt idx="47">
                  <c:v>4.1814834999999997</c:v>
                </c:pt>
                <c:pt idx="48">
                  <c:v>4.2030000000000003</c:v>
                </c:pt>
                <c:pt idx="49">
                  <c:v>4.2149999999999999</c:v>
                </c:pt>
                <c:pt idx="50">
                  <c:v>4.2210000000000001</c:v>
                </c:pt>
                <c:pt idx="51">
                  <c:v>4.226</c:v>
                </c:pt>
                <c:pt idx="52">
                  <c:v>4.2435999999999998</c:v>
                </c:pt>
                <c:pt idx="53">
                  <c:v>4.258</c:v>
                </c:pt>
                <c:pt idx="54">
                  <c:v>4.2785000000000002</c:v>
                </c:pt>
                <c:pt idx="55">
                  <c:v>4.2919999999999998</c:v>
                </c:pt>
                <c:pt idx="56">
                  <c:v>4.3085300000000002</c:v>
                </c:pt>
                <c:pt idx="57">
                  <c:v>4.3166427000000001</c:v>
                </c:pt>
                <c:pt idx="58">
                  <c:v>4.3180800000000001</c:v>
                </c:pt>
                <c:pt idx="59">
                  <c:v>4.32003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C-4BD1-93D0-AA9C1C7C8397}"/>
            </c:ext>
          </c:extLst>
        </c:ser>
        <c:ser>
          <c:idx val="6"/>
          <c:order val="6"/>
          <c:tx>
            <c:v>I'1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1 kW'!$C$11:$C$70</c:f>
              <c:numCache>
                <c:formatCode>General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'Traslación a 1 kW'!$D$11:$D$70</c:f>
              <c:numCache>
                <c:formatCode>General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C-4BD1-93D0-AA9C1C7C8397}"/>
            </c:ext>
          </c:extLst>
        </c:ser>
        <c:ser>
          <c:idx val="1"/>
          <c:order val="1"/>
          <c:tx>
            <c:v>G4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kW'!$R$11:$R$70</c:f>
              <c:numCache>
                <c:formatCode>General</c:formatCode>
                <c:ptCount val="60"/>
                <c:pt idx="0">
                  <c:v>42.300474999999999</c:v>
                </c:pt>
                <c:pt idx="1">
                  <c:v>41.433171000000002</c:v>
                </c:pt>
                <c:pt idx="2">
                  <c:v>40.439013000000003</c:v>
                </c:pt>
                <c:pt idx="3">
                  <c:v>39.755439000000003</c:v>
                </c:pt>
                <c:pt idx="4">
                  <c:v>39.246023000000001</c:v>
                </c:pt>
                <c:pt idx="5">
                  <c:v>38.722819999999999</c:v>
                </c:pt>
                <c:pt idx="6">
                  <c:v>38.208326</c:v>
                </c:pt>
                <c:pt idx="7">
                  <c:v>37.829529999999998</c:v>
                </c:pt>
                <c:pt idx="8">
                  <c:v>37.462344000000002</c:v>
                </c:pt>
                <c:pt idx="9">
                  <c:v>37.222875000000002</c:v>
                </c:pt>
                <c:pt idx="10">
                  <c:v>36.936964000000003</c:v>
                </c:pt>
                <c:pt idx="11">
                  <c:v>36.767158999999999</c:v>
                </c:pt>
                <c:pt idx="12">
                  <c:v>36.658208000000002</c:v>
                </c:pt>
                <c:pt idx="13">
                  <c:v>36.550185999999997</c:v>
                </c:pt>
                <c:pt idx="14">
                  <c:v>36.426822999999999</c:v>
                </c:pt>
                <c:pt idx="15">
                  <c:v>36.320151000000003</c:v>
                </c:pt>
                <c:pt idx="16">
                  <c:v>36.285319000000001</c:v>
                </c:pt>
                <c:pt idx="17">
                  <c:v>36.182274999999997</c:v>
                </c:pt>
                <c:pt idx="18">
                  <c:v>36.097372</c:v>
                </c:pt>
                <c:pt idx="19">
                  <c:v>35.966408000000001</c:v>
                </c:pt>
                <c:pt idx="20">
                  <c:v>35.843389999999999</c:v>
                </c:pt>
                <c:pt idx="21">
                  <c:v>35.761389999999999</c:v>
                </c:pt>
                <c:pt idx="22">
                  <c:v>35.641655999999998</c:v>
                </c:pt>
                <c:pt idx="23">
                  <c:v>35.584328999999997</c:v>
                </c:pt>
                <c:pt idx="24">
                  <c:v>35.492894999999997</c:v>
                </c:pt>
                <c:pt idx="25">
                  <c:v>35.407266999999997</c:v>
                </c:pt>
                <c:pt idx="26">
                  <c:v>35.303184000000002</c:v>
                </c:pt>
                <c:pt idx="27">
                  <c:v>35.199727000000003</c:v>
                </c:pt>
                <c:pt idx="28">
                  <c:v>35.070559000000003</c:v>
                </c:pt>
                <c:pt idx="29">
                  <c:v>34.977305000000001</c:v>
                </c:pt>
                <c:pt idx="30">
                  <c:v>34.881886999999999</c:v>
                </c:pt>
                <c:pt idx="31">
                  <c:v>34.781247999999998</c:v>
                </c:pt>
                <c:pt idx="32">
                  <c:v>34.689374999999998</c:v>
                </c:pt>
                <c:pt idx="33">
                  <c:v>34.594524999999997</c:v>
                </c:pt>
                <c:pt idx="34">
                  <c:v>34.473339000000003</c:v>
                </c:pt>
                <c:pt idx="35">
                  <c:v>34.364488999999999</c:v>
                </c:pt>
                <c:pt idx="36">
                  <c:v>34.296277000000003</c:v>
                </c:pt>
                <c:pt idx="37">
                  <c:v>34.173287000000002</c:v>
                </c:pt>
                <c:pt idx="38">
                  <c:v>34.049551999999998</c:v>
                </c:pt>
                <c:pt idx="39">
                  <c:v>33.708489999999998</c:v>
                </c:pt>
                <c:pt idx="40">
                  <c:v>33.405889000000002</c:v>
                </c:pt>
                <c:pt idx="41">
                  <c:v>33.224473000000003</c:v>
                </c:pt>
                <c:pt idx="42">
                  <c:v>32.709978</c:v>
                </c:pt>
                <c:pt idx="43">
                  <c:v>32.364562999999997</c:v>
                </c:pt>
                <c:pt idx="44">
                  <c:v>31.836279999999999</c:v>
                </c:pt>
                <c:pt idx="45">
                  <c:v>31.291307</c:v>
                </c:pt>
                <c:pt idx="46">
                  <c:v>30.577981000000001</c:v>
                </c:pt>
                <c:pt idx="47">
                  <c:v>29.524318000000001</c:v>
                </c:pt>
                <c:pt idx="48">
                  <c:v>28.422761999999999</c:v>
                </c:pt>
                <c:pt idx="49">
                  <c:v>27.318303</c:v>
                </c:pt>
                <c:pt idx="50">
                  <c:v>25.328536</c:v>
                </c:pt>
                <c:pt idx="51">
                  <c:v>23.168963000000002</c:v>
                </c:pt>
                <c:pt idx="52">
                  <c:v>20.625515</c:v>
                </c:pt>
                <c:pt idx="53">
                  <c:v>17.530563000000001</c:v>
                </c:pt>
                <c:pt idx="54">
                  <c:v>14.685964999999999</c:v>
                </c:pt>
                <c:pt idx="55">
                  <c:v>10.571456</c:v>
                </c:pt>
                <c:pt idx="56">
                  <c:v>5.5687369999999996</c:v>
                </c:pt>
                <c:pt idx="57">
                  <c:v>2.8794300000000002</c:v>
                </c:pt>
                <c:pt idx="58">
                  <c:v>0.221327</c:v>
                </c:pt>
                <c:pt idx="59">
                  <c:v>0</c:v>
                </c:pt>
              </c:numCache>
            </c:numRef>
          </c:xVal>
          <c:yVal>
            <c:numRef>
              <c:f>'[1]Traslación a 1 kW'!$T$11:$T$70</c:f>
              <c:numCache>
                <c:formatCode>General</c:formatCode>
                <c:ptCount val="60"/>
                <c:pt idx="0">
                  <c:v>251.51226153846156</c:v>
                </c:pt>
                <c:pt idx="1">
                  <c:v>250.98703076923076</c:v>
                </c:pt>
                <c:pt idx="2">
                  <c:v>251.62212307692309</c:v>
                </c:pt>
                <c:pt idx="3">
                  <c:v>253.1290923076923</c:v>
                </c:pt>
                <c:pt idx="4">
                  <c:v>253.61347692307692</c:v>
                </c:pt>
                <c:pt idx="5">
                  <c:v>254.02252307692308</c:v>
                </c:pt>
                <c:pt idx="6">
                  <c:v>254.56072307692307</c:v>
                </c:pt>
                <c:pt idx="7">
                  <c:v>254.77599999999998</c:v>
                </c:pt>
                <c:pt idx="8">
                  <c:v>254.3884923076923</c:v>
                </c:pt>
                <c:pt idx="9">
                  <c:v>254.89441538461537</c:v>
                </c:pt>
                <c:pt idx="10">
                  <c:v>254.85135384615384</c:v>
                </c:pt>
                <c:pt idx="11">
                  <c:v>255.06663076923076</c:v>
                </c:pt>
                <c:pt idx="12">
                  <c:v>255.11472307692304</c:v>
                </c:pt>
                <c:pt idx="13">
                  <c:v>254.82983076923074</c:v>
                </c:pt>
                <c:pt idx="14">
                  <c:v>255.15275384615384</c:v>
                </c:pt>
                <c:pt idx="15">
                  <c:v>254.68989230769233</c:v>
                </c:pt>
                <c:pt idx="16">
                  <c:v>254.89441538461537</c:v>
                </c:pt>
                <c:pt idx="17">
                  <c:v>255.18504615384612</c:v>
                </c:pt>
                <c:pt idx="18">
                  <c:v>255.46490769230772</c:v>
                </c:pt>
                <c:pt idx="19">
                  <c:v>255.1915692307692</c:v>
                </c:pt>
                <c:pt idx="20">
                  <c:v>254.75447692307694</c:v>
                </c:pt>
                <c:pt idx="21">
                  <c:v>255.2926769230769</c:v>
                </c:pt>
                <c:pt idx="22">
                  <c:v>255.77706153846157</c:v>
                </c:pt>
                <c:pt idx="23">
                  <c:v>255.40032307692309</c:v>
                </c:pt>
                <c:pt idx="24">
                  <c:v>255.50796923076922</c:v>
                </c:pt>
                <c:pt idx="25">
                  <c:v>255.49719999999999</c:v>
                </c:pt>
                <c:pt idx="26">
                  <c:v>255.91552307692305</c:v>
                </c:pt>
                <c:pt idx="27">
                  <c:v>256.13227692307697</c:v>
                </c:pt>
                <c:pt idx="28">
                  <c:v>256.00310769230771</c:v>
                </c:pt>
                <c:pt idx="29">
                  <c:v>255.45887692307687</c:v>
                </c:pt>
                <c:pt idx="30">
                  <c:v>256.04616923076924</c:v>
                </c:pt>
                <c:pt idx="31">
                  <c:v>256.33040000000005</c:v>
                </c:pt>
                <c:pt idx="32">
                  <c:v>256.14390769230772</c:v>
                </c:pt>
                <c:pt idx="33">
                  <c:v>255.73401538461536</c:v>
                </c:pt>
                <c:pt idx="34">
                  <c:v>256.09998461538459</c:v>
                </c:pt>
                <c:pt idx="35">
                  <c:v>256.20763076923078</c:v>
                </c:pt>
                <c:pt idx="36">
                  <c:v>256.1215230769231</c:v>
                </c:pt>
                <c:pt idx="37">
                  <c:v>255.73624615384614</c:v>
                </c:pt>
                <c:pt idx="38">
                  <c:v>256.60590769230765</c:v>
                </c:pt>
                <c:pt idx="39">
                  <c:v>256.93959999999998</c:v>
                </c:pt>
                <c:pt idx="40">
                  <c:v>256.83195384615385</c:v>
                </c:pt>
                <c:pt idx="41">
                  <c:v>257.34863076923079</c:v>
                </c:pt>
                <c:pt idx="42">
                  <c:v>257.35939999999999</c:v>
                </c:pt>
                <c:pt idx="43">
                  <c:v>256.76736923076925</c:v>
                </c:pt>
                <c:pt idx="44">
                  <c:v>257.28404615384613</c:v>
                </c:pt>
                <c:pt idx="45">
                  <c:v>257.54238461538455</c:v>
                </c:pt>
                <c:pt idx="46">
                  <c:v>257.1871692307692</c:v>
                </c:pt>
                <c:pt idx="47">
                  <c:v>257.34863076923079</c:v>
                </c:pt>
                <c:pt idx="48">
                  <c:v>257.02570769230766</c:v>
                </c:pt>
                <c:pt idx="49">
                  <c:v>257.31633846153841</c:v>
                </c:pt>
                <c:pt idx="50">
                  <c:v>257.66078461538461</c:v>
                </c:pt>
                <c:pt idx="51">
                  <c:v>257.15487692307693</c:v>
                </c:pt>
                <c:pt idx="52">
                  <c:v>258.09135384615388</c:v>
                </c:pt>
                <c:pt idx="53">
                  <c:v>257.61773846153847</c:v>
                </c:pt>
                <c:pt idx="54">
                  <c:v>257.73613846153847</c:v>
                </c:pt>
                <c:pt idx="55">
                  <c:v>257.38092307692307</c:v>
                </c:pt>
                <c:pt idx="56">
                  <c:v>257.27327692307699</c:v>
                </c:pt>
                <c:pt idx="57">
                  <c:v>257.83301538461541</c:v>
                </c:pt>
                <c:pt idx="58">
                  <c:v>257.38092307692307</c:v>
                </c:pt>
                <c:pt idx="59">
                  <c:v>257.41238461538461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C-4BD1-93D0-AA9C1C7C8397}"/>
            </c:ext>
          </c:extLst>
        </c:ser>
        <c:ser>
          <c:idx val="3"/>
          <c:order val="3"/>
          <c:tx>
            <c:v>G3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kW'!$M$11:$M$70</c:f>
              <c:numCache>
                <c:formatCode>General</c:formatCode>
                <c:ptCount val="60"/>
                <c:pt idx="0">
                  <c:v>42.625808999999997</c:v>
                </c:pt>
                <c:pt idx="1">
                  <c:v>42.203825000000002</c:v>
                </c:pt>
                <c:pt idx="2">
                  <c:v>41.746657999999996</c:v>
                </c:pt>
                <c:pt idx="3">
                  <c:v>41.233614000000003</c:v>
                </c:pt>
                <c:pt idx="4">
                  <c:v>40.759756000000003</c:v>
                </c:pt>
                <c:pt idx="5">
                  <c:v>40.271385000000002</c:v>
                </c:pt>
                <c:pt idx="6">
                  <c:v>39.753987000000002</c:v>
                </c:pt>
                <c:pt idx="7">
                  <c:v>39.234413000000004</c:v>
                </c:pt>
                <c:pt idx="8">
                  <c:v>38.756926999999997</c:v>
                </c:pt>
                <c:pt idx="9">
                  <c:v>38.308467</c:v>
                </c:pt>
                <c:pt idx="10">
                  <c:v>37.94491</c:v>
                </c:pt>
                <c:pt idx="11">
                  <c:v>37.537813</c:v>
                </c:pt>
                <c:pt idx="12">
                  <c:v>37.099513000000002</c:v>
                </c:pt>
                <c:pt idx="13">
                  <c:v>36.927531000000002</c:v>
                </c:pt>
                <c:pt idx="14">
                  <c:v>36.852786999999999</c:v>
                </c:pt>
                <c:pt idx="15">
                  <c:v>36.700398</c:v>
                </c:pt>
                <c:pt idx="16">
                  <c:v>36.599530999999999</c:v>
                </c:pt>
                <c:pt idx="17">
                  <c:v>36.570504</c:v>
                </c:pt>
                <c:pt idx="18">
                  <c:v>36.483424999999997</c:v>
                </c:pt>
                <c:pt idx="19">
                  <c:v>36.312894</c:v>
                </c:pt>
                <c:pt idx="20">
                  <c:v>36.203319</c:v>
                </c:pt>
                <c:pt idx="21">
                  <c:v>36.089390000000002</c:v>
                </c:pt>
                <c:pt idx="22">
                  <c:v>35.915230999999999</c:v>
                </c:pt>
                <c:pt idx="23">
                  <c:v>35.811461000000001</c:v>
                </c:pt>
                <c:pt idx="24">
                  <c:v>35.700434999999999</c:v>
                </c:pt>
                <c:pt idx="25">
                  <c:v>35.597391000000002</c:v>
                </c:pt>
                <c:pt idx="26">
                  <c:v>35.479107999999997</c:v>
                </c:pt>
                <c:pt idx="27">
                  <c:v>35.369548000000002</c:v>
                </c:pt>
                <c:pt idx="28">
                  <c:v>35.278824999999998</c:v>
                </c:pt>
                <c:pt idx="29">
                  <c:v>35.225850999999999</c:v>
                </c:pt>
                <c:pt idx="30">
                  <c:v>35.175055</c:v>
                </c:pt>
                <c:pt idx="31">
                  <c:v>34.953085000000002</c:v>
                </c:pt>
                <c:pt idx="32">
                  <c:v>34.838085</c:v>
                </c:pt>
                <c:pt idx="33">
                  <c:v>34.741084000000001</c:v>
                </c:pt>
                <c:pt idx="34">
                  <c:v>34.674346999999997</c:v>
                </c:pt>
                <c:pt idx="35">
                  <c:v>34.566949000000001</c:v>
                </c:pt>
                <c:pt idx="36">
                  <c:v>34.448487</c:v>
                </c:pt>
                <c:pt idx="37">
                  <c:v>34.376826000000001</c:v>
                </c:pt>
                <c:pt idx="38">
                  <c:v>34.184207999999998</c:v>
                </c:pt>
                <c:pt idx="39">
                  <c:v>34.032862000000002</c:v>
                </c:pt>
                <c:pt idx="40">
                  <c:v>33.849057000000002</c:v>
                </c:pt>
                <c:pt idx="41">
                  <c:v>33.447977000000002</c:v>
                </c:pt>
                <c:pt idx="42">
                  <c:v>33.127234000000001</c:v>
                </c:pt>
                <c:pt idx="43">
                  <c:v>32.575730999999998</c:v>
                </c:pt>
                <c:pt idx="44">
                  <c:v>32.151218</c:v>
                </c:pt>
                <c:pt idx="45">
                  <c:v>31.734687000000001</c:v>
                </c:pt>
                <c:pt idx="46">
                  <c:v>31.261555000000001</c:v>
                </c:pt>
                <c:pt idx="47">
                  <c:v>30.501059999999999</c:v>
                </c:pt>
                <c:pt idx="48">
                  <c:v>29.677433000000001</c:v>
                </c:pt>
                <c:pt idx="49">
                  <c:v>28.495328000000001</c:v>
                </c:pt>
                <c:pt idx="50">
                  <c:v>27.305240999999999</c:v>
                </c:pt>
                <c:pt idx="51">
                  <c:v>26.32995</c:v>
                </c:pt>
                <c:pt idx="52">
                  <c:v>23.967192000000001</c:v>
                </c:pt>
                <c:pt idx="53">
                  <c:v>20.474577</c:v>
                </c:pt>
                <c:pt idx="54">
                  <c:v>18.199624</c:v>
                </c:pt>
                <c:pt idx="55">
                  <c:v>15.303504</c:v>
                </c:pt>
                <c:pt idx="56">
                  <c:v>9.7405720000000002</c:v>
                </c:pt>
                <c:pt idx="57">
                  <c:v>4.6348089999999997</c:v>
                </c:pt>
                <c:pt idx="58">
                  <c:v>0.60883100000000001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kW'!$O$11:$O$70</c:f>
              <c:numCache>
                <c:formatCode>General</c:formatCode>
                <c:ptCount val="60"/>
                <c:pt idx="0">
                  <c:v>500.75467692307694</c:v>
                </c:pt>
                <c:pt idx="1">
                  <c:v>501.25287692307688</c:v>
                </c:pt>
                <c:pt idx="2">
                  <c:v>500.75772307692307</c:v>
                </c:pt>
                <c:pt idx="3">
                  <c:v>501.70496923076917</c:v>
                </c:pt>
                <c:pt idx="4">
                  <c:v>503.52410769230767</c:v>
                </c:pt>
                <c:pt idx="5">
                  <c:v>504.11612307692303</c:v>
                </c:pt>
                <c:pt idx="6">
                  <c:v>504.6650923076923</c:v>
                </c:pt>
                <c:pt idx="7">
                  <c:v>506.47347692307687</c:v>
                </c:pt>
                <c:pt idx="8">
                  <c:v>506.710276923077</c:v>
                </c:pt>
                <c:pt idx="9">
                  <c:v>506.95786153846154</c:v>
                </c:pt>
                <c:pt idx="10">
                  <c:v>505.73073846153846</c:v>
                </c:pt>
                <c:pt idx="11">
                  <c:v>507.10855384615388</c:v>
                </c:pt>
                <c:pt idx="12">
                  <c:v>507.34536923076922</c:v>
                </c:pt>
                <c:pt idx="13">
                  <c:v>507.74363076923083</c:v>
                </c:pt>
                <c:pt idx="14">
                  <c:v>506.95786153846154</c:v>
                </c:pt>
                <c:pt idx="15">
                  <c:v>507.39918461538463</c:v>
                </c:pt>
                <c:pt idx="16">
                  <c:v>507.63599999999997</c:v>
                </c:pt>
                <c:pt idx="17">
                  <c:v>506.66723076923068</c:v>
                </c:pt>
                <c:pt idx="18">
                  <c:v>506.33353846153847</c:v>
                </c:pt>
                <c:pt idx="19">
                  <c:v>507.7974615384615</c:v>
                </c:pt>
                <c:pt idx="20">
                  <c:v>507.7974615384615</c:v>
                </c:pt>
                <c:pt idx="21">
                  <c:v>507.30230769230769</c:v>
                </c:pt>
                <c:pt idx="22">
                  <c:v>507.63599999999997</c:v>
                </c:pt>
                <c:pt idx="23">
                  <c:v>507.08703076923075</c:v>
                </c:pt>
                <c:pt idx="24">
                  <c:v>507.76516923076917</c:v>
                </c:pt>
                <c:pt idx="25">
                  <c:v>506.91480000000001</c:v>
                </c:pt>
                <c:pt idx="26">
                  <c:v>507.48529230769236</c:v>
                </c:pt>
                <c:pt idx="27">
                  <c:v>506.81244615384617</c:v>
                </c:pt>
                <c:pt idx="28">
                  <c:v>506.83944615384627</c:v>
                </c:pt>
                <c:pt idx="29">
                  <c:v>507.05473846153842</c:v>
                </c:pt>
                <c:pt idx="30">
                  <c:v>507.33459999999997</c:v>
                </c:pt>
                <c:pt idx="31">
                  <c:v>506.32083076923089</c:v>
                </c:pt>
                <c:pt idx="32">
                  <c:v>507.13979999999998</c:v>
                </c:pt>
                <c:pt idx="33">
                  <c:v>507.23975384615375</c:v>
                </c:pt>
                <c:pt idx="34">
                  <c:v>507.01167692307689</c:v>
                </c:pt>
                <c:pt idx="35">
                  <c:v>507.24849230769223</c:v>
                </c:pt>
                <c:pt idx="36">
                  <c:v>507.23975384615375</c:v>
                </c:pt>
                <c:pt idx="37">
                  <c:v>507.21620000000001</c:v>
                </c:pt>
                <c:pt idx="38">
                  <c:v>507.39927692307697</c:v>
                </c:pt>
                <c:pt idx="39">
                  <c:v>506.99015384615387</c:v>
                </c:pt>
                <c:pt idx="40">
                  <c:v>507.39296923076921</c:v>
                </c:pt>
                <c:pt idx="41">
                  <c:v>507.22695384615383</c:v>
                </c:pt>
                <c:pt idx="42">
                  <c:v>506.77486153846155</c:v>
                </c:pt>
                <c:pt idx="43">
                  <c:v>507.0654923076923</c:v>
                </c:pt>
                <c:pt idx="44">
                  <c:v>506.88250769230763</c:v>
                </c:pt>
                <c:pt idx="45">
                  <c:v>506.26895384615392</c:v>
                </c:pt>
                <c:pt idx="46">
                  <c:v>508.24955384615379</c:v>
                </c:pt>
                <c:pt idx="47">
                  <c:v>507.16236923076929</c:v>
                </c:pt>
                <c:pt idx="48">
                  <c:v>507.92663076923077</c:v>
                </c:pt>
                <c:pt idx="49">
                  <c:v>507.91586153846157</c:v>
                </c:pt>
                <c:pt idx="50">
                  <c:v>508.0127384615385</c:v>
                </c:pt>
                <c:pt idx="51">
                  <c:v>508.93846153846152</c:v>
                </c:pt>
                <c:pt idx="52">
                  <c:v>509.07838461538461</c:v>
                </c:pt>
                <c:pt idx="53">
                  <c:v>508.84158461538453</c:v>
                </c:pt>
                <c:pt idx="54">
                  <c:v>509.04609230769228</c:v>
                </c:pt>
                <c:pt idx="55">
                  <c:v>509.81035384615387</c:v>
                </c:pt>
                <c:pt idx="56">
                  <c:v>509.99333846153837</c:v>
                </c:pt>
                <c:pt idx="57">
                  <c:v>509.16450769230767</c:v>
                </c:pt>
                <c:pt idx="58">
                  <c:v>509.63812307692314</c:v>
                </c:pt>
                <c:pt idx="59">
                  <c:v>509.27396923076918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C-4BD1-93D0-AA9C1C7C8397}"/>
            </c:ext>
          </c:extLst>
        </c:ser>
        <c:ser>
          <c:idx val="5"/>
          <c:order val="5"/>
          <c:tx>
            <c:v>G2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kW'!$H$11:$H$70</c:f>
              <c:numCache>
                <c:formatCode>General</c:formatCode>
                <c:ptCount val="60"/>
                <c:pt idx="0">
                  <c:v>43.500160000000001</c:v>
                </c:pt>
                <c:pt idx="1">
                  <c:v>43.200159999999997</c:v>
                </c:pt>
                <c:pt idx="2">
                  <c:v>42.507877999999998</c:v>
                </c:pt>
                <c:pt idx="3">
                  <c:v>41.784391999999997</c:v>
                </c:pt>
                <c:pt idx="4">
                  <c:v>41.369312999999998</c:v>
                </c:pt>
                <c:pt idx="5">
                  <c:v>40.757579</c:v>
                </c:pt>
                <c:pt idx="6">
                  <c:v>40.280093000000001</c:v>
                </c:pt>
                <c:pt idx="7">
                  <c:v>39.781562999999998</c:v>
                </c:pt>
                <c:pt idx="8">
                  <c:v>39.370111999999999</c:v>
                </c:pt>
                <c:pt idx="9">
                  <c:v>38.841104000000001</c:v>
                </c:pt>
                <c:pt idx="10">
                  <c:v>38.637917999999999</c:v>
                </c:pt>
                <c:pt idx="11">
                  <c:v>38.353458000000003</c:v>
                </c:pt>
                <c:pt idx="12">
                  <c:v>38.071900999999997</c:v>
                </c:pt>
                <c:pt idx="13">
                  <c:v>37.905104999999999</c:v>
                </c:pt>
                <c:pt idx="14">
                  <c:v>37.720159000000002</c:v>
                </c:pt>
                <c:pt idx="15">
                  <c:v>37.582078000000003</c:v>
                </c:pt>
                <c:pt idx="16">
                  <c:v>37.469600999999997</c:v>
                </c:pt>
                <c:pt idx="17">
                  <c:v>37.162644999999998</c:v>
                </c:pt>
                <c:pt idx="18">
                  <c:v>37.010981999999998</c:v>
                </c:pt>
                <c:pt idx="19">
                  <c:v>36.833193999999999</c:v>
                </c:pt>
                <c:pt idx="20">
                  <c:v>36.654083999999997</c:v>
                </c:pt>
                <c:pt idx="21">
                  <c:v>36.416663999999997</c:v>
                </c:pt>
                <c:pt idx="22">
                  <c:v>36.323779000000002</c:v>
                </c:pt>
                <c:pt idx="23">
                  <c:v>36.124946999999999</c:v>
                </c:pt>
                <c:pt idx="24">
                  <c:v>36.069071000000001</c:v>
                </c:pt>
                <c:pt idx="25">
                  <c:v>35.910876999999999</c:v>
                </c:pt>
                <c:pt idx="26">
                  <c:v>35.725833000000002</c:v>
                </c:pt>
                <c:pt idx="27">
                  <c:v>35.639479000000001</c:v>
                </c:pt>
                <c:pt idx="28">
                  <c:v>35.559655999999997</c:v>
                </c:pt>
                <c:pt idx="29">
                  <c:v>35.526276000000003</c:v>
                </c:pt>
                <c:pt idx="30">
                  <c:v>35.315407999999998</c:v>
                </c:pt>
                <c:pt idx="31">
                  <c:v>35.254151999999998</c:v>
                </c:pt>
                <c:pt idx="32">
                  <c:v>35.124056000000003</c:v>
                </c:pt>
                <c:pt idx="33">
                  <c:v>34.981302999999997</c:v>
                </c:pt>
                <c:pt idx="34">
                  <c:v>34.611215000000001</c:v>
                </c:pt>
                <c:pt idx="35">
                  <c:v>34.446489</c:v>
                </c:pt>
                <c:pt idx="36">
                  <c:v>34.318773</c:v>
                </c:pt>
                <c:pt idx="37">
                  <c:v>34.203392000000001</c:v>
                </c:pt>
                <c:pt idx="38">
                  <c:v>34.123569000000003</c:v>
                </c:pt>
                <c:pt idx="39">
                  <c:v>33.820596000000002</c:v>
                </c:pt>
                <c:pt idx="40">
                  <c:v>33.500225</c:v>
                </c:pt>
                <c:pt idx="41">
                  <c:v>33.305746999999997</c:v>
                </c:pt>
                <c:pt idx="42">
                  <c:v>33.133040000000001</c:v>
                </c:pt>
                <c:pt idx="43">
                  <c:v>32.826056999999999</c:v>
                </c:pt>
                <c:pt idx="44">
                  <c:v>32.484296999999998</c:v>
                </c:pt>
                <c:pt idx="45">
                  <c:v>32.127271</c:v>
                </c:pt>
                <c:pt idx="46">
                  <c:v>31.706385999999998</c:v>
                </c:pt>
                <c:pt idx="47">
                  <c:v>31.251396</c:v>
                </c:pt>
                <c:pt idx="48">
                  <c:v>30.550405999999999</c:v>
                </c:pt>
                <c:pt idx="49">
                  <c:v>29.568584000000001</c:v>
                </c:pt>
                <c:pt idx="50">
                  <c:v>28.366886000000001</c:v>
                </c:pt>
                <c:pt idx="51">
                  <c:v>27.554869</c:v>
                </c:pt>
                <c:pt idx="52">
                  <c:v>26.506287</c:v>
                </c:pt>
                <c:pt idx="53">
                  <c:v>24.933050000000001</c:v>
                </c:pt>
                <c:pt idx="54">
                  <c:v>19.182897000000001</c:v>
                </c:pt>
                <c:pt idx="55">
                  <c:v>12.992267</c:v>
                </c:pt>
                <c:pt idx="56">
                  <c:v>5.6904519999999996</c:v>
                </c:pt>
                <c:pt idx="57">
                  <c:v>0.947716</c:v>
                </c:pt>
                <c:pt idx="58">
                  <c:v>0.64221200000000001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kW'!$J$11:$J$70</c:f>
              <c:numCache>
                <c:formatCode>General</c:formatCode>
                <c:ptCount val="60"/>
                <c:pt idx="0">
                  <c:v>749.36218461538465</c:v>
                </c:pt>
                <c:pt idx="1">
                  <c:v>749.2151846153846</c:v>
                </c:pt>
                <c:pt idx="2">
                  <c:v>749.45200000000011</c:v>
                </c:pt>
                <c:pt idx="3">
                  <c:v>750.01173846153847</c:v>
                </c:pt>
                <c:pt idx="4">
                  <c:v>751.34647692307692</c:v>
                </c:pt>
                <c:pt idx="5">
                  <c:v>750.25930769230763</c:v>
                </c:pt>
                <c:pt idx="6">
                  <c:v>749.68881538461528</c:v>
                </c:pt>
                <c:pt idx="7">
                  <c:v>751.54023076923079</c:v>
                </c:pt>
                <c:pt idx="8">
                  <c:v>751.26036923076924</c:v>
                </c:pt>
                <c:pt idx="9">
                  <c:v>750.35618461538468</c:v>
                </c:pt>
                <c:pt idx="10">
                  <c:v>751.23884615384623</c:v>
                </c:pt>
                <c:pt idx="11">
                  <c:v>751.77704615384619</c:v>
                </c:pt>
                <c:pt idx="12">
                  <c:v>752.04615384615386</c:v>
                </c:pt>
                <c:pt idx="13">
                  <c:v>751.75509230769228</c:v>
                </c:pt>
                <c:pt idx="14">
                  <c:v>751.84856923076927</c:v>
                </c:pt>
                <c:pt idx="15">
                  <c:v>752.07844615384613</c:v>
                </c:pt>
                <c:pt idx="16">
                  <c:v>752.04615384615386</c:v>
                </c:pt>
                <c:pt idx="17">
                  <c:v>751.90621538461539</c:v>
                </c:pt>
                <c:pt idx="18">
                  <c:v>752.22913846153847</c:v>
                </c:pt>
                <c:pt idx="19">
                  <c:v>751.97079999999994</c:v>
                </c:pt>
                <c:pt idx="20">
                  <c:v>752.15576923076924</c:v>
                </c:pt>
                <c:pt idx="21">
                  <c:v>751.49718461538464</c:v>
                </c:pt>
                <c:pt idx="22">
                  <c:v>751.75552307692317</c:v>
                </c:pt>
                <c:pt idx="23">
                  <c:v>751.87392307692312</c:v>
                </c:pt>
                <c:pt idx="24">
                  <c:v>752.61664615384609</c:v>
                </c:pt>
                <c:pt idx="25">
                  <c:v>752.76735384615392</c:v>
                </c:pt>
                <c:pt idx="26">
                  <c:v>752.26143076923086</c:v>
                </c:pt>
                <c:pt idx="27">
                  <c:v>752.04615384615386</c:v>
                </c:pt>
                <c:pt idx="28">
                  <c:v>751.69093846153851</c:v>
                </c:pt>
                <c:pt idx="29">
                  <c:v>752.17532307692295</c:v>
                </c:pt>
                <c:pt idx="30">
                  <c:v>752.00452307692296</c:v>
                </c:pt>
                <c:pt idx="31">
                  <c:v>752.7781076923078</c:v>
                </c:pt>
                <c:pt idx="32">
                  <c:v>752.27715384615385</c:v>
                </c:pt>
                <c:pt idx="33">
                  <c:v>751.59406153846146</c:v>
                </c:pt>
                <c:pt idx="34">
                  <c:v>752.12149230769228</c:v>
                </c:pt>
                <c:pt idx="35">
                  <c:v>752.05690769230773</c:v>
                </c:pt>
                <c:pt idx="36">
                  <c:v>752.00309230769233</c:v>
                </c:pt>
                <c:pt idx="37">
                  <c:v>751.90621538461539</c:v>
                </c:pt>
                <c:pt idx="38">
                  <c:v>752.3475538461538</c:v>
                </c:pt>
                <c:pt idx="39">
                  <c:v>752.90852307692319</c:v>
                </c:pt>
                <c:pt idx="40">
                  <c:v>751.01280000000008</c:v>
                </c:pt>
                <c:pt idx="41">
                  <c:v>751.7985692307692</c:v>
                </c:pt>
                <c:pt idx="42">
                  <c:v>751.40030769230759</c:v>
                </c:pt>
                <c:pt idx="43">
                  <c:v>750.8612461538462</c:v>
                </c:pt>
                <c:pt idx="44">
                  <c:v>751.12043076923078</c:v>
                </c:pt>
                <c:pt idx="45">
                  <c:v>751.97079999999994</c:v>
                </c:pt>
                <c:pt idx="46">
                  <c:v>751.21730769230771</c:v>
                </c:pt>
                <c:pt idx="47">
                  <c:v>750.36695384615382</c:v>
                </c:pt>
                <c:pt idx="48">
                  <c:v>751.28189230769226</c:v>
                </c:pt>
                <c:pt idx="49">
                  <c:v>752.61664615384609</c:v>
                </c:pt>
                <c:pt idx="50">
                  <c:v>753.19790769230758</c:v>
                </c:pt>
                <c:pt idx="51">
                  <c:v>752.01386153846147</c:v>
                </c:pt>
                <c:pt idx="52">
                  <c:v>752.84269230769235</c:v>
                </c:pt>
                <c:pt idx="53">
                  <c:v>751.65864615384612</c:v>
                </c:pt>
                <c:pt idx="54">
                  <c:v>752.31526153846153</c:v>
                </c:pt>
                <c:pt idx="55">
                  <c:v>751.82010769230772</c:v>
                </c:pt>
                <c:pt idx="56">
                  <c:v>752.00832307692303</c:v>
                </c:pt>
                <c:pt idx="57">
                  <c:v>752.60589230769222</c:v>
                </c:pt>
                <c:pt idx="58">
                  <c:v>751.97079999999994</c:v>
                </c:pt>
                <c:pt idx="59">
                  <c:v>752.06932307692307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C-4BD1-93D0-AA9C1C7C8397}"/>
            </c:ext>
          </c:extLst>
        </c:ser>
        <c:ser>
          <c:idx val="7"/>
          <c:order val="7"/>
          <c:tx>
            <c:v>G1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C-4BD1-93D0-AA9C1C7C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7280"/>
        <c:axId val="82098816"/>
      </c:scatterChart>
      <c:valAx>
        <c:axId val="82097280"/>
        <c:scaling>
          <c:orientation val="minMax"/>
          <c:max val="44.9"/>
          <c:min val="0"/>
        </c:scaling>
        <c:delete val="0"/>
        <c:axPos val="b"/>
        <c:majorGridlines>
          <c:spPr>
            <a:ln w="3175"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2098816"/>
        <c:crosses val="autoZero"/>
        <c:crossBetween val="midCat"/>
      </c:valAx>
      <c:valAx>
        <c:axId val="82098816"/>
        <c:scaling>
          <c:orientation val="minMax"/>
          <c:max val="5.9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2097280"/>
        <c:crosses val="autoZero"/>
        <c:crossBetween val="midCat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5915311242745"/>
          <c:y val="4.8689171538106694E-2"/>
          <c:w val="0.84179758018052664"/>
          <c:h val="0.83267198866578418"/>
        </c:manualLayout>
      </c:layout>
      <c:scatterChart>
        <c:scatterStyle val="smoothMarker"/>
        <c:varyColors val="0"/>
        <c:ser>
          <c:idx val="0"/>
          <c:order val="6"/>
          <c:tx>
            <c:v>I'1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1 kW'!$C$11:$C$70</c:f>
              <c:numCache>
                <c:formatCode>General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'Traslación a 1 kW'!$D$11:$D$70</c:f>
              <c:numCache>
                <c:formatCode>General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1C-440E-9C04-22919D68BF4D}"/>
            </c:ext>
          </c:extLst>
        </c:ser>
        <c:ser>
          <c:idx val="6"/>
          <c:order val="7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1C-440E-9C04-22919D68BF4D}"/>
            </c:ext>
          </c:extLst>
        </c:ser>
        <c:ser>
          <c:idx val="8"/>
          <c:order val="8"/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'Traslación a 1 kW'!$AN$11:$AN$70</c:f>
              <c:numCache>
                <c:formatCode>0.000</c:formatCode>
                <c:ptCount val="60"/>
                <c:pt idx="0">
                  <c:v>42.364354844592626</c:v>
                </c:pt>
                <c:pt idx="1">
                  <c:v>42.002635083459772</c:v>
                </c:pt>
                <c:pt idx="2">
                  <c:v>41.626035422154878</c:v>
                </c:pt>
                <c:pt idx="3">
                  <c:v>41.219362555879584</c:v>
                </c:pt>
                <c:pt idx="4">
                  <c:v>40.802020729290483</c:v>
                </c:pt>
                <c:pt idx="5">
                  <c:v>40.037157099241284</c:v>
                </c:pt>
                <c:pt idx="6">
                  <c:v>39.575757534987595</c:v>
                </c:pt>
                <c:pt idx="7">
                  <c:v>38.949502513750197</c:v>
                </c:pt>
                <c:pt idx="8">
                  <c:v>38.553478122087043</c:v>
                </c:pt>
                <c:pt idx="9">
                  <c:v>37.833921489839369</c:v>
                </c:pt>
                <c:pt idx="10">
                  <c:v>37.423909302532863</c:v>
                </c:pt>
                <c:pt idx="11">
                  <c:v>36.933665121818514</c:v>
                </c:pt>
                <c:pt idx="12">
                  <c:v>36.379852808509092</c:v>
                </c:pt>
                <c:pt idx="13">
                  <c:v>36.065707731040689</c:v>
                </c:pt>
                <c:pt idx="14">
                  <c:v>35.914631485209547</c:v>
                </c:pt>
                <c:pt idx="15">
                  <c:v>35.692486923083401</c:v>
                </c:pt>
                <c:pt idx="16">
                  <c:v>35.480417035112303</c:v>
                </c:pt>
                <c:pt idx="17">
                  <c:v>35.316874787027594</c:v>
                </c:pt>
                <c:pt idx="18">
                  <c:v>35.062653414542133</c:v>
                </c:pt>
                <c:pt idx="19">
                  <c:v>34.784268215193094</c:v>
                </c:pt>
                <c:pt idx="20">
                  <c:v>34.669821769872001</c:v>
                </c:pt>
                <c:pt idx="21">
                  <c:v>34.571630258626875</c:v>
                </c:pt>
                <c:pt idx="22">
                  <c:v>34.528091969527949</c:v>
                </c:pt>
                <c:pt idx="23">
                  <c:v>34.360653759570084</c:v>
                </c:pt>
                <c:pt idx="24">
                  <c:v>34.29580604746679</c:v>
                </c:pt>
                <c:pt idx="25">
                  <c:v>34.06163054171472</c:v>
                </c:pt>
                <c:pt idx="26">
                  <c:v>34.032179165577254</c:v>
                </c:pt>
                <c:pt idx="27">
                  <c:v>33.932052084031774</c:v>
                </c:pt>
                <c:pt idx="28">
                  <c:v>33.8275365125292</c:v>
                </c:pt>
                <c:pt idx="29">
                  <c:v>33.713598437678982</c:v>
                </c:pt>
                <c:pt idx="30">
                  <c:v>33.610014805918958</c:v>
                </c:pt>
                <c:pt idx="31">
                  <c:v>33.528604556991667</c:v>
                </c:pt>
                <c:pt idx="32">
                  <c:v>33.407662408493465</c:v>
                </c:pt>
                <c:pt idx="33">
                  <c:v>33.169615051239603</c:v>
                </c:pt>
                <c:pt idx="34">
                  <c:v>33.046577379307941</c:v>
                </c:pt>
                <c:pt idx="35">
                  <c:v>32.938950157161742</c:v>
                </c:pt>
                <c:pt idx="36">
                  <c:v>32.805707498620627</c:v>
                </c:pt>
                <c:pt idx="37">
                  <c:v>32.709114732955157</c:v>
                </c:pt>
                <c:pt idx="38">
                  <c:v>32.614008457246776</c:v>
                </c:pt>
                <c:pt idx="39">
                  <c:v>32.524027168147853</c:v>
                </c:pt>
                <c:pt idx="40">
                  <c:v>32.432595879048925</c:v>
                </c:pt>
                <c:pt idx="41">
                  <c:v>32.175341016254237</c:v>
                </c:pt>
                <c:pt idx="42">
                  <c:v>31.985362789605954</c:v>
                </c:pt>
                <c:pt idx="43">
                  <c:v>31.790347296014517</c:v>
                </c:pt>
                <c:pt idx="44">
                  <c:v>31.675727358704094</c:v>
                </c:pt>
                <c:pt idx="45">
                  <c:v>31.438506760420434</c:v>
                </c:pt>
                <c:pt idx="46">
                  <c:v>30.981984921366042</c:v>
                </c:pt>
                <c:pt idx="47">
                  <c:v>30.315757680542511</c:v>
                </c:pt>
                <c:pt idx="48">
                  <c:v>29.495462003336641</c:v>
                </c:pt>
                <c:pt idx="49">
                  <c:v>28.843162405052976</c:v>
                </c:pt>
                <c:pt idx="50">
                  <c:v>28.225659605911144</c:v>
                </c:pt>
                <c:pt idx="51">
                  <c:v>27.42467877329295</c:v>
                </c:pt>
                <c:pt idx="52">
                  <c:v>23.692748362476909</c:v>
                </c:pt>
                <c:pt idx="53">
                  <c:v>19.53011584453651</c:v>
                </c:pt>
                <c:pt idx="54">
                  <c:v>13.131793030801921</c:v>
                </c:pt>
                <c:pt idx="55">
                  <c:v>8.4732739827327972</c:v>
                </c:pt>
                <c:pt idx="56">
                  <c:v>2.3092241860970506</c:v>
                </c:pt>
                <c:pt idx="57">
                  <c:v>-0.72549610281927368</c:v>
                </c:pt>
                <c:pt idx="58">
                  <c:v>-1.2641033442036993</c:v>
                </c:pt>
                <c:pt idx="59">
                  <c:v>-1.996972528924795</c:v>
                </c:pt>
              </c:numCache>
            </c:numRef>
          </c:xVal>
          <c:yVal>
            <c:numRef>
              <c:f>'Traslación a 1 kW'!$AO$11:$AO$70</c:f>
              <c:numCache>
                <c:formatCode>0.0000</c:formatCode>
                <c:ptCount val="60"/>
                <c:pt idx="0">
                  <c:v>7.4701165872144417E-3</c:v>
                </c:pt>
                <c:pt idx="1">
                  <c:v>0.48638990902131601</c:v>
                </c:pt>
                <c:pt idx="2">
                  <c:v>0.95285946313266734</c:v>
                </c:pt>
                <c:pt idx="3">
                  <c:v>1.4230178642752001</c:v>
                </c:pt>
                <c:pt idx="4">
                  <c:v>1.8656936354600591</c:v>
                </c:pt>
                <c:pt idx="5">
                  <c:v>2.5992440854690555</c:v>
                </c:pt>
                <c:pt idx="6">
                  <c:v>2.9895364859863833</c:v>
                </c:pt>
                <c:pt idx="7">
                  <c:v>3.4479825766510168</c:v>
                </c:pt>
                <c:pt idx="8">
                  <c:v>3.7041811163439289</c:v>
                </c:pt>
                <c:pt idx="9">
                  <c:v>4.1007447812689684</c:v>
                </c:pt>
                <c:pt idx="10">
                  <c:v>4.2925709003706087</c:v>
                </c:pt>
                <c:pt idx="11">
                  <c:v>4.4890940642173822</c:v>
                </c:pt>
                <c:pt idx="12">
                  <c:v>4.6739391139204507</c:v>
                </c:pt>
                <c:pt idx="13">
                  <c:v>4.7648505304906621</c:v>
                </c:pt>
                <c:pt idx="14">
                  <c:v>4.8081036119602887</c:v>
                </c:pt>
                <c:pt idx="15">
                  <c:v>4.8674959108160252</c:v>
                </c:pt>
                <c:pt idx="16">
                  <c:v>4.9195189656688134</c:v>
                </c:pt>
                <c:pt idx="17">
                  <c:v>4.9559388537796307</c:v>
                </c:pt>
                <c:pt idx="18">
                  <c:v>5.0086909903213188</c:v>
                </c:pt>
                <c:pt idx="19">
                  <c:v>5.0639332537468649</c:v>
                </c:pt>
                <c:pt idx="20">
                  <c:v>5.0865396712933713</c:v>
                </c:pt>
                <c:pt idx="21">
                  <c:v>5.1058163693338345</c:v>
                </c:pt>
                <c:pt idx="22">
                  <c:v>5.1141343965704724</c:v>
                </c:pt>
                <c:pt idx="23">
                  <c:v>5.1452939906632755</c:v>
                </c:pt>
                <c:pt idx="24">
                  <c:v>5.1566487580021789</c:v>
                </c:pt>
                <c:pt idx="25">
                  <c:v>5.1958623149749004</c:v>
                </c:pt>
                <c:pt idx="26">
                  <c:v>5.2007475055741965</c:v>
                </c:pt>
                <c:pt idx="27">
                  <c:v>5.2172515278691129</c:v>
                </c:pt>
                <c:pt idx="28">
                  <c:v>5.2341516466991083</c:v>
                </c:pt>
                <c:pt idx="29">
                  <c:v>5.2509197333507434</c:v>
                </c:pt>
                <c:pt idx="30">
                  <c:v>5.2654432729702707</c:v>
                </c:pt>
                <c:pt idx="31">
                  <c:v>5.2753456863472197</c:v>
                </c:pt>
                <c:pt idx="32">
                  <c:v>5.2892090650749504</c:v>
                </c:pt>
                <c:pt idx="33">
                  <c:v>5.314559243319942</c:v>
                </c:pt>
                <c:pt idx="34">
                  <c:v>5.3274983967991583</c:v>
                </c:pt>
                <c:pt idx="35">
                  <c:v>5.3384570676029828</c:v>
                </c:pt>
                <c:pt idx="36">
                  <c:v>5.3519243497956346</c:v>
                </c:pt>
                <c:pt idx="37">
                  <c:v>5.3611666022807878</c:v>
                </c:pt>
                <c:pt idx="38">
                  <c:v>5.370012758230863</c:v>
                </c:pt>
                <c:pt idx="39">
                  <c:v>5.3783307854675018</c:v>
                </c:pt>
                <c:pt idx="40">
                  <c:v>5.3866488127041396</c:v>
                </c:pt>
                <c:pt idx="41">
                  <c:v>5.4075603331770479</c:v>
                </c:pt>
                <c:pt idx="42">
                  <c:v>5.4225615652178796</c:v>
                </c:pt>
                <c:pt idx="43">
                  <c:v>5.4370720336517477</c:v>
                </c:pt>
                <c:pt idx="44">
                  <c:v>5.445007035538965</c:v>
                </c:pt>
                <c:pt idx="45">
                  <c:v>5.4608508969420857</c:v>
                </c:pt>
                <c:pt idx="46">
                  <c:v>5.4867808284822539</c:v>
                </c:pt>
                <c:pt idx="47">
                  <c:v>5.520903752786154</c:v>
                </c:pt>
                <c:pt idx="48">
                  <c:v>5.5493124564428404</c:v>
                </c:pt>
                <c:pt idx="49">
                  <c:v>5.5651563178459593</c:v>
                </c:pt>
                <c:pt idx="50">
                  <c:v>5.5730782485475201</c:v>
                </c:pt>
                <c:pt idx="51">
                  <c:v>5.5796798574654867</c:v>
                </c:pt>
                <c:pt idx="52">
                  <c:v>5.6029175208567299</c:v>
                </c:pt>
                <c:pt idx="53">
                  <c:v>5.6219301545404736</c:v>
                </c:pt>
                <c:pt idx="54">
                  <c:v>5.6489967511041375</c:v>
                </c:pt>
                <c:pt idx="55">
                  <c:v>5.6668210951826472</c:v>
                </c:pt>
                <c:pt idx="56">
                  <c:v>5.688646014265446</c:v>
                </c:pt>
                <c:pt idx="57">
                  <c:v>5.6993573887992044</c:v>
                </c:pt>
                <c:pt idx="58">
                  <c:v>5.7012550872987626</c:v>
                </c:pt>
                <c:pt idx="59">
                  <c:v>5.70382971477677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1C-440E-9C04-22919D68BF4D}"/>
            </c:ext>
          </c:extLst>
        </c:ser>
        <c:ser>
          <c:idx val="9"/>
          <c:order val="9"/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1 kW'!$AS$11:$AS$70</c:f>
              <c:numCache>
                <c:formatCode>0.000</c:formatCode>
                <c:ptCount val="60"/>
                <c:pt idx="0">
                  <c:v>42.364384801036337</c:v>
                </c:pt>
                <c:pt idx="1">
                  <c:v>41.790611909131663</c:v>
                </c:pt>
                <c:pt idx="2">
                  <c:v>41.178397472364736</c:v>
                </c:pt>
                <c:pt idx="3">
                  <c:v>40.509236745221777</c:v>
                </c:pt>
                <c:pt idx="4">
                  <c:v>39.943730398011695</c:v>
                </c:pt>
                <c:pt idx="5">
                  <c:v>39.341771497770374</c:v>
                </c:pt>
                <c:pt idx="6">
                  <c:v>38.754052234085165</c:v>
                </c:pt>
                <c:pt idx="7">
                  <c:v>38.183969525477615</c:v>
                </c:pt>
                <c:pt idx="8">
                  <c:v>37.637299958215202</c:v>
                </c:pt>
                <c:pt idx="9">
                  <c:v>37.141931059413146</c:v>
                </c:pt>
                <c:pt idx="10">
                  <c:v>36.611741916919776</c:v>
                </c:pt>
                <c:pt idx="11">
                  <c:v>36.168789258065104</c:v>
                </c:pt>
                <c:pt idx="12">
                  <c:v>35.639482882436461</c:v>
                </c:pt>
                <c:pt idx="13">
                  <c:v>35.177299126586483</c:v>
                </c:pt>
                <c:pt idx="14">
                  <c:v>35.045432696274368</c:v>
                </c:pt>
                <c:pt idx="15">
                  <c:v>34.892856485846934</c:v>
                </c:pt>
                <c:pt idx="16">
                  <c:v>34.789429926345079</c:v>
                </c:pt>
                <c:pt idx="17">
                  <c:v>34.542813749669584</c:v>
                </c:pt>
                <c:pt idx="18">
                  <c:v>34.386898142725705</c:v>
                </c:pt>
                <c:pt idx="19">
                  <c:v>34.145235865786752</c:v>
                </c:pt>
                <c:pt idx="20">
                  <c:v>34.05630824471605</c:v>
                </c:pt>
                <c:pt idx="21">
                  <c:v>33.92108416368194</c:v>
                </c:pt>
                <c:pt idx="22">
                  <c:v>33.85910111744537</c:v>
                </c:pt>
                <c:pt idx="23">
                  <c:v>33.800895266633198</c:v>
                </c:pt>
                <c:pt idx="24">
                  <c:v>33.704786243274675</c:v>
                </c:pt>
                <c:pt idx="25">
                  <c:v>33.585194127923494</c:v>
                </c:pt>
                <c:pt idx="26">
                  <c:v>33.488080690838146</c:v>
                </c:pt>
                <c:pt idx="27">
                  <c:v>33.348074008748512</c:v>
                </c:pt>
                <c:pt idx="28">
                  <c:v>33.203645368143079</c:v>
                </c:pt>
                <c:pt idx="29">
                  <c:v>33.083049839065055</c:v>
                </c:pt>
                <c:pt idx="30">
                  <c:v>32.988560988252871</c:v>
                </c:pt>
                <c:pt idx="31">
                  <c:v>32.914801424857764</c:v>
                </c:pt>
                <c:pt idx="32">
                  <c:v>32.759224700355347</c:v>
                </c:pt>
                <c:pt idx="33">
                  <c:v>32.672978941535852</c:v>
                </c:pt>
                <c:pt idx="34">
                  <c:v>32.571996389579773</c:v>
                </c:pt>
                <c:pt idx="35">
                  <c:v>32.427528458213935</c:v>
                </c:pt>
                <c:pt idx="36">
                  <c:v>32.35456949253102</c:v>
                </c:pt>
                <c:pt idx="37">
                  <c:v>32.182153572604221</c:v>
                </c:pt>
                <c:pt idx="38">
                  <c:v>32.005420951533509</c:v>
                </c:pt>
                <c:pt idx="39">
                  <c:v>31.770765786696622</c:v>
                </c:pt>
                <c:pt idx="40">
                  <c:v>31.546788329982352</c:v>
                </c:pt>
                <c:pt idx="41">
                  <c:v>31.360679984889689</c:v>
                </c:pt>
                <c:pt idx="42">
                  <c:v>30.993877984409234</c:v>
                </c:pt>
                <c:pt idx="43">
                  <c:v>30.692052949611693</c:v>
                </c:pt>
                <c:pt idx="44">
                  <c:v>30.435090696511715</c:v>
                </c:pt>
                <c:pt idx="45">
                  <c:v>29.849345167433686</c:v>
                </c:pt>
                <c:pt idx="46">
                  <c:v>29.323924213189798</c:v>
                </c:pt>
                <c:pt idx="47">
                  <c:v>28.651194258945914</c:v>
                </c:pt>
                <c:pt idx="48">
                  <c:v>27.668958316141051</c:v>
                </c:pt>
                <c:pt idx="49">
                  <c:v>26.859376752745938</c:v>
                </c:pt>
                <c:pt idx="50">
                  <c:v>25.830494993926443</c:v>
                </c:pt>
                <c:pt idx="51">
                  <c:v>24.552098131675233</c:v>
                </c:pt>
                <c:pt idx="52">
                  <c:v>23.060243372855741</c:v>
                </c:pt>
                <c:pt idx="53">
                  <c:v>20.609527522043557</c:v>
                </c:pt>
                <c:pt idx="54">
                  <c:v>18.376734464367964</c:v>
                </c:pt>
                <c:pt idx="55">
                  <c:v>14.585048234146033</c:v>
                </c:pt>
                <c:pt idx="56">
                  <c:v>9.662970145396784</c:v>
                </c:pt>
                <c:pt idx="57">
                  <c:v>2.9438523078751233</c:v>
                </c:pt>
                <c:pt idx="58">
                  <c:v>-2.4087847385536261</c:v>
                </c:pt>
                <c:pt idx="59">
                  <c:v>-2.868841830546307</c:v>
                </c:pt>
              </c:numCache>
            </c:numRef>
          </c:xVal>
          <c:yVal>
            <c:numRef>
              <c:f>'Traslación a 1 kW'!$AT$11:$AT$70</c:f>
              <c:numCache>
                <c:formatCode>0.0000</c:formatCode>
                <c:ptCount val="60"/>
                <c:pt idx="0">
                  <c:v>4.4155390828606589E-3</c:v>
                </c:pt>
                <c:pt idx="1">
                  <c:v>0.74111253838257607</c:v>
                </c:pt>
                <c:pt idx="2">
                  <c:v>1.4578679329664115</c:v>
                </c:pt>
                <c:pt idx="3">
                  <c:v>2.1566758833059558</c:v>
                </c:pt>
                <c:pt idx="4">
                  <c:v>2.6775769453027043</c:v>
                </c:pt>
                <c:pt idx="5">
                  <c:v>3.1597345220599116</c:v>
                </c:pt>
                <c:pt idx="6">
                  <c:v>3.5759424651824014</c:v>
                </c:pt>
                <c:pt idx="7">
                  <c:v>3.9234949238370098</c:v>
                </c:pt>
                <c:pt idx="8">
                  <c:v>4.2065219452710085</c:v>
                </c:pt>
                <c:pt idx="9">
                  <c:v>4.4233148608484001</c:v>
                </c:pt>
                <c:pt idx="10">
                  <c:v>4.6321050324287567</c:v>
                </c:pt>
                <c:pt idx="11">
                  <c:v>4.7765647169276626</c:v>
                </c:pt>
                <c:pt idx="12">
                  <c:v>4.9249866202590633</c:v>
                </c:pt>
                <c:pt idx="13">
                  <c:v>5.0476269794548738</c:v>
                </c:pt>
                <c:pt idx="14">
                  <c:v>5.0782514847357483</c:v>
                </c:pt>
                <c:pt idx="15">
                  <c:v>5.1110124885605259</c:v>
                </c:pt>
                <c:pt idx="16">
                  <c:v>5.1329392811474461</c:v>
                </c:pt>
                <c:pt idx="17">
                  <c:v>5.1799532609412555</c:v>
                </c:pt>
                <c:pt idx="18">
                  <c:v>5.2071671584005417</c:v>
                </c:pt>
                <c:pt idx="19">
                  <c:v>5.246932092643271</c:v>
                </c:pt>
                <c:pt idx="20">
                  <c:v>5.261002761683006</c:v>
                </c:pt>
                <c:pt idx="21">
                  <c:v>5.2822107266124618</c:v>
                </c:pt>
                <c:pt idx="22">
                  <c:v>5.2917950953786592</c:v>
                </c:pt>
                <c:pt idx="23">
                  <c:v>5.3005637731860293</c:v>
                </c:pt>
                <c:pt idx="24">
                  <c:v>5.3142265967463524</c:v>
                </c:pt>
                <c:pt idx="25">
                  <c:v>5.3293168794846189</c:v>
                </c:pt>
                <c:pt idx="26">
                  <c:v>5.3405326301684664</c:v>
                </c:pt>
                <c:pt idx="27">
                  <c:v>5.3561508688798316</c:v>
                </c:pt>
                <c:pt idx="28">
                  <c:v>5.3721406548229433</c:v>
                </c:pt>
                <c:pt idx="29">
                  <c:v>5.3847838646847341</c:v>
                </c:pt>
                <c:pt idx="30">
                  <c:v>5.3935525424921051</c:v>
                </c:pt>
                <c:pt idx="31">
                  <c:v>5.4000780701627074</c:v>
                </c:pt>
                <c:pt idx="32">
                  <c:v>5.4135369709833245</c:v>
                </c:pt>
                <c:pt idx="33">
                  <c:v>5.4208781896127505</c:v>
                </c:pt>
                <c:pt idx="34">
                  <c:v>5.4294429446804156</c:v>
                </c:pt>
                <c:pt idx="35">
                  <c:v>5.4416783090627936</c:v>
                </c:pt>
                <c:pt idx="36">
                  <c:v>5.4477959912539831</c:v>
                </c:pt>
                <c:pt idx="37">
                  <c:v>5.4620705830334249</c:v>
                </c:pt>
                <c:pt idx="38">
                  <c:v>5.4761412520731598</c:v>
                </c:pt>
                <c:pt idx="39">
                  <c:v>5.4934624495838138</c:v>
                </c:pt>
                <c:pt idx="40">
                  <c:v>5.5079531994673436</c:v>
                </c:pt>
                <c:pt idx="41">
                  <c:v>5.517741490973247</c:v>
                </c:pt>
                <c:pt idx="42">
                  <c:v>5.5354827693276958</c:v>
                </c:pt>
                <c:pt idx="43">
                  <c:v>5.5471063654909551</c:v>
                </c:pt>
                <c:pt idx="44">
                  <c:v>5.5554671978189125</c:v>
                </c:pt>
                <c:pt idx="45">
                  <c:v>5.5681104076807051</c:v>
                </c:pt>
                <c:pt idx="46">
                  <c:v>5.5762673172689565</c:v>
                </c:pt>
                <c:pt idx="47">
                  <c:v>5.5844242268572089</c:v>
                </c:pt>
                <c:pt idx="48">
                  <c:v>5.594620363842524</c:v>
                </c:pt>
                <c:pt idx="49">
                  <c:v>5.6011458915131263</c:v>
                </c:pt>
                <c:pt idx="50">
                  <c:v>5.608487110142554</c:v>
                </c:pt>
                <c:pt idx="51">
                  <c:v>5.6152165605528612</c:v>
                </c:pt>
                <c:pt idx="52">
                  <c:v>5.6225577791822889</c:v>
                </c:pt>
                <c:pt idx="53">
                  <c:v>5.6313264569896591</c:v>
                </c:pt>
                <c:pt idx="54">
                  <c:v>5.6388715983587936</c:v>
                </c:pt>
                <c:pt idx="55">
                  <c:v>5.6513108854808776</c:v>
                </c:pt>
                <c:pt idx="56">
                  <c:v>5.6666689187763781</c:v>
                </c:pt>
                <c:pt idx="57">
                  <c:v>5.6876295254225706</c:v>
                </c:pt>
                <c:pt idx="58">
                  <c:v>5.7043104055305465</c:v>
                </c:pt>
                <c:pt idx="59">
                  <c:v>5.7057378647084906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1C-440E-9C04-22919D68BF4D}"/>
            </c:ext>
          </c:extLst>
        </c:ser>
        <c:ser>
          <c:idx val="10"/>
          <c:order val="10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1C-440E-9C04-22919D68BF4D}"/>
            </c:ext>
          </c:extLst>
        </c:ser>
        <c:ser>
          <c:idx val="11"/>
          <c:order val="11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'Traslación a 1 kW'!$AX$11:$AX$70</c:f>
              <c:numCache>
                <c:formatCode>0.000</c:formatCode>
                <c:ptCount val="60"/>
                <c:pt idx="0">
                  <c:v>42.364170465184486</c:v>
                </c:pt>
                <c:pt idx="1">
                  <c:v>41.124358331855881</c:v>
                </c:pt>
                <c:pt idx="2">
                  <c:v>39.660198568553511</c:v>
                </c:pt>
                <c:pt idx="3">
                  <c:v>37.721272884592601</c:v>
                </c:pt>
                <c:pt idx="4">
                  <c:v>37.337534721757962</c:v>
                </c:pt>
                <c:pt idx="5">
                  <c:v>36.934055026439189</c:v>
                </c:pt>
                <c:pt idx="6">
                  <c:v>36.493521881891681</c:v>
                </c:pt>
                <c:pt idx="7">
                  <c:v>36.038169487734265</c:v>
                </c:pt>
                <c:pt idx="8">
                  <c:v>35.624152071561504</c:v>
                </c:pt>
                <c:pt idx="9">
                  <c:v>35.175005639399657</c:v>
                </c:pt>
                <c:pt idx="10">
                  <c:v>34.996076285617676</c:v>
                </c:pt>
                <c:pt idx="11">
                  <c:v>34.870624711053708</c:v>
                </c:pt>
                <c:pt idx="12">
                  <c:v>34.720336707743755</c:v>
                </c:pt>
                <c:pt idx="13">
                  <c:v>34.562144021641508</c:v>
                </c:pt>
                <c:pt idx="14">
                  <c:v>34.450258501170019</c:v>
                </c:pt>
                <c:pt idx="15">
                  <c:v>34.309140448075546</c:v>
                </c:pt>
                <c:pt idx="16">
                  <c:v>34.232238759161504</c:v>
                </c:pt>
                <c:pt idx="17">
                  <c:v>34.117540329735121</c:v>
                </c:pt>
                <c:pt idx="18">
                  <c:v>33.976279484530025</c:v>
                </c:pt>
                <c:pt idx="19">
                  <c:v>33.916389769816831</c:v>
                </c:pt>
                <c:pt idx="20">
                  <c:v>33.842973288792145</c:v>
                </c:pt>
                <c:pt idx="21">
                  <c:v>33.740933833566615</c:v>
                </c:pt>
                <c:pt idx="22">
                  <c:v>33.656398469386197</c:v>
                </c:pt>
                <c:pt idx="23">
                  <c:v>33.543241131004919</c:v>
                </c:pt>
                <c:pt idx="24">
                  <c:v>33.439257558935132</c:v>
                </c:pt>
                <c:pt idx="25">
                  <c:v>33.295648571086623</c:v>
                </c:pt>
                <c:pt idx="26">
                  <c:v>33.26278803846364</c:v>
                </c:pt>
                <c:pt idx="27">
                  <c:v>33.144146674283213</c:v>
                </c:pt>
                <c:pt idx="28">
                  <c:v>33.003270543791302</c:v>
                </c:pt>
                <c:pt idx="29">
                  <c:v>32.875196179610874</c:v>
                </c:pt>
                <c:pt idx="30">
                  <c:v>32.784452789631295</c:v>
                </c:pt>
                <c:pt idx="31">
                  <c:v>32.726454490696838</c:v>
                </c:pt>
                <c:pt idx="32">
                  <c:v>32.396897320758107</c:v>
                </c:pt>
                <c:pt idx="33">
                  <c:v>32.268302489200664</c:v>
                </c:pt>
                <c:pt idx="34">
                  <c:v>32.054949449753856</c:v>
                </c:pt>
                <c:pt idx="35">
                  <c:v>31.86830261819641</c:v>
                </c:pt>
                <c:pt idx="36">
                  <c:v>31.782351643995554</c:v>
                </c:pt>
                <c:pt idx="37">
                  <c:v>31.524124046126619</c:v>
                </c:pt>
                <c:pt idx="38">
                  <c:v>31.309525539302786</c:v>
                </c:pt>
                <c:pt idx="39">
                  <c:v>31.212196448257682</c:v>
                </c:pt>
                <c:pt idx="40">
                  <c:v>30.912579499855983</c:v>
                </c:pt>
                <c:pt idx="41">
                  <c:v>30.647416876187901</c:v>
                </c:pt>
                <c:pt idx="42">
                  <c:v>30.354795694097678</c:v>
                </c:pt>
                <c:pt idx="43">
                  <c:v>30.047661512007465</c:v>
                </c:pt>
                <c:pt idx="44">
                  <c:v>29.436572580132911</c:v>
                </c:pt>
                <c:pt idx="45">
                  <c:v>28.482300342068747</c:v>
                </c:pt>
                <c:pt idx="46">
                  <c:v>27.443662769998959</c:v>
                </c:pt>
                <c:pt idx="47">
                  <c:v>26.640829894632947</c:v>
                </c:pt>
                <c:pt idx="48">
                  <c:v>25.531990457416832</c:v>
                </c:pt>
                <c:pt idx="49">
                  <c:v>24.449283766557095</c:v>
                </c:pt>
                <c:pt idx="50">
                  <c:v>22.581401027990452</c:v>
                </c:pt>
                <c:pt idx="51">
                  <c:v>20.008033032551811</c:v>
                </c:pt>
                <c:pt idx="52">
                  <c:v>18.764630832252578</c:v>
                </c:pt>
                <c:pt idx="53">
                  <c:v>16.30270802649428</c:v>
                </c:pt>
                <c:pt idx="54">
                  <c:v>14.442566753358964</c:v>
                </c:pt>
                <c:pt idx="55">
                  <c:v>7.9047307002644969</c:v>
                </c:pt>
                <c:pt idx="56">
                  <c:v>5.582457868707051</c:v>
                </c:pt>
                <c:pt idx="57">
                  <c:v>0.83379650378548753</c:v>
                </c:pt>
                <c:pt idx="58">
                  <c:v>-1.7633694679316063</c:v>
                </c:pt>
                <c:pt idx="59">
                  <c:v>-2.1436576752829071</c:v>
                </c:pt>
              </c:numCache>
            </c:numRef>
          </c:xVal>
          <c:yVal>
            <c:numRef>
              <c:f>'Traslación a 1 kW'!$AY$11:$AY$70</c:f>
              <c:numCache>
                <c:formatCode>0.0000</c:formatCode>
                <c:ptCount val="60"/>
                <c:pt idx="0">
                  <c:v>1.304448098098265E-2</c:v>
                </c:pt>
                <c:pt idx="1">
                  <c:v>1.5194651497337761</c:v>
                </c:pt>
                <c:pt idx="2">
                  <c:v>2.8914161237563731</c:v>
                </c:pt>
                <c:pt idx="3">
                  <c:v>4.1608762024081845</c:v>
                </c:pt>
                <c:pt idx="4">
                  <c:v>4.3402371792492866</c:v>
                </c:pt>
                <c:pt idx="5">
                  <c:v>4.5148542840293349</c:v>
                </c:pt>
                <c:pt idx="6">
                  <c:v>4.6737593551842442</c:v>
                </c:pt>
                <c:pt idx="7">
                  <c:v>4.8258455081560196</c:v>
                </c:pt>
                <c:pt idx="8">
                  <c:v>4.9357151469983478</c:v>
                </c:pt>
                <c:pt idx="9">
                  <c:v>5.041374848740058</c:v>
                </c:pt>
                <c:pt idx="10">
                  <c:v>5.0825684826988748</c:v>
                </c:pt>
                <c:pt idx="11">
                  <c:v>5.1113407012744201</c:v>
                </c:pt>
                <c:pt idx="12">
                  <c:v>5.1433585483415891</c:v>
                </c:pt>
                <c:pt idx="13">
                  <c:v>5.1750945728223279</c:v>
                </c:pt>
                <c:pt idx="14">
                  <c:v>5.196740584731943</c:v>
                </c:pt>
                <c:pt idx="15">
                  <c:v>5.221782049490125</c:v>
                </c:pt>
                <c:pt idx="16">
                  <c:v>5.2349394292783229</c:v>
                </c:pt>
                <c:pt idx="17">
                  <c:v>5.2536144199454418</c:v>
                </c:pt>
                <c:pt idx="18">
                  <c:v>5.2765337266732706</c:v>
                </c:pt>
                <c:pt idx="19">
                  <c:v>5.28587122200683</c:v>
                </c:pt>
                <c:pt idx="20">
                  <c:v>5.2969064437646729</c:v>
                </c:pt>
                <c:pt idx="21">
                  <c:v>5.3117615499771542</c:v>
                </c:pt>
                <c:pt idx="22">
                  <c:v>5.3236456349471384</c:v>
                </c:pt>
                <c:pt idx="23">
                  <c:v>5.3393496043717619</c:v>
                </c:pt>
                <c:pt idx="24">
                  <c:v>5.353355847372101</c:v>
                </c:pt>
                <c:pt idx="25">
                  <c:v>5.3716064064331492</c:v>
                </c:pt>
                <c:pt idx="26">
                  <c:v>5.3750018592817161</c:v>
                </c:pt>
                <c:pt idx="27">
                  <c:v>5.3868859442517012</c:v>
                </c:pt>
                <c:pt idx="28">
                  <c:v>5.4004677556459688</c:v>
                </c:pt>
                <c:pt idx="29">
                  <c:v>5.4123518406159539</c:v>
                </c:pt>
                <c:pt idx="30">
                  <c:v>5.4204160411313005</c:v>
                </c:pt>
                <c:pt idx="31">
                  <c:v>5.4255092204041517</c:v>
                </c:pt>
                <c:pt idx="32">
                  <c:v>5.4497018219501925</c:v>
                </c:pt>
                <c:pt idx="33">
                  <c:v>5.4581904540716097</c:v>
                </c:pt>
                <c:pt idx="34">
                  <c:v>5.468801244223382</c:v>
                </c:pt>
                <c:pt idx="35">
                  <c:v>5.4772898763448001</c:v>
                </c:pt>
                <c:pt idx="36">
                  <c:v>5.4811097607994377</c:v>
                </c:pt>
                <c:pt idx="37">
                  <c:v>5.4912961193451393</c:v>
                </c:pt>
                <c:pt idx="38">
                  <c:v>5.4985114566483446</c:v>
                </c:pt>
                <c:pt idx="39">
                  <c:v>5.5014824778908409</c:v>
                </c:pt>
                <c:pt idx="40">
                  <c:v>5.5091222468001169</c:v>
                </c:pt>
                <c:pt idx="41">
                  <c:v>5.51548872089118</c:v>
                </c:pt>
                <c:pt idx="42">
                  <c:v>5.5214307633761717</c:v>
                </c:pt>
                <c:pt idx="43">
                  <c:v>5.5273728058611642</c:v>
                </c:pt>
                <c:pt idx="44">
                  <c:v>5.5382492901983369</c:v>
                </c:pt>
                <c:pt idx="45">
                  <c:v>5.5515654074072049</c:v>
                </c:pt>
                <c:pt idx="46">
                  <c:v>5.5655716504075441</c:v>
                </c:pt>
                <c:pt idx="47">
                  <c:v>5.5744176539412749</c:v>
                </c:pt>
                <c:pt idx="48">
                  <c:v>5.585095504286806</c:v>
                </c:pt>
                <c:pt idx="49">
                  <c:v>5.5930951911980289</c:v>
                </c:pt>
                <c:pt idx="50">
                  <c:v>5.6037704949539249</c:v>
                </c:pt>
                <c:pt idx="51">
                  <c:v>5.6176069653118352</c:v>
                </c:pt>
                <c:pt idx="52">
                  <c:v>5.6241432120453263</c:v>
                </c:pt>
                <c:pt idx="53">
                  <c:v>5.6364517286213829</c:v>
                </c:pt>
                <c:pt idx="54">
                  <c:v>5.6453647923488717</c:v>
                </c:pt>
                <c:pt idx="55">
                  <c:v>5.6704062571070537</c:v>
                </c:pt>
                <c:pt idx="56">
                  <c:v>5.678894889228471</c:v>
                </c:pt>
                <c:pt idx="57">
                  <c:v>5.6944859598458795</c:v>
                </c:pt>
                <c:pt idx="58">
                  <c:v>5.7024903155047699</c:v>
                </c:pt>
                <c:pt idx="59">
                  <c:v>5.7036392518624046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1C-440E-9C04-22919D68BF4D}"/>
            </c:ext>
          </c:extLst>
        </c:ser>
        <c:ser>
          <c:idx val="2"/>
          <c:order val="2"/>
          <c:tx>
            <c:v>I'1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1 kW'!$C$11:$C$70</c:f>
              <c:numCache>
                <c:formatCode>General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'Traslación a 1 kW'!$D$11:$D$70</c:f>
              <c:numCache>
                <c:formatCode>General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1C-440E-9C04-22919D68BF4D}"/>
            </c:ext>
          </c:extLst>
        </c:ser>
        <c:ser>
          <c:idx val="3"/>
          <c:order val="3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1C-440E-9C04-22919D68BF4D}"/>
            </c:ext>
          </c:extLst>
        </c:ser>
        <c:ser>
          <c:idx val="4"/>
          <c:order val="4"/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'Traslación a 1 kW'!$AN$11:$AN$70</c:f>
              <c:numCache>
                <c:formatCode>0.000</c:formatCode>
                <c:ptCount val="60"/>
                <c:pt idx="0">
                  <c:v>42.364354844592626</c:v>
                </c:pt>
                <c:pt idx="1">
                  <c:v>42.002635083459772</c:v>
                </c:pt>
                <c:pt idx="2">
                  <c:v>41.626035422154878</c:v>
                </c:pt>
                <c:pt idx="3">
                  <c:v>41.219362555879584</c:v>
                </c:pt>
                <c:pt idx="4">
                  <c:v>40.802020729290483</c:v>
                </c:pt>
                <c:pt idx="5">
                  <c:v>40.037157099241284</c:v>
                </c:pt>
                <c:pt idx="6">
                  <c:v>39.575757534987595</c:v>
                </c:pt>
                <c:pt idx="7">
                  <c:v>38.949502513750197</c:v>
                </c:pt>
                <c:pt idx="8">
                  <c:v>38.553478122087043</c:v>
                </c:pt>
                <c:pt idx="9">
                  <c:v>37.833921489839369</c:v>
                </c:pt>
                <c:pt idx="10">
                  <c:v>37.423909302532863</c:v>
                </c:pt>
                <c:pt idx="11">
                  <c:v>36.933665121818514</c:v>
                </c:pt>
                <c:pt idx="12">
                  <c:v>36.379852808509092</c:v>
                </c:pt>
                <c:pt idx="13">
                  <c:v>36.065707731040689</c:v>
                </c:pt>
                <c:pt idx="14">
                  <c:v>35.914631485209547</c:v>
                </c:pt>
                <c:pt idx="15">
                  <c:v>35.692486923083401</c:v>
                </c:pt>
                <c:pt idx="16">
                  <c:v>35.480417035112303</c:v>
                </c:pt>
                <c:pt idx="17">
                  <c:v>35.316874787027594</c:v>
                </c:pt>
                <c:pt idx="18">
                  <c:v>35.062653414542133</c:v>
                </c:pt>
                <c:pt idx="19">
                  <c:v>34.784268215193094</c:v>
                </c:pt>
                <c:pt idx="20">
                  <c:v>34.669821769872001</c:v>
                </c:pt>
                <c:pt idx="21">
                  <c:v>34.571630258626875</c:v>
                </c:pt>
                <c:pt idx="22">
                  <c:v>34.528091969527949</c:v>
                </c:pt>
                <c:pt idx="23">
                  <c:v>34.360653759570084</c:v>
                </c:pt>
                <c:pt idx="24">
                  <c:v>34.29580604746679</c:v>
                </c:pt>
                <c:pt idx="25">
                  <c:v>34.06163054171472</c:v>
                </c:pt>
                <c:pt idx="26">
                  <c:v>34.032179165577254</c:v>
                </c:pt>
                <c:pt idx="27">
                  <c:v>33.932052084031774</c:v>
                </c:pt>
                <c:pt idx="28">
                  <c:v>33.8275365125292</c:v>
                </c:pt>
                <c:pt idx="29">
                  <c:v>33.713598437678982</c:v>
                </c:pt>
                <c:pt idx="30">
                  <c:v>33.610014805918958</c:v>
                </c:pt>
                <c:pt idx="31">
                  <c:v>33.528604556991667</c:v>
                </c:pt>
                <c:pt idx="32">
                  <c:v>33.407662408493465</c:v>
                </c:pt>
                <c:pt idx="33">
                  <c:v>33.169615051239603</c:v>
                </c:pt>
                <c:pt idx="34">
                  <c:v>33.046577379307941</c:v>
                </c:pt>
                <c:pt idx="35">
                  <c:v>32.938950157161742</c:v>
                </c:pt>
                <c:pt idx="36">
                  <c:v>32.805707498620627</c:v>
                </c:pt>
                <c:pt idx="37">
                  <c:v>32.709114732955157</c:v>
                </c:pt>
                <c:pt idx="38">
                  <c:v>32.614008457246776</c:v>
                </c:pt>
                <c:pt idx="39">
                  <c:v>32.524027168147853</c:v>
                </c:pt>
                <c:pt idx="40">
                  <c:v>32.432595879048925</c:v>
                </c:pt>
                <c:pt idx="41">
                  <c:v>32.175341016254237</c:v>
                </c:pt>
                <c:pt idx="42">
                  <c:v>31.985362789605954</c:v>
                </c:pt>
                <c:pt idx="43">
                  <c:v>31.790347296014517</c:v>
                </c:pt>
                <c:pt idx="44">
                  <c:v>31.675727358704094</c:v>
                </c:pt>
                <c:pt idx="45">
                  <c:v>31.438506760420434</c:v>
                </c:pt>
                <c:pt idx="46">
                  <c:v>30.981984921366042</c:v>
                </c:pt>
                <c:pt idx="47">
                  <c:v>30.315757680542511</c:v>
                </c:pt>
                <c:pt idx="48">
                  <c:v>29.495462003336641</c:v>
                </c:pt>
                <c:pt idx="49">
                  <c:v>28.843162405052976</c:v>
                </c:pt>
                <c:pt idx="50">
                  <c:v>28.225659605911144</c:v>
                </c:pt>
                <c:pt idx="51">
                  <c:v>27.42467877329295</c:v>
                </c:pt>
                <c:pt idx="52">
                  <c:v>23.692748362476909</c:v>
                </c:pt>
                <c:pt idx="53">
                  <c:v>19.53011584453651</c:v>
                </c:pt>
                <c:pt idx="54">
                  <c:v>13.131793030801921</c:v>
                </c:pt>
                <c:pt idx="55">
                  <c:v>8.4732739827327972</c:v>
                </c:pt>
                <c:pt idx="56">
                  <c:v>2.3092241860970506</c:v>
                </c:pt>
                <c:pt idx="57">
                  <c:v>-0.72549610281927368</c:v>
                </c:pt>
                <c:pt idx="58">
                  <c:v>-1.2641033442036993</c:v>
                </c:pt>
                <c:pt idx="59">
                  <c:v>-1.996972528924795</c:v>
                </c:pt>
              </c:numCache>
            </c:numRef>
          </c:xVal>
          <c:yVal>
            <c:numRef>
              <c:f>'Traslación a 1 kW'!$AO$11:$AO$70</c:f>
              <c:numCache>
                <c:formatCode>0.0000</c:formatCode>
                <c:ptCount val="60"/>
                <c:pt idx="0">
                  <c:v>7.4701165872144417E-3</c:v>
                </c:pt>
                <c:pt idx="1">
                  <c:v>0.48638990902131601</c:v>
                </c:pt>
                <c:pt idx="2">
                  <c:v>0.95285946313266734</c:v>
                </c:pt>
                <c:pt idx="3">
                  <c:v>1.4230178642752001</c:v>
                </c:pt>
                <c:pt idx="4">
                  <c:v>1.8656936354600591</c:v>
                </c:pt>
                <c:pt idx="5">
                  <c:v>2.5992440854690555</c:v>
                </c:pt>
                <c:pt idx="6">
                  <c:v>2.9895364859863833</c:v>
                </c:pt>
                <c:pt idx="7">
                  <c:v>3.4479825766510168</c:v>
                </c:pt>
                <c:pt idx="8">
                  <c:v>3.7041811163439289</c:v>
                </c:pt>
                <c:pt idx="9">
                  <c:v>4.1007447812689684</c:v>
                </c:pt>
                <c:pt idx="10">
                  <c:v>4.2925709003706087</c:v>
                </c:pt>
                <c:pt idx="11">
                  <c:v>4.4890940642173822</c:v>
                </c:pt>
                <c:pt idx="12">
                  <c:v>4.6739391139204507</c:v>
                </c:pt>
                <c:pt idx="13">
                  <c:v>4.7648505304906621</c:v>
                </c:pt>
                <c:pt idx="14">
                  <c:v>4.8081036119602887</c:v>
                </c:pt>
                <c:pt idx="15">
                  <c:v>4.8674959108160252</c:v>
                </c:pt>
                <c:pt idx="16">
                  <c:v>4.9195189656688134</c:v>
                </c:pt>
                <c:pt idx="17">
                  <c:v>4.9559388537796307</c:v>
                </c:pt>
                <c:pt idx="18">
                  <c:v>5.0086909903213188</c:v>
                </c:pt>
                <c:pt idx="19">
                  <c:v>5.0639332537468649</c:v>
                </c:pt>
                <c:pt idx="20">
                  <c:v>5.0865396712933713</c:v>
                </c:pt>
                <c:pt idx="21">
                  <c:v>5.1058163693338345</c:v>
                </c:pt>
                <c:pt idx="22">
                  <c:v>5.1141343965704724</c:v>
                </c:pt>
                <c:pt idx="23">
                  <c:v>5.1452939906632755</c:v>
                </c:pt>
                <c:pt idx="24">
                  <c:v>5.1566487580021789</c:v>
                </c:pt>
                <c:pt idx="25">
                  <c:v>5.1958623149749004</c:v>
                </c:pt>
                <c:pt idx="26">
                  <c:v>5.2007475055741965</c:v>
                </c:pt>
                <c:pt idx="27">
                  <c:v>5.2172515278691129</c:v>
                </c:pt>
                <c:pt idx="28">
                  <c:v>5.2341516466991083</c:v>
                </c:pt>
                <c:pt idx="29">
                  <c:v>5.2509197333507434</c:v>
                </c:pt>
                <c:pt idx="30">
                  <c:v>5.2654432729702707</c:v>
                </c:pt>
                <c:pt idx="31">
                  <c:v>5.2753456863472197</c:v>
                </c:pt>
                <c:pt idx="32">
                  <c:v>5.2892090650749504</c:v>
                </c:pt>
                <c:pt idx="33">
                  <c:v>5.314559243319942</c:v>
                </c:pt>
                <c:pt idx="34">
                  <c:v>5.3274983967991583</c:v>
                </c:pt>
                <c:pt idx="35">
                  <c:v>5.3384570676029828</c:v>
                </c:pt>
                <c:pt idx="36">
                  <c:v>5.3519243497956346</c:v>
                </c:pt>
                <c:pt idx="37">
                  <c:v>5.3611666022807878</c:v>
                </c:pt>
                <c:pt idx="38">
                  <c:v>5.370012758230863</c:v>
                </c:pt>
                <c:pt idx="39">
                  <c:v>5.3783307854675018</c:v>
                </c:pt>
                <c:pt idx="40">
                  <c:v>5.3866488127041396</c:v>
                </c:pt>
                <c:pt idx="41">
                  <c:v>5.4075603331770479</c:v>
                </c:pt>
                <c:pt idx="42">
                  <c:v>5.4225615652178796</c:v>
                </c:pt>
                <c:pt idx="43">
                  <c:v>5.4370720336517477</c:v>
                </c:pt>
                <c:pt idx="44">
                  <c:v>5.445007035538965</c:v>
                </c:pt>
                <c:pt idx="45">
                  <c:v>5.4608508969420857</c:v>
                </c:pt>
                <c:pt idx="46">
                  <c:v>5.4867808284822539</c:v>
                </c:pt>
                <c:pt idx="47">
                  <c:v>5.520903752786154</c:v>
                </c:pt>
                <c:pt idx="48">
                  <c:v>5.5493124564428404</c:v>
                </c:pt>
                <c:pt idx="49">
                  <c:v>5.5651563178459593</c:v>
                </c:pt>
                <c:pt idx="50">
                  <c:v>5.5730782485475201</c:v>
                </c:pt>
                <c:pt idx="51">
                  <c:v>5.5796798574654867</c:v>
                </c:pt>
                <c:pt idx="52">
                  <c:v>5.6029175208567299</c:v>
                </c:pt>
                <c:pt idx="53">
                  <c:v>5.6219301545404736</c:v>
                </c:pt>
                <c:pt idx="54">
                  <c:v>5.6489967511041375</c:v>
                </c:pt>
                <c:pt idx="55">
                  <c:v>5.6668210951826472</c:v>
                </c:pt>
                <c:pt idx="56">
                  <c:v>5.688646014265446</c:v>
                </c:pt>
                <c:pt idx="57">
                  <c:v>5.6993573887992044</c:v>
                </c:pt>
                <c:pt idx="58">
                  <c:v>5.7012550872987626</c:v>
                </c:pt>
                <c:pt idx="59">
                  <c:v>5.70382971477677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D1C-440E-9C04-22919D68BF4D}"/>
            </c:ext>
          </c:extLst>
        </c:ser>
        <c:ser>
          <c:idx val="5"/>
          <c:order val="5"/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1 kW'!$AS$11:$AS$70</c:f>
              <c:numCache>
                <c:formatCode>0.000</c:formatCode>
                <c:ptCount val="60"/>
                <c:pt idx="0">
                  <c:v>42.364384801036337</c:v>
                </c:pt>
                <c:pt idx="1">
                  <c:v>41.790611909131663</c:v>
                </c:pt>
                <c:pt idx="2">
                  <c:v>41.178397472364736</c:v>
                </c:pt>
                <c:pt idx="3">
                  <c:v>40.509236745221777</c:v>
                </c:pt>
                <c:pt idx="4">
                  <c:v>39.943730398011695</c:v>
                </c:pt>
                <c:pt idx="5">
                  <c:v>39.341771497770374</c:v>
                </c:pt>
                <c:pt idx="6">
                  <c:v>38.754052234085165</c:v>
                </c:pt>
                <c:pt idx="7">
                  <c:v>38.183969525477615</c:v>
                </c:pt>
                <c:pt idx="8">
                  <c:v>37.637299958215202</c:v>
                </c:pt>
                <c:pt idx="9">
                  <c:v>37.141931059413146</c:v>
                </c:pt>
                <c:pt idx="10">
                  <c:v>36.611741916919776</c:v>
                </c:pt>
                <c:pt idx="11">
                  <c:v>36.168789258065104</c:v>
                </c:pt>
                <c:pt idx="12">
                  <c:v>35.639482882436461</c:v>
                </c:pt>
                <c:pt idx="13">
                  <c:v>35.177299126586483</c:v>
                </c:pt>
                <c:pt idx="14">
                  <c:v>35.045432696274368</c:v>
                </c:pt>
                <c:pt idx="15">
                  <c:v>34.892856485846934</c:v>
                </c:pt>
                <c:pt idx="16">
                  <c:v>34.789429926345079</c:v>
                </c:pt>
                <c:pt idx="17">
                  <c:v>34.542813749669584</c:v>
                </c:pt>
                <c:pt idx="18">
                  <c:v>34.386898142725705</c:v>
                </c:pt>
                <c:pt idx="19">
                  <c:v>34.145235865786752</c:v>
                </c:pt>
                <c:pt idx="20">
                  <c:v>34.05630824471605</c:v>
                </c:pt>
                <c:pt idx="21">
                  <c:v>33.92108416368194</c:v>
                </c:pt>
                <c:pt idx="22">
                  <c:v>33.85910111744537</c:v>
                </c:pt>
                <c:pt idx="23">
                  <c:v>33.800895266633198</c:v>
                </c:pt>
                <c:pt idx="24">
                  <c:v>33.704786243274675</c:v>
                </c:pt>
                <c:pt idx="25">
                  <c:v>33.585194127923494</c:v>
                </c:pt>
                <c:pt idx="26">
                  <c:v>33.488080690838146</c:v>
                </c:pt>
                <c:pt idx="27">
                  <c:v>33.348074008748512</c:v>
                </c:pt>
                <c:pt idx="28">
                  <c:v>33.203645368143079</c:v>
                </c:pt>
                <c:pt idx="29">
                  <c:v>33.083049839065055</c:v>
                </c:pt>
                <c:pt idx="30">
                  <c:v>32.988560988252871</c:v>
                </c:pt>
                <c:pt idx="31">
                  <c:v>32.914801424857764</c:v>
                </c:pt>
                <c:pt idx="32">
                  <c:v>32.759224700355347</c:v>
                </c:pt>
                <c:pt idx="33">
                  <c:v>32.672978941535852</c:v>
                </c:pt>
                <c:pt idx="34">
                  <c:v>32.571996389579773</c:v>
                </c:pt>
                <c:pt idx="35">
                  <c:v>32.427528458213935</c:v>
                </c:pt>
                <c:pt idx="36">
                  <c:v>32.35456949253102</c:v>
                </c:pt>
                <c:pt idx="37">
                  <c:v>32.182153572604221</c:v>
                </c:pt>
                <c:pt idx="38">
                  <c:v>32.005420951533509</c:v>
                </c:pt>
                <c:pt idx="39">
                  <c:v>31.770765786696622</c:v>
                </c:pt>
                <c:pt idx="40">
                  <c:v>31.546788329982352</c:v>
                </c:pt>
                <c:pt idx="41">
                  <c:v>31.360679984889689</c:v>
                </c:pt>
                <c:pt idx="42">
                  <c:v>30.993877984409234</c:v>
                </c:pt>
                <c:pt idx="43">
                  <c:v>30.692052949611693</c:v>
                </c:pt>
                <c:pt idx="44">
                  <c:v>30.435090696511715</c:v>
                </c:pt>
                <c:pt idx="45">
                  <c:v>29.849345167433686</c:v>
                </c:pt>
                <c:pt idx="46">
                  <c:v>29.323924213189798</c:v>
                </c:pt>
                <c:pt idx="47">
                  <c:v>28.651194258945914</c:v>
                </c:pt>
                <c:pt idx="48">
                  <c:v>27.668958316141051</c:v>
                </c:pt>
                <c:pt idx="49">
                  <c:v>26.859376752745938</c:v>
                </c:pt>
                <c:pt idx="50">
                  <c:v>25.830494993926443</c:v>
                </c:pt>
                <c:pt idx="51">
                  <c:v>24.552098131675233</c:v>
                </c:pt>
                <c:pt idx="52">
                  <c:v>23.060243372855741</c:v>
                </c:pt>
                <c:pt idx="53">
                  <c:v>20.609527522043557</c:v>
                </c:pt>
                <c:pt idx="54">
                  <c:v>18.376734464367964</c:v>
                </c:pt>
                <c:pt idx="55">
                  <c:v>14.585048234146033</c:v>
                </c:pt>
                <c:pt idx="56">
                  <c:v>9.662970145396784</c:v>
                </c:pt>
                <c:pt idx="57">
                  <c:v>2.9438523078751233</c:v>
                </c:pt>
                <c:pt idx="58">
                  <c:v>-2.4087847385536261</c:v>
                </c:pt>
                <c:pt idx="59">
                  <c:v>-2.868841830546307</c:v>
                </c:pt>
              </c:numCache>
            </c:numRef>
          </c:xVal>
          <c:yVal>
            <c:numRef>
              <c:f>'Traslación a 1 kW'!$AT$11:$AT$70</c:f>
              <c:numCache>
                <c:formatCode>0.0000</c:formatCode>
                <c:ptCount val="60"/>
                <c:pt idx="0">
                  <c:v>4.4155390828606589E-3</c:v>
                </c:pt>
                <c:pt idx="1">
                  <c:v>0.74111253838257607</c:v>
                </c:pt>
                <c:pt idx="2">
                  <c:v>1.4578679329664115</c:v>
                </c:pt>
                <c:pt idx="3">
                  <c:v>2.1566758833059558</c:v>
                </c:pt>
                <c:pt idx="4">
                  <c:v>2.6775769453027043</c:v>
                </c:pt>
                <c:pt idx="5">
                  <c:v>3.1597345220599116</c:v>
                </c:pt>
                <c:pt idx="6">
                  <c:v>3.5759424651824014</c:v>
                </c:pt>
                <c:pt idx="7">
                  <c:v>3.9234949238370098</c:v>
                </c:pt>
                <c:pt idx="8">
                  <c:v>4.2065219452710085</c:v>
                </c:pt>
                <c:pt idx="9">
                  <c:v>4.4233148608484001</c:v>
                </c:pt>
                <c:pt idx="10">
                  <c:v>4.6321050324287567</c:v>
                </c:pt>
                <c:pt idx="11">
                  <c:v>4.7765647169276626</c:v>
                </c:pt>
                <c:pt idx="12">
                  <c:v>4.9249866202590633</c:v>
                </c:pt>
                <c:pt idx="13">
                  <c:v>5.0476269794548738</c:v>
                </c:pt>
                <c:pt idx="14">
                  <c:v>5.0782514847357483</c:v>
                </c:pt>
                <c:pt idx="15">
                  <c:v>5.1110124885605259</c:v>
                </c:pt>
                <c:pt idx="16">
                  <c:v>5.1329392811474461</c:v>
                </c:pt>
                <c:pt idx="17">
                  <c:v>5.1799532609412555</c:v>
                </c:pt>
                <c:pt idx="18">
                  <c:v>5.2071671584005417</c:v>
                </c:pt>
                <c:pt idx="19">
                  <c:v>5.246932092643271</c:v>
                </c:pt>
                <c:pt idx="20">
                  <c:v>5.261002761683006</c:v>
                </c:pt>
                <c:pt idx="21">
                  <c:v>5.2822107266124618</c:v>
                </c:pt>
                <c:pt idx="22">
                  <c:v>5.2917950953786592</c:v>
                </c:pt>
                <c:pt idx="23">
                  <c:v>5.3005637731860293</c:v>
                </c:pt>
                <c:pt idx="24">
                  <c:v>5.3142265967463524</c:v>
                </c:pt>
                <c:pt idx="25">
                  <c:v>5.3293168794846189</c:v>
                </c:pt>
                <c:pt idx="26">
                  <c:v>5.3405326301684664</c:v>
                </c:pt>
                <c:pt idx="27">
                  <c:v>5.3561508688798316</c:v>
                </c:pt>
                <c:pt idx="28">
                  <c:v>5.3721406548229433</c:v>
                </c:pt>
                <c:pt idx="29">
                  <c:v>5.3847838646847341</c:v>
                </c:pt>
                <c:pt idx="30">
                  <c:v>5.3935525424921051</c:v>
                </c:pt>
                <c:pt idx="31">
                  <c:v>5.4000780701627074</c:v>
                </c:pt>
                <c:pt idx="32">
                  <c:v>5.4135369709833245</c:v>
                </c:pt>
                <c:pt idx="33">
                  <c:v>5.4208781896127505</c:v>
                </c:pt>
                <c:pt idx="34">
                  <c:v>5.4294429446804156</c:v>
                </c:pt>
                <c:pt idx="35">
                  <c:v>5.4416783090627936</c:v>
                </c:pt>
                <c:pt idx="36">
                  <c:v>5.4477959912539831</c:v>
                </c:pt>
                <c:pt idx="37">
                  <c:v>5.4620705830334249</c:v>
                </c:pt>
                <c:pt idx="38">
                  <c:v>5.4761412520731598</c:v>
                </c:pt>
                <c:pt idx="39">
                  <c:v>5.4934624495838138</c:v>
                </c:pt>
                <c:pt idx="40">
                  <c:v>5.5079531994673436</c:v>
                </c:pt>
                <c:pt idx="41">
                  <c:v>5.517741490973247</c:v>
                </c:pt>
                <c:pt idx="42">
                  <c:v>5.5354827693276958</c:v>
                </c:pt>
                <c:pt idx="43">
                  <c:v>5.5471063654909551</c:v>
                </c:pt>
                <c:pt idx="44">
                  <c:v>5.5554671978189125</c:v>
                </c:pt>
                <c:pt idx="45">
                  <c:v>5.5681104076807051</c:v>
                </c:pt>
                <c:pt idx="46">
                  <c:v>5.5762673172689565</c:v>
                </c:pt>
                <c:pt idx="47">
                  <c:v>5.5844242268572089</c:v>
                </c:pt>
                <c:pt idx="48">
                  <c:v>5.594620363842524</c:v>
                </c:pt>
                <c:pt idx="49">
                  <c:v>5.6011458915131263</c:v>
                </c:pt>
                <c:pt idx="50">
                  <c:v>5.608487110142554</c:v>
                </c:pt>
                <c:pt idx="51">
                  <c:v>5.6152165605528612</c:v>
                </c:pt>
                <c:pt idx="52">
                  <c:v>5.6225577791822889</c:v>
                </c:pt>
                <c:pt idx="53">
                  <c:v>5.6313264569896591</c:v>
                </c:pt>
                <c:pt idx="54">
                  <c:v>5.6388715983587936</c:v>
                </c:pt>
                <c:pt idx="55">
                  <c:v>5.6513108854808776</c:v>
                </c:pt>
                <c:pt idx="56">
                  <c:v>5.6666689187763781</c:v>
                </c:pt>
                <c:pt idx="57">
                  <c:v>5.6876295254225706</c:v>
                </c:pt>
                <c:pt idx="58">
                  <c:v>5.7043104055305465</c:v>
                </c:pt>
                <c:pt idx="59">
                  <c:v>5.7057378647084906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D1C-440E-9C04-22919D68BF4D}"/>
            </c:ext>
          </c:extLst>
        </c:ser>
        <c:ser>
          <c:idx val="7"/>
          <c:order val="0"/>
          <c:tx>
            <c:v>G1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D1C-440E-9C04-22919D68BF4D}"/>
            </c:ext>
          </c:extLst>
        </c:ser>
        <c:ser>
          <c:idx val="1"/>
          <c:order val="1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'Traslación a 1 kW'!$AX$11:$AX$70</c:f>
              <c:numCache>
                <c:formatCode>0.000</c:formatCode>
                <c:ptCount val="60"/>
                <c:pt idx="0">
                  <c:v>42.364170465184486</c:v>
                </c:pt>
                <c:pt idx="1">
                  <c:v>41.124358331855881</c:v>
                </c:pt>
                <c:pt idx="2">
                  <c:v>39.660198568553511</c:v>
                </c:pt>
                <c:pt idx="3">
                  <c:v>37.721272884592601</c:v>
                </c:pt>
                <c:pt idx="4">
                  <c:v>37.337534721757962</c:v>
                </c:pt>
                <c:pt idx="5">
                  <c:v>36.934055026439189</c:v>
                </c:pt>
                <c:pt idx="6">
                  <c:v>36.493521881891681</c:v>
                </c:pt>
                <c:pt idx="7">
                  <c:v>36.038169487734265</c:v>
                </c:pt>
                <c:pt idx="8">
                  <c:v>35.624152071561504</c:v>
                </c:pt>
                <c:pt idx="9">
                  <c:v>35.175005639399657</c:v>
                </c:pt>
                <c:pt idx="10">
                  <c:v>34.996076285617676</c:v>
                </c:pt>
                <c:pt idx="11">
                  <c:v>34.870624711053708</c:v>
                </c:pt>
                <c:pt idx="12">
                  <c:v>34.720336707743755</c:v>
                </c:pt>
                <c:pt idx="13">
                  <c:v>34.562144021641508</c:v>
                </c:pt>
                <c:pt idx="14">
                  <c:v>34.450258501170019</c:v>
                </c:pt>
                <c:pt idx="15">
                  <c:v>34.309140448075546</c:v>
                </c:pt>
                <c:pt idx="16">
                  <c:v>34.232238759161504</c:v>
                </c:pt>
                <c:pt idx="17">
                  <c:v>34.117540329735121</c:v>
                </c:pt>
                <c:pt idx="18">
                  <c:v>33.976279484530025</c:v>
                </c:pt>
                <c:pt idx="19">
                  <c:v>33.916389769816831</c:v>
                </c:pt>
                <c:pt idx="20">
                  <c:v>33.842973288792145</c:v>
                </c:pt>
                <c:pt idx="21">
                  <c:v>33.740933833566615</c:v>
                </c:pt>
                <c:pt idx="22">
                  <c:v>33.656398469386197</c:v>
                </c:pt>
                <c:pt idx="23">
                  <c:v>33.543241131004919</c:v>
                </c:pt>
                <c:pt idx="24">
                  <c:v>33.439257558935132</c:v>
                </c:pt>
                <c:pt idx="25">
                  <c:v>33.295648571086623</c:v>
                </c:pt>
                <c:pt idx="26">
                  <c:v>33.26278803846364</c:v>
                </c:pt>
                <c:pt idx="27">
                  <c:v>33.144146674283213</c:v>
                </c:pt>
                <c:pt idx="28">
                  <c:v>33.003270543791302</c:v>
                </c:pt>
                <c:pt idx="29">
                  <c:v>32.875196179610874</c:v>
                </c:pt>
                <c:pt idx="30">
                  <c:v>32.784452789631295</c:v>
                </c:pt>
                <c:pt idx="31">
                  <c:v>32.726454490696838</c:v>
                </c:pt>
                <c:pt idx="32">
                  <c:v>32.396897320758107</c:v>
                </c:pt>
                <c:pt idx="33">
                  <c:v>32.268302489200664</c:v>
                </c:pt>
                <c:pt idx="34">
                  <c:v>32.054949449753856</c:v>
                </c:pt>
                <c:pt idx="35">
                  <c:v>31.86830261819641</c:v>
                </c:pt>
                <c:pt idx="36">
                  <c:v>31.782351643995554</c:v>
                </c:pt>
                <c:pt idx="37">
                  <c:v>31.524124046126619</c:v>
                </c:pt>
                <c:pt idx="38">
                  <c:v>31.309525539302786</c:v>
                </c:pt>
                <c:pt idx="39">
                  <c:v>31.212196448257682</c:v>
                </c:pt>
                <c:pt idx="40">
                  <c:v>30.912579499855983</c:v>
                </c:pt>
                <c:pt idx="41">
                  <c:v>30.647416876187901</c:v>
                </c:pt>
                <c:pt idx="42">
                  <c:v>30.354795694097678</c:v>
                </c:pt>
                <c:pt idx="43">
                  <c:v>30.047661512007465</c:v>
                </c:pt>
                <c:pt idx="44">
                  <c:v>29.436572580132911</c:v>
                </c:pt>
                <c:pt idx="45">
                  <c:v>28.482300342068747</c:v>
                </c:pt>
                <c:pt idx="46">
                  <c:v>27.443662769998959</c:v>
                </c:pt>
                <c:pt idx="47">
                  <c:v>26.640829894632947</c:v>
                </c:pt>
                <c:pt idx="48">
                  <c:v>25.531990457416832</c:v>
                </c:pt>
                <c:pt idx="49">
                  <c:v>24.449283766557095</c:v>
                </c:pt>
                <c:pt idx="50">
                  <c:v>22.581401027990452</c:v>
                </c:pt>
                <c:pt idx="51">
                  <c:v>20.008033032551811</c:v>
                </c:pt>
                <c:pt idx="52">
                  <c:v>18.764630832252578</c:v>
                </c:pt>
                <c:pt idx="53">
                  <c:v>16.30270802649428</c:v>
                </c:pt>
                <c:pt idx="54">
                  <c:v>14.442566753358964</c:v>
                </c:pt>
                <c:pt idx="55">
                  <c:v>7.9047307002644969</c:v>
                </c:pt>
                <c:pt idx="56">
                  <c:v>5.582457868707051</c:v>
                </c:pt>
                <c:pt idx="57">
                  <c:v>0.83379650378548753</c:v>
                </c:pt>
                <c:pt idx="58">
                  <c:v>-1.7633694679316063</c:v>
                </c:pt>
                <c:pt idx="59">
                  <c:v>-2.1436576752829071</c:v>
                </c:pt>
              </c:numCache>
            </c:numRef>
          </c:xVal>
          <c:yVal>
            <c:numRef>
              <c:f>'Traslación a 1 kW'!$AY$11:$AY$70</c:f>
              <c:numCache>
                <c:formatCode>0.0000</c:formatCode>
                <c:ptCount val="60"/>
                <c:pt idx="0">
                  <c:v>1.304448098098265E-2</c:v>
                </c:pt>
                <c:pt idx="1">
                  <c:v>1.5194651497337761</c:v>
                </c:pt>
                <c:pt idx="2">
                  <c:v>2.8914161237563731</c:v>
                </c:pt>
                <c:pt idx="3">
                  <c:v>4.1608762024081845</c:v>
                </c:pt>
                <c:pt idx="4">
                  <c:v>4.3402371792492866</c:v>
                </c:pt>
                <c:pt idx="5">
                  <c:v>4.5148542840293349</c:v>
                </c:pt>
                <c:pt idx="6">
                  <c:v>4.6737593551842442</c:v>
                </c:pt>
                <c:pt idx="7">
                  <c:v>4.8258455081560196</c:v>
                </c:pt>
                <c:pt idx="8">
                  <c:v>4.9357151469983478</c:v>
                </c:pt>
                <c:pt idx="9">
                  <c:v>5.041374848740058</c:v>
                </c:pt>
                <c:pt idx="10">
                  <c:v>5.0825684826988748</c:v>
                </c:pt>
                <c:pt idx="11">
                  <c:v>5.1113407012744201</c:v>
                </c:pt>
                <c:pt idx="12">
                  <c:v>5.1433585483415891</c:v>
                </c:pt>
                <c:pt idx="13">
                  <c:v>5.1750945728223279</c:v>
                </c:pt>
                <c:pt idx="14">
                  <c:v>5.196740584731943</c:v>
                </c:pt>
                <c:pt idx="15">
                  <c:v>5.221782049490125</c:v>
                </c:pt>
                <c:pt idx="16">
                  <c:v>5.2349394292783229</c:v>
                </c:pt>
                <c:pt idx="17">
                  <c:v>5.2536144199454418</c:v>
                </c:pt>
                <c:pt idx="18">
                  <c:v>5.2765337266732706</c:v>
                </c:pt>
                <c:pt idx="19">
                  <c:v>5.28587122200683</c:v>
                </c:pt>
                <c:pt idx="20">
                  <c:v>5.2969064437646729</c:v>
                </c:pt>
                <c:pt idx="21">
                  <c:v>5.3117615499771542</c:v>
                </c:pt>
                <c:pt idx="22">
                  <c:v>5.3236456349471384</c:v>
                </c:pt>
                <c:pt idx="23">
                  <c:v>5.3393496043717619</c:v>
                </c:pt>
                <c:pt idx="24">
                  <c:v>5.353355847372101</c:v>
                </c:pt>
                <c:pt idx="25">
                  <c:v>5.3716064064331492</c:v>
                </c:pt>
                <c:pt idx="26">
                  <c:v>5.3750018592817161</c:v>
                </c:pt>
                <c:pt idx="27">
                  <c:v>5.3868859442517012</c:v>
                </c:pt>
                <c:pt idx="28">
                  <c:v>5.4004677556459688</c:v>
                </c:pt>
                <c:pt idx="29">
                  <c:v>5.4123518406159539</c:v>
                </c:pt>
                <c:pt idx="30">
                  <c:v>5.4204160411313005</c:v>
                </c:pt>
                <c:pt idx="31">
                  <c:v>5.4255092204041517</c:v>
                </c:pt>
                <c:pt idx="32">
                  <c:v>5.4497018219501925</c:v>
                </c:pt>
                <c:pt idx="33">
                  <c:v>5.4581904540716097</c:v>
                </c:pt>
                <c:pt idx="34">
                  <c:v>5.468801244223382</c:v>
                </c:pt>
                <c:pt idx="35">
                  <c:v>5.4772898763448001</c:v>
                </c:pt>
                <c:pt idx="36">
                  <c:v>5.4811097607994377</c:v>
                </c:pt>
                <c:pt idx="37">
                  <c:v>5.4912961193451393</c:v>
                </c:pt>
                <c:pt idx="38">
                  <c:v>5.4985114566483446</c:v>
                </c:pt>
                <c:pt idx="39">
                  <c:v>5.5014824778908409</c:v>
                </c:pt>
                <c:pt idx="40">
                  <c:v>5.5091222468001169</c:v>
                </c:pt>
                <c:pt idx="41">
                  <c:v>5.51548872089118</c:v>
                </c:pt>
                <c:pt idx="42">
                  <c:v>5.5214307633761717</c:v>
                </c:pt>
                <c:pt idx="43">
                  <c:v>5.5273728058611642</c:v>
                </c:pt>
                <c:pt idx="44">
                  <c:v>5.5382492901983369</c:v>
                </c:pt>
                <c:pt idx="45">
                  <c:v>5.5515654074072049</c:v>
                </c:pt>
                <c:pt idx="46">
                  <c:v>5.5655716504075441</c:v>
                </c:pt>
                <c:pt idx="47">
                  <c:v>5.5744176539412749</c:v>
                </c:pt>
                <c:pt idx="48">
                  <c:v>5.585095504286806</c:v>
                </c:pt>
                <c:pt idx="49">
                  <c:v>5.5930951911980289</c:v>
                </c:pt>
                <c:pt idx="50">
                  <c:v>5.6037704949539249</c:v>
                </c:pt>
                <c:pt idx="51">
                  <c:v>5.6176069653118352</c:v>
                </c:pt>
                <c:pt idx="52">
                  <c:v>5.6241432120453263</c:v>
                </c:pt>
                <c:pt idx="53">
                  <c:v>5.6364517286213829</c:v>
                </c:pt>
                <c:pt idx="54">
                  <c:v>5.6453647923488717</c:v>
                </c:pt>
                <c:pt idx="55">
                  <c:v>5.6704062571070537</c:v>
                </c:pt>
                <c:pt idx="56">
                  <c:v>5.678894889228471</c:v>
                </c:pt>
                <c:pt idx="57">
                  <c:v>5.6944859598458795</c:v>
                </c:pt>
                <c:pt idx="58">
                  <c:v>5.7024903155047699</c:v>
                </c:pt>
                <c:pt idx="59">
                  <c:v>5.7036392518624046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D1C-440E-9C04-22919D68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1312"/>
        <c:axId val="83632896"/>
      </c:scatterChart>
      <c:valAx>
        <c:axId val="82701312"/>
        <c:scaling>
          <c:orientation val="minMax"/>
          <c:max val="36.99"/>
          <c:min val="29"/>
        </c:scaling>
        <c:delete val="0"/>
        <c:axPos val="b"/>
        <c:majorGridlines>
          <c:spPr>
            <a:ln w="3175"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3632896"/>
        <c:crosses val="autoZero"/>
        <c:crossBetween val="midCat"/>
        <c:majorUnit val="1"/>
      </c:valAx>
      <c:valAx>
        <c:axId val="83632896"/>
        <c:scaling>
          <c:orientation val="minMax"/>
          <c:max val="5.6989999999999972"/>
          <c:min val="4.599999999999999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2701312"/>
        <c:crosses val="autoZero"/>
        <c:crossBetween val="midCat"/>
        <c:majorUnit val="0.2"/>
        <c:minorUnit val="4.0000000000000022E-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5915311242745"/>
          <c:y val="4.8689171538106694E-2"/>
          <c:w val="0.84179758018052664"/>
          <c:h val="0.83267198866578462"/>
        </c:manualLayout>
      </c:layout>
      <c:scatterChart>
        <c:scatterStyle val="smoothMarker"/>
        <c:varyColors val="0"/>
        <c:ser>
          <c:idx val="0"/>
          <c:order val="6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1 kW'!$C$11:$C$70</c:f>
              <c:numCache>
                <c:formatCode>General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'Traslación a 1 kW'!$D$11:$D$70</c:f>
              <c:numCache>
                <c:formatCode>General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0-405C-B8A8-5606E1AB92EB}"/>
            </c:ext>
          </c:extLst>
        </c:ser>
        <c:ser>
          <c:idx val="6"/>
          <c:order val="7"/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F0-405C-B8A8-5606E1AB92EB}"/>
            </c:ext>
          </c:extLst>
        </c:ser>
        <c:ser>
          <c:idx val="8"/>
          <c:order val="8"/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'Traslación a 1 kW'!$AN$11:$AN$70</c:f>
              <c:numCache>
                <c:formatCode>0.000</c:formatCode>
                <c:ptCount val="60"/>
                <c:pt idx="0">
                  <c:v>42.364354844592626</c:v>
                </c:pt>
                <c:pt idx="1">
                  <c:v>42.002635083459772</c:v>
                </c:pt>
                <c:pt idx="2">
                  <c:v>41.626035422154878</c:v>
                </c:pt>
                <c:pt idx="3">
                  <c:v>41.219362555879584</c:v>
                </c:pt>
                <c:pt idx="4">
                  <c:v>40.802020729290483</c:v>
                </c:pt>
                <c:pt idx="5">
                  <c:v>40.037157099241284</c:v>
                </c:pt>
                <c:pt idx="6">
                  <c:v>39.575757534987595</c:v>
                </c:pt>
                <c:pt idx="7">
                  <c:v>38.949502513750197</c:v>
                </c:pt>
                <c:pt idx="8">
                  <c:v>38.553478122087043</c:v>
                </c:pt>
                <c:pt idx="9">
                  <c:v>37.833921489839369</c:v>
                </c:pt>
                <c:pt idx="10">
                  <c:v>37.423909302532863</c:v>
                </c:pt>
                <c:pt idx="11">
                  <c:v>36.933665121818514</c:v>
                </c:pt>
                <c:pt idx="12">
                  <c:v>36.379852808509092</c:v>
                </c:pt>
                <c:pt idx="13">
                  <c:v>36.065707731040689</c:v>
                </c:pt>
                <c:pt idx="14">
                  <c:v>35.914631485209547</c:v>
                </c:pt>
                <c:pt idx="15">
                  <c:v>35.692486923083401</c:v>
                </c:pt>
                <c:pt idx="16">
                  <c:v>35.480417035112303</c:v>
                </c:pt>
                <c:pt idx="17">
                  <c:v>35.316874787027594</c:v>
                </c:pt>
                <c:pt idx="18">
                  <c:v>35.062653414542133</c:v>
                </c:pt>
                <c:pt idx="19">
                  <c:v>34.784268215193094</c:v>
                </c:pt>
                <c:pt idx="20">
                  <c:v>34.669821769872001</c:v>
                </c:pt>
                <c:pt idx="21">
                  <c:v>34.571630258626875</c:v>
                </c:pt>
                <c:pt idx="22">
                  <c:v>34.528091969527949</c:v>
                </c:pt>
                <c:pt idx="23">
                  <c:v>34.360653759570084</c:v>
                </c:pt>
                <c:pt idx="24">
                  <c:v>34.29580604746679</c:v>
                </c:pt>
                <c:pt idx="25">
                  <c:v>34.06163054171472</c:v>
                </c:pt>
                <c:pt idx="26">
                  <c:v>34.032179165577254</c:v>
                </c:pt>
                <c:pt idx="27">
                  <c:v>33.932052084031774</c:v>
                </c:pt>
                <c:pt idx="28">
                  <c:v>33.8275365125292</c:v>
                </c:pt>
                <c:pt idx="29">
                  <c:v>33.713598437678982</c:v>
                </c:pt>
                <c:pt idx="30">
                  <c:v>33.610014805918958</c:v>
                </c:pt>
                <c:pt idx="31">
                  <c:v>33.528604556991667</c:v>
                </c:pt>
                <c:pt idx="32">
                  <c:v>33.407662408493465</c:v>
                </c:pt>
                <c:pt idx="33">
                  <c:v>33.169615051239603</c:v>
                </c:pt>
                <c:pt idx="34">
                  <c:v>33.046577379307941</c:v>
                </c:pt>
                <c:pt idx="35">
                  <c:v>32.938950157161742</c:v>
                </c:pt>
                <c:pt idx="36">
                  <c:v>32.805707498620627</c:v>
                </c:pt>
                <c:pt idx="37">
                  <c:v>32.709114732955157</c:v>
                </c:pt>
                <c:pt idx="38">
                  <c:v>32.614008457246776</c:v>
                </c:pt>
                <c:pt idx="39">
                  <c:v>32.524027168147853</c:v>
                </c:pt>
                <c:pt idx="40">
                  <c:v>32.432595879048925</c:v>
                </c:pt>
                <c:pt idx="41">
                  <c:v>32.175341016254237</c:v>
                </c:pt>
                <c:pt idx="42">
                  <c:v>31.985362789605954</c:v>
                </c:pt>
                <c:pt idx="43">
                  <c:v>31.790347296014517</c:v>
                </c:pt>
                <c:pt idx="44">
                  <c:v>31.675727358704094</c:v>
                </c:pt>
                <c:pt idx="45">
                  <c:v>31.438506760420434</c:v>
                </c:pt>
                <c:pt idx="46">
                  <c:v>30.981984921366042</c:v>
                </c:pt>
                <c:pt idx="47">
                  <c:v>30.315757680542511</c:v>
                </c:pt>
                <c:pt idx="48">
                  <c:v>29.495462003336641</c:v>
                </c:pt>
                <c:pt idx="49">
                  <c:v>28.843162405052976</c:v>
                </c:pt>
                <c:pt idx="50">
                  <c:v>28.225659605911144</c:v>
                </c:pt>
                <c:pt idx="51">
                  <c:v>27.42467877329295</c:v>
                </c:pt>
                <c:pt idx="52">
                  <c:v>23.692748362476909</c:v>
                </c:pt>
                <c:pt idx="53">
                  <c:v>19.53011584453651</c:v>
                </c:pt>
                <c:pt idx="54">
                  <c:v>13.131793030801921</c:v>
                </c:pt>
                <c:pt idx="55">
                  <c:v>8.4732739827327972</c:v>
                </c:pt>
                <c:pt idx="56">
                  <c:v>2.3092241860970506</c:v>
                </c:pt>
                <c:pt idx="57">
                  <c:v>-0.72549610281927368</c:v>
                </c:pt>
                <c:pt idx="58">
                  <c:v>-1.2641033442036993</c:v>
                </c:pt>
                <c:pt idx="59">
                  <c:v>-1.996972528924795</c:v>
                </c:pt>
              </c:numCache>
            </c:numRef>
          </c:xVal>
          <c:yVal>
            <c:numRef>
              <c:f>'Traslación a 1 kW'!$AO$11:$AO$70</c:f>
              <c:numCache>
                <c:formatCode>0.0000</c:formatCode>
                <c:ptCount val="60"/>
                <c:pt idx="0">
                  <c:v>7.4701165872144417E-3</c:v>
                </c:pt>
                <c:pt idx="1">
                  <c:v>0.48638990902131601</c:v>
                </c:pt>
                <c:pt idx="2">
                  <c:v>0.95285946313266734</c:v>
                </c:pt>
                <c:pt idx="3">
                  <c:v>1.4230178642752001</c:v>
                </c:pt>
                <c:pt idx="4">
                  <c:v>1.8656936354600591</c:v>
                </c:pt>
                <c:pt idx="5">
                  <c:v>2.5992440854690555</c:v>
                </c:pt>
                <c:pt idx="6">
                  <c:v>2.9895364859863833</c:v>
                </c:pt>
                <c:pt idx="7">
                  <c:v>3.4479825766510168</c:v>
                </c:pt>
                <c:pt idx="8">
                  <c:v>3.7041811163439289</c:v>
                </c:pt>
                <c:pt idx="9">
                  <c:v>4.1007447812689684</c:v>
                </c:pt>
                <c:pt idx="10">
                  <c:v>4.2925709003706087</c:v>
                </c:pt>
                <c:pt idx="11">
                  <c:v>4.4890940642173822</c:v>
                </c:pt>
                <c:pt idx="12">
                  <c:v>4.6739391139204507</c:v>
                </c:pt>
                <c:pt idx="13">
                  <c:v>4.7648505304906621</c:v>
                </c:pt>
                <c:pt idx="14">
                  <c:v>4.8081036119602887</c:v>
                </c:pt>
                <c:pt idx="15">
                  <c:v>4.8674959108160252</c:v>
                </c:pt>
                <c:pt idx="16">
                  <c:v>4.9195189656688134</c:v>
                </c:pt>
                <c:pt idx="17">
                  <c:v>4.9559388537796307</c:v>
                </c:pt>
                <c:pt idx="18">
                  <c:v>5.0086909903213188</c:v>
                </c:pt>
                <c:pt idx="19">
                  <c:v>5.0639332537468649</c:v>
                </c:pt>
                <c:pt idx="20">
                  <c:v>5.0865396712933713</c:v>
                </c:pt>
                <c:pt idx="21">
                  <c:v>5.1058163693338345</c:v>
                </c:pt>
                <c:pt idx="22">
                  <c:v>5.1141343965704724</c:v>
                </c:pt>
                <c:pt idx="23">
                  <c:v>5.1452939906632755</c:v>
                </c:pt>
                <c:pt idx="24">
                  <c:v>5.1566487580021789</c:v>
                </c:pt>
                <c:pt idx="25">
                  <c:v>5.1958623149749004</c:v>
                </c:pt>
                <c:pt idx="26">
                  <c:v>5.2007475055741965</c:v>
                </c:pt>
                <c:pt idx="27">
                  <c:v>5.2172515278691129</c:v>
                </c:pt>
                <c:pt idx="28">
                  <c:v>5.2341516466991083</c:v>
                </c:pt>
                <c:pt idx="29">
                  <c:v>5.2509197333507434</c:v>
                </c:pt>
                <c:pt idx="30">
                  <c:v>5.2654432729702707</c:v>
                </c:pt>
                <c:pt idx="31">
                  <c:v>5.2753456863472197</c:v>
                </c:pt>
                <c:pt idx="32">
                  <c:v>5.2892090650749504</c:v>
                </c:pt>
                <c:pt idx="33">
                  <c:v>5.314559243319942</c:v>
                </c:pt>
                <c:pt idx="34">
                  <c:v>5.3274983967991583</c:v>
                </c:pt>
                <c:pt idx="35">
                  <c:v>5.3384570676029828</c:v>
                </c:pt>
                <c:pt idx="36">
                  <c:v>5.3519243497956346</c:v>
                </c:pt>
                <c:pt idx="37">
                  <c:v>5.3611666022807878</c:v>
                </c:pt>
                <c:pt idx="38">
                  <c:v>5.370012758230863</c:v>
                </c:pt>
                <c:pt idx="39">
                  <c:v>5.3783307854675018</c:v>
                </c:pt>
                <c:pt idx="40">
                  <c:v>5.3866488127041396</c:v>
                </c:pt>
                <c:pt idx="41">
                  <c:v>5.4075603331770479</c:v>
                </c:pt>
                <c:pt idx="42">
                  <c:v>5.4225615652178796</c:v>
                </c:pt>
                <c:pt idx="43">
                  <c:v>5.4370720336517477</c:v>
                </c:pt>
                <c:pt idx="44">
                  <c:v>5.445007035538965</c:v>
                </c:pt>
                <c:pt idx="45">
                  <c:v>5.4608508969420857</c:v>
                </c:pt>
                <c:pt idx="46">
                  <c:v>5.4867808284822539</c:v>
                </c:pt>
                <c:pt idx="47">
                  <c:v>5.520903752786154</c:v>
                </c:pt>
                <c:pt idx="48">
                  <c:v>5.5493124564428404</c:v>
                </c:pt>
                <c:pt idx="49">
                  <c:v>5.5651563178459593</c:v>
                </c:pt>
                <c:pt idx="50">
                  <c:v>5.5730782485475201</c:v>
                </c:pt>
                <c:pt idx="51">
                  <c:v>5.5796798574654867</c:v>
                </c:pt>
                <c:pt idx="52">
                  <c:v>5.6029175208567299</c:v>
                </c:pt>
                <c:pt idx="53">
                  <c:v>5.6219301545404736</c:v>
                </c:pt>
                <c:pt idx="54">
                  <c:v>5.6489967511041375</c:v>
                </c:pt>
                <c:pt idx="55">
                  <c:v>5.6668210951826472</c:v>
                </c:pt>
                <c:pt idx="56">
                  <c:v>5.688646014265446</c:v>
                </c:pt>
                <c:pt idx="57">
                  <c:v>5.6993573887992044</c:v>
                </c:pt>
                <c:pt idx="58">
                  <c:v>5.7012550872987626</c:v>
                </c:pt>
                <c:pt idx="59">
                  <c:v>5.70382971477677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F0-405C-B8A8-5606E1AB92EB}"/>
            </c:ext>
          </c:extLst>
        </c:ser>
        <c:ser>
          <c:idx val="9"/>
          <c:order val="9"/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1 kW'!$AS$11:$AS$70</c:f>
              <c:numCache>
                <c:formatCode>0.000</c:formatCode>
                <c:ptCount val="60"/>
                <c:pt idx="0">
                  <c:v>42.364384801036337</c:v>
                </c:pt>
                <c:pt idx="1">
                  <c:v>41.790611909131663</c:v>
                </c:pt>
                <c:pt idx="2">
                  <c:v>41.178397472364736</c:v>
                </c:pt>
                <c:pt idx="3">
                  <c:v>40.509236745221777</c:v>
                </c:pt>
                <c:pt idx="4">
                  <c:v>39.943730398011695</c:v>
                </c:pt>
                <c:pt idx="5">
                  <c:v>39.341771497770374</c:v>
                </c:pt>
                <c:pt idx="6">
                  <c:v>38.754052234085165</c:v>
                </c:pt>
                <c:pt idx="7">
                  <c:v>38.183969525477615</c:v>
                </c:pt>
                <c:pt idx="8">
                  <c:v>37.637299958215202</c:v>
                </c:pt>
                <c:pt idx="9">
                  <c:v>37.141931059413146</c:v>
                </c:pt>
                <c:pt idx="10">
                  <c:v>36.611741916919776</c:v>
                </c:pt>
                <c:pt idx="11">
                  <c:v>36.168789258065104</c:v>
                </c:pt>
                <c:pt idx="12">
                  <c:v>35.639482882436461</c:v>
                </c:pt>
                <c:pt idx="13">
                  <c:v>35.177299126586483</c:v>
                </c:pt>
                <c:pt idx="14">
                  <c:v>35.045432696274368</c:v>
                </c:pt>
                <c:pt idx="15">
                  <c:v>34.892856485846934</c:v>
                </c:pt>
                <c:pt idx="16">
                  <c:v>34.789429926345079</c:v>
                </c:pt>
                <c:pt idx="17">
                  <c:v>34.542813749669584</c:v>
                </c:pt>
                <c:pt idx="18">
                  <c:v>34.386898142725705</c:v>
                </c:pt>
                <c:pt idx="19">
                  <c:v>34.145235865786752</c:v>
                </c:pt>
                <c:pt idx="20">
                  <c:v>34.05630824471605</c:v>
                </c:pt>
                <c:pt idx="21">
                  <c:v>33.92108416368194</c:v>
                </c:pt>
                <c:pt idx="22">
                  <c:v>33.85910111744537</c:v>
                </c:pt>
                <c:pt idx="23">
                  <c:v>33.800895266633198</c:v>
                </c:pt>
                <c:pt idx="24">
                  <c:v>33.704786243274675</c:v>
                </c:pt>
                <c:pt idx="25">
                  <c:v>33.585194127923494</c:v>
                </c:pt>
                <c:pt idx="26">
                  <c:v>33.488080690838146</c:v>
                </c:pt>
                <c:pt idx="27">
                  <c:v>33.348074008748512</c:v>
                </c:pt>
                <c:pt idx="28">
                  <c:v>33.203645368143079</c:v>
                </c:pt>
                <c:pt idx="29">
                  <c:v>33.083049839065055</c:v>
                </c:pt>
                <c:pt idx="30">
                  <c:v>32.988560988252871</c:v>
                </c:pt>
                <c:pt idx="31">
                  <c:v>32.914801424857764</c:v>
                </c:pt>
                <c:pt idx="32">
                  <c:v>32.759224700355347</c:v>
                </c:pt>
                <c:pt idx="33">
                  <c:v>32.672978941535852</c:v>
                </c:pt>
                <c:pt idx="34">
                  <c:v>32.571996389579773</c:v>
                </c:pt>
                <c:pt idx="35">
                  <c:v>32.427528458213935</c:v>
                </c:pt>
                <c:pt idx="36">
                  <c:v>32.35456949253102</c:v>
                </c:pt>
                <c:pt idx="37">
                  <c:v>32.182153572604221</c:v>
                </c:pt>
                <c:pt idx="38">
                  <c:v>32.005420951533509</c:v>
                </c:pt>
                <c:pt idx="39">
                  <c:v>31.770765786696622</c:v>
                </c:pt>
                <c:pt idx="40">
                  <c:v>31.546788329982352</c:v>
                </c:pt>
                <c:pt idx="41">
                  <c:v>31.360679984889689</c:v>
                </c:pt>
                <c:pt idx="42">
                  <c:v>30.993877984409234</c:v>
                </c:pt>
                <c:pt idx="43">
                  <c:v>30.692052949611693</c:v>
                </c:pt>
                <c:pt idx="44">
                  <c:v>30.435090696511715</c:v>
                </c:pt>
                <c:pt idx="45">
                  <c:v>29.849345167433686</c:v>
                </c:pt>
                <c:pt idx="46">
                  <c:v>29.323924213189798</c:v>
                </c:pt>
                <c:pt idx="47">
                  <c:v>28.651194258945914</c:v>
                </c:pt>
                <c:pt idx="48">
                  <c:v>27.668958316141051</c:v>
                </c:pt>
                <c:pt idx="49">
                  <c:v>26.859376752745938</c:v>
                </c:pt>
                <c:pt idx="50">
                  <c:v>25.830494993926443</c:v>
                </c:pt>
                <c:pt idx="51">
                  <c:v>24.552098131675233</c:v>
                </c:pt>
                <c:pt idx="52">
                  <c:v>23.060243372855741</c:v>
                </c:pt>
                <c:pt idx="53">
                  <c:v>20.609527522043557</c:v>
                </c:pt>
                <c:pt idx="54">
                  <c:v>18.376734464367964</c:v>
                </c:pt>
                <c:pt idx="55">
                  <c:v>14.585048234146033</c:v>
                </c:pt>
                <c:pt idx="56">
                  <c:v>9.662970145396784</c:v>
                </c:pt>
                <c:pt idx="57">
                  <c:v>2.9438523078751233</c:v>
                </c:pt>
                <c:pt idx="58">
                  <c:v>-2.4087847385536261</c:v>
                </c:pt>
                <c:pt idx="59">
                  <c:v>-2.868841830546307</c:v>
                </c:pt>
              </c:numCache>
            </c:numRef>
          </c:xVal>
          <c:yVal>
            <c:numRef>
              <c:f>'Traslación a 1 kW'!$AT$11:$AT$70</c:f>
              <c:numCache>
                <c:formatCode>0.0000</c:formatCode>
                <c:ptCount val="60"/>
                <c:pt idx="0">
                  <c:v>4.4155390828606589E-3</c:v>
                </c:pt>
                <c:pt idx="1">
                  <c:v>0.74111253838257607</c:v>
                </c:pt>
                <c:pt idx="2">
                  <c:v>1.4578679329664115</c:v>
                </c:pt>
                <c:pt idx="3">
                  <c:v>2.1566758833059558</c:v>
                </c:pt>
                <c:pt idx="4">
                  <c:v>2.6775769453027043</c:v>
                </c:pt>
                <c:pt idx="5">
                  <c:v>3.1597345220599116</c:v>
                </c:pt>
                <c:pt idx="6">
                  <c:v>3.5759424651824014</c:v>
                </c:pt>
                <c:pt idx="7">
                  <c:v>3.9234949238370098</c:v>
                </c:pt>
                <c:pt idx="8">
                  <c:v>4.2065219452710085</c:v>
                </c:pt>
                <c:pt idx="9">
                  <c:v>4.4233148608484001</c:v>
                </c:pt>
                <c:pt idx="10">
                  <c:v>4.6321050324287567</c:v>
                </c:pt>
                <c:pt idx="11">
                  <c:v>4.7765647169276626</c:v>
                </c:pt>
                <c:pt idx="12">
                  <c:v>4.9249866202590633</c:v>
                </c:pt>
                <c:pt idx="13">
                  <c:v>5.0476269794548738</c:v>
                </c:pt>
                <c:pt idx="14">
                  <c:v>5.0782514847357483</c:v>
                </c:pt>
                <c:pt idx="15">
                  <c:v>5.1110124885605259</c:v>
                </c:pt>
                <c:pt idx="16">
                  <c:v>5.1329392811474461</c:v>
                </c:pt>
                <c:pt idx="17">
                  <c:v>5.1799532609412555</c:v>
                </c:pt>
                <c:pt idx="18">
                  <c:v>5.2071671584005417</c:v>
                </c:pt>
                <c:pt idx="19">
                  <c:v>5.246932092643271</c:v>
                </c:pt>
                <c:pt idx="20">
                  <c:v>5.261002761683006</c:v>
                </c:pt>
                <c:pt idx="21">
                  <c:v>5.2822107266124618</c:v>
                </c:pt>
                <c:pt idx="22">
                  <c:v>5.2917950953786592</c:v>
                </c:pt>
                <c:pt idx="23">
                  <c:v>5.3005637731860293</c:v>
                </c:pt>
                <c:pt idx="24">
                  <c:v>5.3142265967463524</c:v>
                </c:pt>
                <c:pt idx="25">
                  <c:v>5.3293168794846189</c:v>
                </c:pt>
                <c:pt idx="26">
                  <c:v>5.3405326301684664</c:v>
                </c:pt>
                <c:pt idx="27">
                  <c:v>5.3561508688798316</c:v>
                </c:pt>
                <c:pt idx="28">
                  <c:v>5.3721406548229433</c:v>
                </c:pt>
                <c:pt idx="29">
                  <c:v>5.3847838646847341</c:v>
                </c:pt>
                <c:pt idx="30">
                  <c:v>5.3935525424921051</c:v>
                </c:pt>
                <c:pt idx="31">
                  <c:v>5.4000780701627074</c:v>
                </c:pt>
                <c:pt idx="32">
                  <c:v>5.4135369709833245</c:v>
                </c:pt>
                <c:pt idx="33">
                  <c:v>5.4208781896127505</c:v>
                </c:pt>
                <c:pt idx="34">
                  <c:v>5.4294429446804156</c:v>
                </c:pt>
                <c:pt idx="35">
                  <c:v>5.4416783090627936</c:v>
                </c:pt>
                <c:pt idx="36">
                  <c:v>5.4477959912539831</c:v>
                </c:pt>
                <c:pt idx="37">
                  <c:v>5.4620705830334249</c:v>
                </c:pt>
                <c:pt idx="38">
                  <c:v>5.4761412520731598</c:v>
                </c:pt>
                <c:pt idx="39">
                  <c:v>5.4934624495838138</c:v>
                </c:pt>
                <c:pt idx="40">
                  <c:v>5.5079531994673436</c:v>
                </c:pt>
                <c:pt idx="41">
                  <c:v>5.517741490973247</c:v>
                </c:pt>
                <c:pt idx="42">
                  <c:v>5.5354827693276958</c:v>
                </c:pt>
                <c:pt idx="43">
                  <c:v>5.5471063654909551</c:v>
                </c:pt>
                <c:pt idx="44">
                  <c:v>5.5554671978189125</c:v>
                </c:pt>
                <c:pt idx="45">
                  <c:v>5.5681104076807051</c:v>
                </c:pt>
                <c:pt idx="46">
                  <c:v>5.5762673172689565</c:v>
                </c:pt>
                <c:pt idx="47">
                  <c:v>5.5844242268572089</c:v>
                </c:pt>
                <c:pt idx="48">
                  <c:v>5.594620363842524</c:v>
                </c:pt>
                <c:pt idx="49">
                  <c:v>5.6011458915131263</c:v>
                </c:pt>
                <c:pt idx="50">
                  <c:v>5.608487110142554</c:v>
                </c:pt>
                <c:pt idx="51">
                  <c:v>5.6152165605528612</c:v>
                </c:pt>
                <c:pt idx="52">
                  <c:v>5.6225577791822889</c:v>
                </c:pt>
                <c:pt idx="53">
                  <c:v>5.6313264569896591</c:v>
                </c:pt>
                <c:pt idx="54">
                  <c:v>5.6388715983587936</c:v>
                </c:pt>
                <c:pt idx="55">
                  <c:v>5.6513108854808776</c:v>
                </c:pt>
                <c:pt idx="56">
                  <c:v>5.6666689187763781</c:v>
                </c:pt>
                <c:pt idx="57">
                  <c:v>5.6876295254225706</c:v>
                </c:pt>
                <c:pt idx="58">
                  <c:v>5.7043104055305465</c:v>
                </c:pt>
                <c:pt idx="59">
                  <c:v>5.7057378647084906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F0-405C-B8A8-5606E1AB92EB}"/>
            </c:ext>
          </c:extLst>
        </c:ser>
        <c:ser>
          <c:idx val="10"/>
          <c:order val="10"/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F0-405C-B8A8-5606E1AB92EB}"/>
            </c:ext>
          </c:extLst>
        </c:ser>
        <c:ser>
          <c:idx val="11"/>
          <c:order val="11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'Traslación a 1 kW'!$AX$11:$AX$70</c:f>
              <c:numCache>
                <c:formatCode>0.000</c:formatCode>
                <c:ptCount val="60"/>
                <c:pt idx="0">
                  <c:v>42.364170465184486</c:v>
                </c:pt>
                <c:pt idx="1">
                  <c:v>41.124358331855881</c:v>
                </c:pt>
                <c:pt idx="2">
                  <c:v>39.660198568553511</c:v>
                </c:pt>
                <c:pt idx="3">
                  <c:v>37.721272884592601</c:v>
                </c:pt>
                <c:pt idx="4">
                  <c:v>37.337534721757962</c:v>
                </c:pt>
                <c:pt idx="5">
                  <c:v>36.934055026439189</c:v>
                </c:pt>
                <c:pt idx="6">
                  <c:v>36.493521881891681</c:v>
                </c:pt>
                <c:pt idx="7">
                  <c:v>36.038169487734265</c:v>
                </c:pt>
                <c:pt idx="8">
                  <c:v>35.624152071561504</c:v>
                </c:pt>
                <c:pt idx="9">
                  <c:v>35.175005639399657</c:v>
                </c:pt>
                <c:pt idx="10">
                  <c:v>34.996076285617676</c:v>
                </c:pt>
                <c:pt idx="11">
                  <c:v>34.870624711053708</c:v>
                </c:pt>
                <c:pt idx="12">
                  <c:v>34.720336707743755</c:v>
                </c:pt>
                <c:pt idx="13">
                  <c:v>34.562144021641508</c:v>
                </c:pt>
                <c:pt idx="14">
                  <c:v>34.450258501170019</c:v>
                </c:pt>
                <c:pt idx="15">
                  <c:v>34.309140448075546</c:v>
                </c:pt>
                <c:pt idx="16">
                  <c:v>34.232238759161504</c:v>
                </c:pt>
                <c:pt idx="17">
                  <c:v>34.117540329735121</c:v>
                </c:pt>
                <c:pt idx="18">
                  <c:v>33.976279484530025</c:v>
                </c:pt>
                <c:pt idx="19">
                  <c:v>33.916389769816831</c:v>
                </c:pt>
                <c:pt idx="20">
                  <c:v>33.842973288792145</c:v>
                </c:pt>
                <c:pt idx="21">
                  <c:v>33.740933833566615</c:v>
                </c:pt>
                <c:pt idx="22">
                  <c:v>33.656398469386197</c:v>
                </c:pt>
                <c:pt idx="23">
                  <c:v>33.543241131004919</c:v>
                </c:pt>
                <c:pt idx="24">
                  <c:v>33.439257558935132</c:v>
                </c:pt>
                <c:pt idx="25">
                  <c:v>33.295648571086623</c:v>
                </c:pt>
                <c:pt idx="26">
                  <c:v>33.26278803846364</c:v>
                </c:pt>
                <c:pt idx="27">
                  <c:v>33.144146674283213</c:v>
                </c:pt>
                <c:pt idx="28">
                  <c:v>33.003270543791302</c:v>
                </c:pt>
                <c:pt idx="29">
                  <c:v>32.875196179610874</c:v>
                </c:pt>
                <c:pt idx="30">
                  <c:v>32.784452789631295</c:v>
                </c:pt>
                <c:pt idx="31">
                  <c:v>32.726454490696838</c:v>
                </c:pt>
                <c:pt idx="32">
                  <c:v>32.396897320758107</c:v>
                </c:pt>
                <c:pt idx="33">
                  <c:v>32.268302489200664</c:v>
                </c:pt>
                <c:pt idx="34">
                  <c:v>32.054949449753856</c:v>
                </c:pt>
                <c:pt idx="35">
                  <c:v>31.86830261819641</c:v>
                </c:pt>
                <c:pt idx="36">
                  <c:v>31.782351643995554</c:v>
                </c:pt>
                <c:pt idx="37">
                  <c:v>31.524124046126619</c:v>
                </c:pt>
                <c:pt idx="38">
                  <c:v>31.309525539302786</c:v>
                </c:pt>
                <c:pt idx="39">
                  <c:v>31.212196448257682</c:v>
                </c:pt>
                <c:pt idx="40">
                  <c:v>30.912579499855983</c:v>
                </c:pt>
                <c:pt idx="41">
                  <c:v>30.647416876187901</c:v>
                </c:pt>
                <c:pt idx="42">
                  <c:v>30.354795694097678</c:v>
                </c:pt>
                <c:pt idx="43">
                  <c:v>30.047661512007465</c:v>
                </c:pt>
                <c:pt idx="44">
                  <c:v>29.436572580132911</c:v>
                </c:pt>
                <c:pt idx="45">
                  <c:v>28.482300342068747</c:v>
                </c:pt>
                <c:pt idx="46">
                  <c:v>27.443662769998959</c:v>
                </c:pt>
                <c:pt idx="47">
                  <c:v>26.640829894632947</c:v>
                </c:pt>
                <c:pt idx="48">
                  <c:v>25.531990457416832</c:v>
                </c:pt>
                <c:pt idx="49">
                  <c:v>24.449283766557095</c:v>
                </c:pt>
                <c:pt idx="50">
                  <c:v>22.581401027990452</c:v>
                </c:pt>
                <c:pt idx="51">
                  <c:v>20.008033032551811</c:v>
                </c:pt>
                <c:pt idx="52">
                  <c:v>18.764630832252578</c:v>
                </c:pt>
                <c:pt idx="53">
                  <c:v>16.30270802649428</c:v>
                </c:pt>
                <c:pt idx="54">
                  <c:v>14.442566753358964</c:v>
                </c:pt>
                <c:pt idx="55">
                  <c:v>7.9047307002644969</c:v>
                </c:pt>
                <c:pt idx="56">
                  <c:v>5.582457868707051</c:v>
                </c:pt>
                <c:pt idx="57">
                  <c:v>0.83379650378548753</c:v>
                </c:pt>
                <c:pt idx="58">
                  <c:v>-1.7633694679316063</c:v>
                </c:pt>
                <c:pt idx="59">
                  <c:v>-2.1436576752829071</c:v>
                </c:pt>
              </c:numCache>
            </c:numRef>
          </c:xVal>
          <c:yVal>
            <c:numRef>
              <c:f>'Traslación a 1 kW'!$AY$11:$AY$70</c:f>
              <c:numCache>
                <c:formatCode>0.0000</c:formatCode>
                <c:ptCount val="60"/>
                <c:pt idx="0">
                  <c:v>1.304448098098265E-2</c:v>
                </c:pt>
                <c:pt idx="1">
                  <c:v>1.5194651497337761</c:v>
                </c:pt>
                <c:pt idx="2">
                  <c:v>2.8914161237563731</c:v>
                </c:pt>
                <c:pt idx="3">
                  <c:v>4.1608762024081845</c:v>
                </c:pt>
                <c:pt idx="4">
                  <c:v>4.3402371792492866</c:v>
                </c:pt>
                <c:pt idx="5">
                  <c:v>4.5148542840293349</c:v>
                </c:pt>
                <c:pt idx="6">
                  <c:v>4.6737593551842442</c:v>
                </c:pt>
                <c:pt idx="7">
                  <c:v>4.8258455081560196</c:v>
                </c:pt>
                <c:pt idx="8">
                  <c:v>4.9357151469983478</c:v>
                </c:pt>
                <c:pt idx="9">
                  <c:v>5.041374848740058</c:v>
                </c:pt>
                <c:pt idx="10">
                  <c:v>5.0825684826988748</c:v>
                </c:pt>
                <c:pt idx="11">
                  <c:v>5.1113407012744201</c:v>
                </c:pt>
                <c:pt idx="12">
                  <c:v>5.1433585483415891</c:v>
                </c:pt>
                <c:pt idx="13">
                  <c:v>5.1750945728223279</c:v>
                </c:pt>
                <c:pt idx="14">
                  <c:v>5.196740584731943</c:v>
                </c:pt>
                <c:pt idx="15">
                  <c:v>5.221782049490125</c:v>
                </c:pt>
                <c:pt idx="16">
                  <c:v>5.2349394292783229</c:v>
                </c:pt>
                <c:pt idx="17">
                  <c:v>5.2536144199454418</c:v>
                </c:pt>
                <c:pt idx="18">
                  <c:v>5.2765337266732706</c:v>
                </c:pt>
                <c:pt idx="19">
                  <c:v>5.28587122200683</c:v>
                </c:pt>
                <c:pt idx="20">
                  <c:v>5.2969064437646729</c:v>
                </c:pt>
                <c:pt idx="21">
                  <c:v>5.3117615499771542</c:v>
                </c:pt>
                <c:pt idx="22">
                  <c:v>5.3236456349471384</c:v>
                </c:pt>
                <c:pt idx="23">
                  <c:v>5.3393496043717619</c:v>
                </c:pt>
                <c:pt idx="24">
                  <c:v>5.353355847372101</c:v>
                </c:pt>
                <c:pt idx="25">
                  <c:v>5.3716064064331492</c:v>
                </c:pt>
                <c:pt idx="26">
                  <c:v>5.3750018592817161</c:v>
                </c:pt>
                <c:pt idx="27">
                  <c:v>5.3868859442517012</c:v>
                </c:pt>
                <c:pt idx="28">
                  <c:v>5.4004677556459688</c:v>
                </c:pt>
                <c:pt idx="29">
                  <c:v>5.4123518406159539</c:v>
                </c:pt>
                <c:pt idx="30">
                  <c:v>5.4204160411313005</c:v>
                </c:pt>
                <c:pt idx="31">
                  <c:v>5.4255092204041517</c:v>
                </c:pt>
                <c:pt idx="32">
                  <c:v>5.4497018219501925</c:v>
                </c:pt>
                <c:pt idx="33">
                  <c:v>5.4581904540716097</c:v>
                </c:pt>
                <c:pt idx="34">
                  <c:v>5.468801244223382</c:v>
                </c:pt>
                <c:pt idx="35">
                  <c:v>5.4772898763448001</c:v>
                </c:pt>
                <c:pt idx="36">
                  <c:v>5.4811097607994377</c:v>
                </c:pt>
                <c:pt idx="37">
                  <c:v>5.4912961193451393</c:v>
                </c:pt>
                <c:pt idx="38">
                  <c:v>5.4985114566483446</c:v>
                </c:pt>
                <c:pt idx="39">
                  <c:v>5.5014824778908409</c:v>
                </c:pt>
                <c:pt idx="40">
                  <c:v>5.5091222468001169</c:v>
                </c:pt>
                <c:pt idx="41">
                  <c:v>5.51548872089118</c:v>
                </c:pt>
                <c:pt idx="42">
                  <c:v>5.5214307633761717</c:v>
                </c:pt>
                <c:pt idx="43">
                  <c:v>5.5273728058611642</c:v>
                </c:pt>
                <c:pt idx="44">
                  <c:v>5.5382492901983369</c:v>
                </c:pt>
                <c:pt idx="45">
                  <c:v>5.5515654074072049</c:v>
                </c:pt>
                <c:pt idx="46">
                  <c:v>5.5655716504075441</c:v>
                </c:pt>
                <c:pt idx="47">
                  <c:v>5.5744176539412749</c:v>
                </c:pt>
                <c:pt idx="48">
                  <c:v>5.585095504286806</c:v>
                </c:pt>
                <c:pt idx="49">
                  <c:v>5.5930951911980289</c:v>
                </c:pt>
                <c:pt idx="50">
                  <c:v>5.6037704949539249</c:v>
                </c:pt>
                <c:pt idx="51">
                  <c:v>5.6176069653118352</c:v>
                </c:pt>
                <c:pt idx="52">
                  <c:v>5.6241432120453263</c:v>
                </c:pt>
                <c:pt idx="53">
                  <c:v>5.6364517286213829</c:v>
                </c:pt>
                <c:pt idx="54">
                  <c:v>5.6453647923488717</c:v>
                </c:pt>
                <c:pt idx="55">
                  <c:v>5.6704062571070537</c:v>
                </c:pt>
                <c:pt idx="56">
                  <c:v>5.678894889228471</c:v>
                </c:pt>
                <c:pt idx="57">
                  <c:v>5.6944859598458795</c:v>
                </c:pt>
                <c:pt idx="58">
                  <c:v>5.7024903155047699</c:v>
                </c:pt>
                <c:pt idx="59">
                  <c:v>5.7036392518624046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F0-405C-B8A8-5606E1AB92EB}"/>
            </c:ext>
          </c:extLst>
        </c:ser>
        <c:ser>
          <c:idx val="2"/>
          <c:order val="2"/>
          <c:tx>
            <c:v>I'1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1 kW'!$C$11:$C$70</c:f>
              <c:numCache>
                <c:formatCode>General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'Traslación a 1 kW'!$D$11:$D$70</c:f>
              <c:numCache>
                <c:formatCode>General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F0-405C-B8A8-5606E1AB92EB}"/>
            </c:ext>
          </c:extLst>
        </c:ser>
        <c:ser>
          <c:idx val="3"/>
          <c:order val="3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F0-405C-B8A8-5606E1AB92EB}"/>
            </c:ext>
          </c:extLst>
        </c:ser>
        <c:ser>
          <c:idx val="4"/>
          <c:order val="4"/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'Traslación a 1 kW'!$AN$11:$AN$70</c:f>
              <c:numCache>
                <c:formatCode>0.000</c:formatCode>
                <c:ptCount val="60"/>
                <c:pt idx="0">
                  <c:v>42.364354844592626</c:v>
                </c:pt>
                <c:pt idx="1">
                  <c:v>42.002635083459772</c:v>
                </c:pt>
                <c:pt idx="2">
                  <c:v>41.626035422154878</c:v>
                </c:pt>
                <c:pt idx="3">
                  <c:v>41.219362555879584</c:v>
                </c:pt>
                <c:pt idx="4">
                  <c:v>40.802020729290483</c:v>
                </c:pt>
                <c:pt idx="5">
                  <c:v>40.037157099241284</c:v>
                </c:pt>
                <c:pt idx="6">
                  <c:v>39.575757534987595</c:v>
                </c:pt>
                <c:pt idx="7">
                  <c:v>38.949502513750197</c:v>
                </c:pt>
                <c:pt idx="8">
                  <c:v>38.553478122087043</c:v>
                </c:pt>
                <c:pt idx="9">
                  <c:v>37.833921489839369</c:v>
                </c:pt>
                <c:pt idx="10">
                  <c:v>37.423909302532863</c:v>
                </c:pt>
                <c:pt idx="11">
                  <c:v>36.933665121818514</c:v>
                </c:pt>
                <c:pt idx="12">
                  <c:v>36.379852808509092</c:v>
                </c:pt>
                <c:pt idx="13">
                  <c:v>36.065707731040689</c:v>
                </c:pt>
                <c:pt idx="14">
                  <c:v>35.914631485209547</c:v>
                </c:pt>
                <c:pt idx="15">
                  <c:v>35.692486923083401</c:v>
                </c:pt>
                <c:pt idx="16">
                  <c:v>35.480417035112303</c:v>
                </c:pt>
                <c:pt idx="17">
                  <c:v>35.316874787027594</c:v>
                </c:pt>
                <c:pt idx="18">
                  <c:v>35.062653414542133</c:v>
                </c:pt>
                <c:pt idx="19">
                  <c:v>34.784268215193094</c:v>
                </c:pt>
                <c:pt idx="20">
                  <c:v>34.669821769872001</c:v>
                </c:pt>
                <c:pt idx="21">
                  <c:v>34.571630258626875</c:v>
                </c:pt>
                <c:pt idx="22">
                  <c:v>34.528091969527949</c:v>
                </c:pt>
                <c:pt idx="23">
                  <c:v>34.360653759570084</c:v>
                </c:pt>
                <c:pt idx="24">
                  <c:v>34.29580604746679</c:v>
                </c:pt>
                <c:pt idx="25">
                  <c:v>34.06163054171472</c:v>
                </c:pt>
                <c:pt idx="26">
                  <c:v>34.032179165577254</c:v>
                </c:pt>
                <c:pt idx="27">
                  <c:v>33.932052084031774</c:v>
                </c:pt>
                <c:pt idx="28">
                  <c:v>33.8275365125292</c:v>
                </c:pt>
                <c:pt idx="29">
                  <c:v>33.713598437678982</c:v>
                </c:pt>
                <c:pt idx="30">
                  <c:v>33.610014805918958</c:v>
                </c:pt>
                <c:pt idx="31">
                  <c:v>33.528604556991667</c:v>
                </c:pt>
                <c:pt idx="32">
                  <c:v>33.407662408493465</c:v>
                </c:pt>
                <c:pt idx="33">
                  <c:v>33.169615051239603</c:v>
                </c:pt>
                <c:pt idx="34">
                  <c:v>33.046577379307941</c:v>
                </c:pt>
                <c:pt idx="35">
                  <c:v>32.938950157161742</c:v>
                </c:pt>
                <c:pt idx="36">
                  <c:v>32.805707498620627</c:v>
                </c:pt>
                <c:pt idx="37">
                  <c:v>32.709114732955157</c:v>
                </c:pt>
                <c:pt idx="38">
                  <c:v>32.614008457246776</c:v>
                </c:pt>
                <c:pt idx="39">
                  <c:v>32.524027168147853</c:v>
                </c:pt>
                <c:pt idx="40">
                  <c:v>32.432595879048925</c:v>
                </c:pt>
                <c:pt idx="41">
                  <c:v>32.175341016254237</c:v>
                </c:pt>
                <c:pt idx="42">
                  <c:v>31.985362789605954</c:v>
                </c:pt>
                <c:pt idx="43">
                  <c:v>31.790347296014517</c:v>
                </c:pt>
                <c:pt idx="44">
                  <c:v>31.675727358704094</c:v>
                </c:pt>
                <c:pt idx="45">
                  <c:v>31.438506760420434</c:v>
                </c:pt>
                <c:pt idx="46">
                  <c:v>30.981984921366042</c:v>
                </c:pt>
                <c:pt idx="47">
                  <c:v>30.315757680542511</c:v>
                </c:pt>
                <c:pt idx="48">
                  <c:v>29.495462003336641</c:v>
                </c:pt>
                <c:pt idx="49">
                  <c:v>28.843162405052976</c:v>
                </c:pt>
                <c:pt idx="50">
                  <c:v>28.225659605911144</c:v>
                </c:pt>
                <c:pt idx="51">
                  <c:v>27.42467877329295</c:v>
                </c:pt>
                <c:pt idx="52">
                  <c:v>23.692748362476909</c:v>
                </c:pt>
                <c:pt idx="53">
                  <c:v>19.53011584453651</c:v>
                </c:pt>
                <c:pt idx="54">
                  <c:v>13.131793030801921</c:v>
                </c:pt>
                <c:pt idx="55">
                  <c:v>8.4732739827327972</c:v>
                </c:pt>
                <c:pt idx="56">
                  <c:v>2.3092241860970506</c:v>
                </c:pt>
                <c:pt idx="57">
                  <c:v>-0.72549610281927368</c:v>
                </c:pt>
                <c:pt idx="58">
                  <c:v>-1.2641033442036993</c:v>
                </c:pt>
                <c:pt idx="59">
                  <c:v>-1.996972528924795</c:v>
                </c:pt>
              </c:numCache>
            </c:numRef>
          </c:xVal>
          <c:yVal>
            <c:numRef>
              <c:f>'Traslación a 1 kW'!$AO$11:$AO$70</c:f>
              <c:numCache>
                <c:formatCode>0.0000</c:formatCode>
                <c:ptCount val="60"/>
                <c:pt idx="0">
                  <c:v>7.4701165872144417E-3</c:v>
                </c:pt>
                <c:pt idx="1">
                  <c:v>0.48638990902131601</c:v>
                </c:pt>
                <c:pt idx="2">
                  <c:v>0.95285946313266734</c:v>
                </c:pt>
                <c:pt idx="3">
                  <c:v>1.4230178642752001</c:v>
                </c:pt>
                <c:pt idx="4">
                  <c:v>1.8656936354600591</c:v>
                </c:pt>
                <c:pt idx="5">
                  <c:v>2.5992440854690555</c:v>
                </c:pt>
                <c:pt idx="6">
                  <c:v>2.9895364859863833</c:v>
                </c:pt>
                <c:pt idx="7">
                  <c:v>3.4479825766510168</c:v>
                </c:pt>
                <c:pt idx="8">
                  <c:v>3.7041811163439289</c:v>
                </c:pt>
                <c:pt idx="9">
                  <c:v>4.1007447812689684</c:v>
                </c:pt>
                <c:pt idx="10">
                  <c:v>4.2925709003706087</c:v>
                </c:pt>
                <c:pt idx="11">
                  <c:v>4.4890940642173822</c:v>
                </c:pt>
                <c:pt idx="12">
                  <c:v>4.6739391139204507</c:v>
                </c:pt>
                <c:pt idx="13">
                  <c:v>4.7648505304906621</c:v>
                </c:pt>
                <c:pt idx="14">
                  <c:v>4.8081036119602887</c:v>
                </c:pt>
                <c:pt idx="15">
                  <c:v>4.8674959108160252</c:v>
                </c:pt>
                <c:pt idx="16">
                  <c:v>4.9195189656688134</c:v>
                </c:pt>
                <c:pt idx="17">
                  <c:v>4.9559388537796307</c:v>
                </c:pt>
                <c:pt idx="18">
                  <c:v>5.0086909903213188</c:v>
                </c:pt>
                <c:pt idx="19">
                  <c:v>5.0639332537468649</c:v>
                </c:pt>
                <c:pt idx="20">
                  <c:v>5.0865396712933713</c:v>
                </c:pt>
                <c:pt idx="21">
                  <c:v>5.1058163693338345</c:v>
                </c:pt>
                <c:pt idx="22">
                  <c:v>5.1141343965704724</c:v>
                </c:pt>
                <c:pt idx="23">
                  <c:v>5.1452939906632755</c:v>
                </c:pt>
                <c:pt idx="24">
                  <c:v>5.1566487580021789</c:v>
                </c:pt>
                <c:pt idx="25">
                  <c:v>5.1958623149749004</c:v>
                </c:pt>
                <c:pt idx="26">
                  <c:v>5.2007475055741965</c:v>
                </c:pt>
                <c:pt idx="27">
                  <c:v>5.2172515278691129</c:v>
                </c:pt>
                <c:pt idx="28">
                  <c:v>5.2341516466991083</c:v>
                </c:pt>
                <c:pt idx="29">
                  <c:v>5.2509197333507434</c:v>
                </c:pt>
                <c:pt idx="30">
                  <c:v>5.2654432729702707</c:v>
                </c:pt>
                <c:pt idx="31">
                  <c:v>5.2753456863472197</c:v>
                </c:pt>
                <c:pt idx="32">
                  <c:v>5.2892090650749504</c:v>
                </c:pt>
                <c:pt idx="33">
                  <c:v>5.314559243319942</c:v>
                </c:pt>
                <c:pt idx="34">
                  <c:v>5.3274983967991583</c:v>
                </c:pt>
                <c:pt idx="35">
                  <c:v>5.3384570676029828</c:v>
                </c:pt>
                <c:pt idx="36">
                  <c:v>5.3519243497956346</c:v>
                </c:pt>
                <c:pt idx="37">
                  <c:v>5.3611666022807878</c:v>
                </c:pt>
                <c:pt idx="38">
                  <c:v>5.370012758230863</c:v>
                </c:pt>
                <c:pt idx="39">
                  <c:v>5.3783307854675018</c:v>
                </c:pt>
                <c:pt idx="40">
                  <c:v>5.3866488127041396</c:v>
                </c:pt>
                <c:pt idx="41">
                  <c:v>5.4075603331770479</c:v>
                </c:pt>
                <c:pt idx="42">
                  <c:v>5.4225615652178796</c:v>
                </c:pt>
                <c:pt idx="43">
                  <c:v>5.4370720336517477</c:v>
                </c:pt>
                <c:pt idx="44">
                  <c:v>5.445007035538965</c:v>
                </c:pt>
                <c:pt idx="45">
                  <c:v>5.4608508969420857</c:v>
                </c:pt>
                <c:pt idx="46">
                  <c:v>5.4867808284822539</c:v>
                </c:pt>
                <c:pt idx="47">
                  <c:v>5.520903752786154</c:v>
                </c:pt>
                <c:pt idx="48">
                  <c:v>5.5493124564428404</c:v>
                </c:pt>
                <c:pt idx="49">
                  <c:v>5.5651563178459593</c:v>
                </c:pt>
                <c:pt idx="50">
                  <c:v>5.5730782485475201</c:v>
                </c:pt>
                <c:pt idx="51">
                  <c:v>5.5796798574654867</c:v>
                </c:pt>
                <c:pt idx="52">
                  <c:v>5.6029175208567299</c:v>
                </c:pt>
                <c:pt idx="53">
                  <c:v>5.6219301545404736</c:v>
                </c:pt>
                <c:pt idx="54">
                  <c:v>5.6489967511041375</c:v>
                </c:pt>
                <c:pt idx="55">
                  <c:v>5.6668210951826472</c:v>
                </c:pt>
                <c:pt idx="56">
                  <c:v>5.688646014265446</c:v>
                </c:pt>
                <c:pt idx="57">
                  <c:v>5.6993573887992044</c:v>
                </c:pt>
                <c:pt idx="58">
                  <c:v>5.7012550872987626</c:v>
                </c:pt>
                <c:pt idx="59">
                  <c:v>5.70382971477677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EF0-405C-B8A8-5606E1AB92EB}"/>
            </c:ext>
          </c:extLst>
        </c:ser>
        <c:ser>
          <c:idx val="5"/>
          <c:order val="5"/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1 kW'!$AS$11:$AS$70</c:f>
              <c:numCache>
                <c:formatCode>0.000</c:formatCode>
                <c:ptCount val="60"/>
                <c:pt idx="0">
                  <c:v>42.364384801036337</c:v>
                </c:pt>
                <c:pt idx="1">
                  <c:v>41.790611909131663</c:v>
                </c:pt>
                <c:pt idx="2">
                  <c:v>41.178397472364736</c:v>
                </c:pt>
                <c:pt idx="3">
                  <c:v>40.509236745221777</c:v>
                </c:pt>
                <c:pt idx="4">
                  <c:v>39.943730398011695</c:v>
                </c:pt>
                <c:pt idx="5">
                  <c:v>39.341771497770374</c:v>
                </c:pt>
                <c:pt idx="6">
                  <c:v>38.754052234085165</c:v>
                </c:pt>
                <c:pt idx="7">
                  <c:v>38.183969525477615</c:v>
                </c:pt>
                <c:pt idx="8">
                  <c:v>37.637299958215202</c:v>
                </c:pt>
                <c:pt idx="9">
                  <c:v>37.141931059413146</c:v>
                </c:pt>
                <c:pt idx="10">
                  <c:v>36.611741916919776</c:v>
                </c:pt>
                <c:pt idx="11">
                  <c:v>36.168789258065104</c:v>
                </c:pt>
                <c:pt idx="12">
                  <c:v>35.639482882436461</c:v>
                </c:pt>
                <c:pt idx="13">
                  <c:v>35.177299126586483</c:v>
                </c:pt>
                <c:pt idx="14">
                  <c:v>35.045432696274368</c:v>
                </c:pt>
                <c:pt idx="15">
                  <c:v>34.892856485846934</c:v>
                </c:pt>
                <c:pt idx="16">
                  <c:v>34.789429926345079</c:v>
                </c:pt>
                <c:pt idx="17">
                  <c:v>34.542813749669584</c:v>
                </c:pt>
                <c:pt idx="18">
                  <c:v>34.386898142725705</c:v>
                </c:pt>
                <c:pt idx="19">
                  <c:v>34.145235865786752</c:v>
                </c:pt>
                <c:pt idx="20">
                  <c:v>34.05630824471605</c:v>
                </c:pt>
                <c:pt idx="21">
                  <c:v>33.92108416368194</c:v>
                </c:pt>
                <c:pt idx="22">
                  <c:v>33.85910111744537</c:v>
                </c:pt>
                <c:pt idx="23">
                  <c:v>33.800895266633198</c:v>
                </c:pt>
                <c:pt idx="24">
                  <c:v>33.704786243274675</c:v>
                </c:pt>
                <c:pt idx="25">
                  <c:v>33.585194127923494</c:v>
                </c:pt>
                <c:pt idx="26">
                  <c:v>33.488080690838146</c:v>
                </c:pt>
                <c:pt idx="27">
                  <c:v>33.348074008748512</c:v>
                </c:pt>
                <c:pt idx="28">
                  <c:v>33.203645368143079</c:v>
                </c:pt>
                <c:pt idx="29">
                  <c:v>33.083049839065055</c:v>
                </c:pt>
                <c:pt idx="30">
                  <c:v>32.988560988252871</c:v>
                </c:pt>
                <c:pt idx="31">
                  <c:v>32.914801424857764</c:v>
                </c:pt>
                <c:pt idx="32">
                  <c:v>32.759224700355347</c:v>
                </c:pt>
                <c:pt idx="33">
                  <c:v>32.672978941535852</c:v>
                </c:pt>
                <c:pt idx="34">
                  <c:v>32.571996389579773</c:v>
                </c:pt>
                <c:pt idx="35">
                  <c:v>32.427528458213935</c:v>
                </c:pt>
                <c:pt idx="36">
                  <c:v>32.35456949253102</c:v>
                </c:pt>
                <c:pt idx="37">
                  <c:v>32.182153572604221</c:v>
                </c:pt>
                <c:pt idx="38">
                  <c:v>32.005420951533509</c:v>
                </c:pt>
                <c:pt idx="39">
                  <c:v>31.770765786696622</c:v>
                </c:pt>
                <c:pt idx="40">
                  <c:v>31.546788329982352</c:v>
                </c:pt>
                <c:pt idx="41">
                  <c:v>31.360679984889689</c:v>
                </c:pt>
                <c:pt idx="42">
                  <c:v>30.993877984409234</c:v>
                </c:pt>
                <c:pt idx="43">
                  <c:v>30.692052949611693</c:v>
                </c:pt>
                <c:pt idx="44">
                  <c:v>30.435090696511715</c:v>
                </c:pt>
                <c:pt idx="45">
                  <c:v>29.849345167433686</c:v>
                </c:pt>
                <c:pt idx="46">
                  <c:v>29.323924213189798</c:v>
                </c:pt>
                <c:pt idx="47">
                  <c:v>28.651194258945914</c:v>
                </c:pt>
                <c:pt idx="48">
                  <c:v>27.668958316141051</c:v>
                </c:pt>
                <c:pt idx="49">
                  <c:v>26.859376752745938</c:v>
                </c:pt>
                <c:pt idx="50">
                  <c:v>25.830494993926443</c:v>
                </c:pt>
                <c:pt idx="51">
                  <c:v>24.552098131675233</c:v>
                </c:pt>
                <c:pt idx="52">
                  <c:v>23.060243372855741</c:v>
                </c:pt>
                <c:pt idx="53">
                  <c:v>20.609527522043557</c:v>
                </c:pt>
                <c:pt idx="54">
                  <c:v>18.376734464367964</c:v>
                </c:pt>
                <c:pt idx="55">
                  <c:v>14.585048234146033</c:v>
                </c:pt>
                <c:pt idx="56">
                  <c:v>9.662970145396784</c:v>
                </c:pt>
                <c:pt idx="57">
                  <c:v>2.9438523078751233</c:v>
                </c:pt>
                <c:pt idx="58">
                  <c:v>-2.4087847385536261</c:v>
                </c:pt>
                <c:pt idx="59">
                  <c:v>-2.868841830546307</c:v>
                </c:pt>
              </c:numCache>
            </c:numRef>
          </c:xVal>
          <c:yVal>
            <c:numRef>
              <c:f>'Traslación a 1 kW'!$AT$11:$AT$70</c:f>
              <c:numCache>
                <c:formatCode>0.0000</c:formatCode>
                <c:ptCount val="60"/>
                <c:pt idx="0">
                  <c:v>4.4155390828606589E-3</c:v>
                </c:pt>
                <c:pt idx="1">
                  <c:v>0.74111253838257607</c:v>
                </c:pt>
                <c:pt idx="2">
                  <c:v>1.4578679329664115</c:v>
                </c:pt>
                <c:pt idx="3">
                  <c:v>2.1566758833059558</c:v>
                </c:pt>
                <c:pt idx="4">
                  <c:v>2.6775769453027043</c:v>
                </c:pt>
                <c:pt idx="5">
                  <c:v>3.1597345220599116</c:v>
                </c:pt>
                <c:pt idx="6">
                  <c:v>3.5759424651824014</c:v>
                </c:pt>
                <c:pt idx="7">
                  <c:v>3.9234949238370098</c:v>
                </c:pt>
                <c:pt idx="8">
                  <c:v>4.2065219452710085</c:v>
                </c:pt>
                <c:pt idx="9">
                  <c:v>4.4233148608484001</c:v>
                </c:pt>
                <c:pt idx="10">
                  <c:v>4.6321050324287567</c:v>
                </c:pt>
                <c:pt idx="11">
                  <c:v>4.7765647169276626</c:v>
                </c:pt>
                <c:pt idx="12">
                  <c:v>4.9249866202590633</c:v>
                </c:pt>
                <c:pt idx="13">
                  <c:v>5.0476269794548738</c:v>
                </c:pt>
                <c:pt idx="14">
                  <c:v>5.0782514847357483</c:v>
                </c:pt>
                <c:pt idx="15">
                  <c:v>5.1110124885605259</c:v>
                </c:pt>
                <c:pt idx="16">
                  <c:v>5.1329392811474461</c:v>
                </c:pt>
                <c:pt idx="17">
                  <c:v>5.1799532609412555</c:v>
                </c:pt>
                <c:pt idx="18">
                  <c:v>5.2071671584005417</c:v>
                </c:pt>
                <c:pt idx="19">
                  <c:v>5.246932092643271</c:v>
                </c:pt>
                <c:pt idx="20">
                  <c:v>5.261002761683006</c:v>
                </c:pt>
                <c:pt idx="21">
                  <c:v>5.2822107266124618</c:v>
                </c:pt>
                <c:pt idx="22">
                  <c:v>5.2917950953786592</c:v>
                </c:pt>
                <c:pt idx="23">
                  <c:v>5.3005637731860293</c:v>
                </c:pt>
                <c:pt idx="24">
                  <c:v>5.3142265967463524</c:v>
                </c:pt>
                <c:pt idx="25">
                  <c:v>5.3293168794846189</c:v>
                </c:pt>
                <c:pt idx="26">
                  <c:v>5.3405326301684664</c:v>
                </c:pt>
                <c:pt idx="27">
                  <c:v>5.3561508688798316</c:v>
                </c:pt>
                <c:pt idx="28">
                  <c:v>5.3721406548229433</c:v>
                </c:pt>
                <c:pt idx="29">
                  <c:v>5.3847838646847341</c:v>
                </c:pt>
                <c:pt idx="30">
                  <c:v>5.3935525424921051</c:v>
                </c:pt>
                <c:pt idx="31">
                  <c:v>5.4000780701627074</c:v>
                </c:pt>
                <c:pt idx="32">
                  <c:v>5.4135369709833245</c:v>
                </c:pt>
                <c:pt idx="33">
                  <c:v>5.4208781896127505</c:v>
                </c:pt>
                <c:pt idx="34">
                  <c:v>5.4294429446804156</c:v>
                </c:pt>
                <c:pt idx="35">
                  <c:v>5.4416783090627936</c:v>
                </c:pt>
                <c:pt idx="36">
                  <c:v>5.4477959912539831</c:v>
                </c:pt>
                <c:pt idx="37">
                  <c:v>5.4620705830334249</c:v>
                </c:pt>
                <c:pt idx="38">
                  <c:v>5.4761412520731598</c:v>
                </c:pt>
                <c:pt idx="39">
                  <c:v>5.4934624495838138</c:v>
                </c:pt>
                <c:pt idx="40">
                  <c:v>5.5079531994673436</c:v>
                </c:pt>
                <c:pt idx="41">
                  <c:v>5.517741490973247</c:v>
                </c:pt>
                <c:pt idx="42">
                  <c:v>5.5354827693276958</c:v>
                </c:pt>
                <c:pt idx="43">
                  <c:v>5.5471063654909551</c:v>
                </c:pt>
                <c:pt idx="44">
                  <c:v>5.5554671978189125</c:v>
                </c:pt>
                <c:pt idx="45">
                  <c:v>5.5681104076807051</c:v>
                </c:pt>
                <c:pt idx="46">
                  <c:v>5.5762673172689565</c:v>
                </c:pt>
                <c:pt idx="47">
                  <c:v>5.5844242268572089</c:v>
                </c:pt>
                <c:pt idx="48">
                  <c:v>5.594620363842524</c:v>
                </c:pt>
                <c:pt idx="49">
                  <c:v>5.6011458915131263</c:v>
                </c:pt>
                <c:pt idx="50">
                  <c:v>5.608487110142554</c:v>
                </c:pt>
                <c:pt idx="51">
                  <c:v>5.6152165605528612</c:v>
                </c:pt>
                <c:pt idx="52">
                  <c:v>5.6225577791822889</c:v>
                </c:pt>
                <c:pt idx="53">
                  <c:v>5.6313264569896591</c:v>
                </c:pt>
                <c:pt idx="54">
                  <c:v>5.6388715983587936</c:v>
                </c:pt>
                <c:pt idx="55">
                  <c:v>5.6513108854808776</c:v>
                </c:pt>
                <c:pt idx="56">
                  <c:v>5.6666689187763781</c:v>
                </c:pt>
                <c:pt idx="57">
                  <c:v>5.6876295254225706</c:v>
                </c:pt>
                <c:pt idx="58">
                  <c:v>5.7043104055305465</c:v>
                </c:pt>
                <c:pt idx="59">
                  <c:v>5.7057378647084906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EF0-405C-B8A8-5606E1AB92EB}"/>
            </c:ext>
          </c:extLst>
        </c:ser>
        <c:ser>
          <c:idx val="7"/>
          <c:order val="0"/>
          <c:tx>
            <c:v>G1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EF0-405C-B8A8-5606E1AB92EB}"/>
            </c:ext>
          </c:extLst>
        </c:ser>
        <c:ser>
          <c:idx val="1"/>
          <c:order val="1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'Traslación a 1 kW'!$AX$11:$AX$70</c:f>
              <c:numCache>
                <c:formatCode>0.000</c:formatCode>
                <c:ptCount val="60"/>
                <c:pt idx="0">
                  <c:v>42.364170465184486</c:v>
                </c:pt>
                <c:pt idx="1">
                  <c:v>41.124358331855881</c:v>
                </c:pt>
                <c:pt idx="2">
                  <c:v>39.660198568553511</c:v>
                </c:pt>
                <c:pt idx="3">
                  <c:v>37.721272884592601</c:v>
                </c:pt>
                <c:pt idx="4">
                  <c:v>37.337534721757962</c:v>
                </c:pt>
                <c:pt idx="5">
                  <c:v>36.934055026439189</c:v>
                </c:pt>
                <c:pt idx="6">
                  <c:v>36.493521881891681</c:v>
                </c:pt>
                <c:pt idx="7">
                  <c:v>36.038169487734265</c:v>
                </c:pt>
                <c:pt idx="8">
                  <c:v>35.624152071561504</c:v>
                </c:pt>
                <c:pt idx="9">
                  <c:v>35.175005639399657</c:v>
                </c:pt>
                <c:pt idx="10">
                  <c:v>34.996076285617676</c:v>
                </c:pt>
                <c:pt idx="11">
                  <c:v>34.870624711053708</c:v>
                </c:pt>
                <c:pt idx="12">
                  <c:v>34.720336707743755</c:v>
                </c:pt>
                <c:pt idx="13">
                  <c:v>34.562144021641508</c:v>
                </c:pt>
                <c:pt idx="14">
                  <c:v>34.450258501170019</c:v>
                </c:pt>
                <c:pt idx="15">
                  <c:v>34.309140448075546</c:v>
                </c:pt>
                <c:pt idx="16">
                  <c:v>34.232238759161504</c:v>
                </c:pt>
                <c:pt idx="17">
                  <c:v>34.117540329735121</c:v>
                </c:pt>
                <c:pt idx="18">
                  <c:v>33.976279484530025</c:v>
                </c:pt>
                <c:pt idx="19">
                  <c:v>33.916389769816831</c:v>
                </c:pt>
                <c:pt idx="20">
                  <c:v>33.842973288792145</c:v>
                </c:pt>
                <c:pt idx="21">
                  <c:v>33.740933833566615</c:v>
                </c:pt>
                <c:pt idx="22">
                  <c:v>33.656398469386197</c:v>
                </c:pt>
                <c:pt idx="23">
                  <c:v>33.543241131004919</c:v>
                </c:pt>
                <c:pt idx="24">
                  <c:v>33.439257558935132</c:v>
                </c:pt>
                <c:pt idx="25">
                  <c:v>33.295648571086623</c:v>
                </c:pt>
                <c:pt idx="26">
                  <c:v>33.26278803846364</c:v>
                </c:pt>
                <c:pt idx="27">
                  <c:v>33.144146674283213</c:v>
                </c:pt>
                <c:pt idx="28">
                  <c:v>33.003270543791302</c:v>
                </c:pt>
                <c:pt idx="29">
                  <c:v>32.875196179610874</c:v>
                </c:pt>
                <c:pt idx="30">
                  <c:v>32.784452789631295</c:v>
                </c:pt>
                <c:pt idx="31">
                  <c:v>32.726454490696838</c:v>
                </c:pt>
                <c:pt idx="32">
                  <c:v>32.396897320758107</c:v>
                </c:pt>
                <c:pt idx="33">
                  <c:v>32.268302489200664</c:v>
                </c:pt>
                <c:pt idx="34">
                  <c:v>32.054949449753856</c:v>
                </c:pt>
                <c:pt idx="35">
                  <c:v>31.86830261819641</c:v>
                </c:pt>
                <c:pt idx="36">
                  <c:v>31.782351643995554</c:v>
                </c:pt>
                <c:pt idx="37">
                  <c:v>31.524124046126619</c:v>
                </c:pt>
                <c:pt idx="38">
                  <c:v>31.309525539302786</c:v>
                </c:pt>
                <c:pt idx="39">
                  <c:v>31.212196448257682</c:v>
                </c:pt>
                <c:pt idx="40">
                  <c:v>30.912579499855983</c:v>
                </c:pt>
                <c:pt idx="41">
                  <c:v>30.647416876187901</c:v>
                </c:pt>
                <c:pt idx="42">
                  <c:v>30.354795694097678</c:v>
                </c:pt>
                <c:pt idx="43">
                  <c:v>30.047661512007465</c:v>
                </c:pt>
                <c:pt idx="44">
                  <c:v>29.436572580132911</c:v>
                </c:pt>
                <c:pt idx="45">
                  <c:v>28.482300342068747</c:v>
                </c:pt>
                <c:pt idx="46">
                  <c:v>27.443662769998959</c:v>
                </c:pt>
                <c:pt idx="47">
                  <c:v>26.640829894632947</c:v>
                </c:pt>
                <c:pt idx="48">
                  <c:v>25.531990457416832</c:v>
                </c:pt>
                <c:pt idx="49">
                  <c:v>24.449283766557095</c:v>
                </c:pt>
                <c:pt idx="50">
                  <c:v>22.581401027990452</c:v>
                </c:pt>
                <c:pt idx="51">
                  <c:v>20.008033032551811</c:v>
                </c:pt>
                <c:pt idx="52">
                  <c:v>18.764630832252578</c:v>
                </c:pt>
                <c:pt idx="53">
                  <c:v>16.30270802649428</c:v>
                </c:pt>
                <c:pt idx="54">
                  <c:v>14.442566753358964</c:v>
                </c:pt>
                <c:pt idx="55">
                  <c:v>7.9047307002644969</c:v>
                </c:pt>
                <c:pt idx="56">
                  <c:v>5.582457868707051</c:v>
                </c:pt>
                <c:pt idx="57">
                  <c:v>0.83379650378548753</c:v>
                </c:pt>
                <c:pt idx="58">
                  <c:v>-1.7633694679316063</c:v>
                </c:pt>
                <c:pt idx="59">
                  <c:v>-2.1436576752829071</c:v>
                </c:pt>
              </c:numCache>
            </c:numRef>
          </c:xVal>
          <c:yVal>
            <c:numRef>
              <c:f>'Traslación a 1 kW'!$AY$11:$AY$70</c:f>
              <c:numCache>
                <c:formatCode>0.0000</c:formatCode>
                <c:ptCount val="60"/>
                <c:pt idx="0">
                  <c:v>1.304448098098265E-2</c:v>
                </c:pt>
                <c:pt idx="1">
                  <c:v>1.5194651497337761</c:v>
                </c:pt>
                <c:pt idx="2">
                  <c:v>2.8914161237563731</c:v>
                </c:pt>
                <c:pt idx="3">
                  <c:v>4.1608762024081845</c:v>
                </c:pt>
                <c:pt idx="4">
                  <c:v>4.3402371792492866</c:v>
                </c:pt>
                <c:pt idx="5">
                  <c:v>4.5148542840293349</c:v>
                </c:pt>
                <c:pt idx="6">
                  <c:v>4.6737593551842442</c:v>
                </c:pt>
                <c:pt idx="7">
                  <c:v>4.8258455081560196</c:v>
                </c:pt>
                <c:pt idx="8">
                  <c:v>4.9357151469983478</c:v>
                </c:pt>
                <c:pt idx="9">
                  <c:v>5.041374848740058</c:v>
                </c:pt>
                <c:pt idx="10">
                  <c:v>5.0825684826988748</c:v>
                </c:pt>
                <c:pt idx="11">
                  <c:v>5.1113407012744201</c:v>
                </c:pt>
                <c:pt idx="12">
                  <c:v>5.1433585483415891</c:v>
                </c:pt>
                <c:pt idx="13">
                  <c:v>5.1750945728223279</c:v>
                </c:pt>
                <c:pt idx="14">
                  <c:v>5.196740584731943</c:v>
                </c:pt>
                <c:pt idx="15">
                  <c:v>5.221782049490125</c:v>
                </c:pt>
                <c:pt idx="16">
                  <c:v>5.2349394292783229</c:v>
                </c:pt>
                <c:pt idx="17">
                  <c:v>5.2536144199454418</c:v>
                </c:pt>
                <c:pt idx="18">
                  <c:v>5.2765337266732706</c:v>
                </c:pt>
                <c:pt idx="19">
                  <c:v>5.28587122200683</c:v>
                </c:pt>
                <c:pt idx="20">
                  <c:v>5.2969064437646729</c:v>
                </c:pt>
                <c:pt idx="21">
                  <c:v>5.3117615499771542</c:v>
                </c:pt>
                <c:pt idx="22">
                  <c:v>5.3236456349471384</c:v>
                </c:pt>
                <c:pt idx="23">
                  <c:v>5.3393496043717619</c:v>
                </c:pt>
                <c:pt idx="24">
                  <c:v>5.353355847372101</c:v>
                </c:pt>
                <c:pt idx="25">
                  <c:v>5.3716064064331492</c:v>
                </c:pt>
                <c:pt idx="26">
                  <c:v>5.3750018592817161</c:v>
                </c:pt>
                <c:pt idx="27">
                  <c:v>5.3868859442517012</c:v>
                </c:pt>
                <c:pt idx="28">
                  <c:v>5.4004677556459688</c:v>
                </c:pt>
                <c:pt idx="29">
                  <c:v>5.4123518406159539</c:v>
                </c:pt>
                <c:pt idx="30">
                  <c:v>5.4204160411313005</c:v>
                </c:pt>
                <c:pt idx="31">
                  <c:v>5.4255092204041517</c:v>
                </c:pt>
                <c:pt idx="32">
                  <c:v>5.4497018219501925</c:v>
                </c:pt>
                <c:pt idx="33">
                  <c:v>5.4581904540716097</c:v>
                </c:pt>
                <c:pt idx="34">
                  <c:v>5.468801244223382</c:v>
                </c:pt>
                <c:pt idx="35">
                  <c:v>5.4772898763448001</c:v>
                </c:pt>
                <c:pt idx="36">
                  <c:v>5.4811097607994377</c:v>
                </c:pt>
                <c:pt idx="37">
                  <c:v>5.4912961193451393</c:v>
                </c:pt>
                <c:pt idx="38">
                  <c:v>5.4985114566483446</c:v>
                </c:pt>
                <c:pt idx="39">
                  <c:v>5.5014824778908409</c:v>
                </c:pt>
                <c:pt idx="40">
                  <c:v>5.5091222468001169</c:v>
                </c:pt>
                <c:pt idx="41">
                  <c:v>5.51548872089118</c:v>
                </c:pt>
                <c:pt idx="42">
                  <c:v>5.5214307633761717</c:v>
                </c:pt>
                <c:pt idx="43">
                  <c:v>5.5273728058611642</c:v>
                </c:pt>
                <c:pt idx="44">
                  <c:v>5.5382492901983369</c:v>
                </c:pt>
                <c:pt idx="45">
                  <c:v>5.5515654074072049</c:v>
                </c:pt>
                <c:pt idx="46">
                  <c:v>5.5655716504075441</c:v>
                </c:pt>
                <c:pt idx="47">
                  <c:v>5.5744176539412749</c:v>
                </c:pt>
                <c:pt idx="48">
                  <c:v>5.585095504286806</c:v>
                </c:pt>
                <c:pt idx="49">
                  <c:v>5.5930951911980289</c:v>
                </c:pt>
                <c:pt idx="50">
                  <c:v>5.6037704949539249</c:v>
                </c:pt>
                <c:pt idx="51">
                  <c:v>5.6176069653118352</c:v>
                </c:pt>
                <c:pt idx="52">
                  <c:v>5.6241432120453263</c:v>
                </c:pt>
                <c:pt idx="53">
                  <c:v>5.6364517286213829</c:v>
                </c:pt>
                <c:pt idx="54">
                  <c:v>5.6453647923488717</c:v>
                </c:pt>
                <c:pt idx="55">
                  <c:v>5.6704062571070537</c:v>
                </c:pt>
                <c:pt idx="56">
                  <c:v>5.678894889228471</c:v>
                </c:pt>
                <c:pt idx="57">
                  <c:v>5.6944859598458795</c:v>
                </c:pt>
                <c:pt idx="58">
                  <c:v>5.7024903155047699</c:v>
                </c:pt>
                <c:pt idx="59">
                  <c:v>5.7036392518624046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EF0-405C-B8A8-5606E1AB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0592"/>
        <c:axId val="84032128"/>
      </c:scatterChart>
      <c:valAx>
        <c:axId val="84030592"/>
        <c:scaling>
          <c:orientation val="minMax"/>
          <c:max val="42.5"/>
          <c:min val="36"/>
        </c:scaling>
        <c:delete val="0"/>
        <c:axPos val="b"/>
        <c:majorGridlines>
          <c:spPr>
            <a:ln w="3175"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4032128"/>
        <c:crosses val="autoZero"/>
        <c:crossBetween val="midCat"/>
        <c:majorUnit val="1"/>
      </c:valAx>
      <c:valAx>
        <c:axId val="84032128"/>
        <c:scaling>
          <c:orientation val="minMax"/>
          <c:max val="4.900000000000000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4030592"/>
        <c:crosses val="autoZero"/>
        <c:crossBetween val="midCat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5915311242745"/>
          <c:y val="4.8689171538106694E-2"/>
          <c:w val="0.84179758018052664"/>
          <c:h val="0.83267198866578485"/>
        </c:manualLayout>
      </c:layout>
      <c:scatterChart>
        <c:scatterStyle val="smoothMarker"/>
        <c:varyColors val="0"/>
        <c:ser>
          <c:idx val="0"/>
          <c:order val="6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1 kW'!$C$11:$C$70</c:f>
              <c:numCache>
                <c:formatCode>General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'Traslación a 1 kW'!$D$11:$D$70</c:f>
              <c:numCache>
                <c:formatCode>General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E-49EC-A2D1-C65458510AB0}"/>
            </c:ext>
          </c:extLst>
        </c:ser>
        <c:ser>
          <c:idx val="6"/>
          <c:order val="7"/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EE-49EC-A2D1-C65458510AB0}"/>
            </c:ext>
          </c:extLst>
        </c:ser>
        <c:ser>
          <c:idx val="8"/>
          <c:order val="8"/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'Traslación a 1 kW'!$AN$11:$AN$70</c:f>
              <c:numCache>
                <c:formatCode>0.000</c:formatCode>
                <c:ptCount val="60"/>
                <c:pt idx="0">
                  <c:v>42.364354844592626</c:v>
                </c:pt>
                <c:pt idx="1">
                  <c:v>42.002635083459772</c:v>
                </c:pt>
                <c:pt idx="2">
                  <c:v>41.626035422154878</c:v>
                </c:pt>
                <c:pt idx="3">
                  <c:v>41.219362555879584</c:v>
                </c:pt>
                <c:pt idx="4">
                  <c:v>40.802020729290483</c:v>
                </c:pt>
                <c:pt idx="5">
                  <c:v>40.037157099241284</c:v>
                </c:pt>
                <c:pt idx="6">
                  <c:v>39.575757534987595</c:v>
                </c:pt>
                <c:pt idx="7">
                  <c:v>38.949502513750197</c:v>
                </c:pt>
                <c:pt idx="8">
                  <c:v>38.553478122087043</c:v>
                </c:pt>
                <c:pt idx="9">
                  <c:v>37.833921489839369</c:v>
                </c:pt>
                <c:pt idx="10">
                  <c:v>37.423909302532863</c:v>
                </c:pt>
                <c:pt idx="11">
                  <c:v>36.933665121818514</c:v>
                </c:pt>
                <c:pt idx="12">
                  <c:v>36.379852808509092</c:v>
                </c:pt>
                <c:pt idx="13">
                  <c:v>36.065707731040689</c:v>
                </c:pt>
                <c:pt idx="14">
                  <c:v>35.914631485209547</c:v>
                </c:pt>
                <c:pt idx="15">
                  <c:v>35.692486923083401</c:v>
                </c:pt>
                <c:pt idx="16">
                  <c:v>35.480417035112303</c:v>
                </c:pt>
                <c:pt idx="17">
                  <c:v>35.316874787027594</c:v>
                </c:pt>
                <c:pt idx="18">
                  <c:v>35.062653414542133</c:v>
                </c:pt>
                <c:pt idx="19">
                  <c:v>34.784268215193094</c:v>
                </c:pt>
                <c:pt idx="20">
                  <c:v>34.669821769872001</c:v>
                </c:pt>
                <c:pt idx="21">
                  <c:v>34.571630258626875</c:v>
                </c:pt>
                <c:pt idx="22">
                  <c:v>34.528091969527949</c:v>
                </c:pt>
                <c:pt idx="23">
                  <c:v>34.360653759570084</c:v>
                </c:pt>
                <c:pt idx="24">
                  <c:v>34.29580604746679</c:v>
                </c:pt>
                <c:pt idx="25">
                  <c:v>34.06163054171472</c:v>
                </c:pt>
                <c:pt idx="26">
                  <c:v>34.032179165577254</c:v>
                </c:pt>
                <c:pt idx="27">
                  <c:v>33.932052084031774</c:v>
                </c:pt>
                <c:pt idx="28">
                  <c:v>33.8275365125292</c:v>
                </c:pt>
                <c:pt idx="29">
                  <c:v>33.713598437678982</c:v>
                </c:pt>
                <c:pt idx="30">
                  <c:v>33.610014805918958</c:v>
                </c:pt>
                <c:pt idx="31">
                  <c:v>33.528604556991667</c:v>
                </c:pt>
                <c:pt idx="32">
                  <c:v>33.407662408493465</c:v>
                </c:pt>
                <c:pt idx="33">
                  <c:v>33.169615051239603</c:v>
                </c:pt>
                <c:pt idx="34">
                  <c:v>33.046577379307941</c:v>
                </c:pt>
                <c:pt idx="35">
                  <c:v>32.938950157161742</c:v>
                </c:pt>
                <c:pt idx="36">
                  <c:v>32.805707498620627</c:v>
                </c:pt>
                <c:pt idx="37">
                  <c:v>32.709114732955157</c:v>
                </c:pt>
                <c:pt idx="38">
                  <c:v>32.614008457246776</c:v>
                </c:pt>
                <c:pt idx="39">
                  <c:v>32.524027168147853</c:v>
                </c:pt>
                <c:pt idx="40">
                  <c:v>32.432595879048925</c:v>
                </c:pt>
                <c:pt idx="41">
                  <c:v>32.175341016254237</c:v>
                </c:pt>
                <c:pt idx="42">
                  <c:v>31.985362789605954</c:v>
                </c:pt>
                <c:pt idx="43">
                  <c:v>31.790347296014517</c:v>
                </c:pt>
                <c:pt idx="44">
                  <c:v>31.675727358704094</c:v>
                </c:pt>
                <c:pt idx="45">
                  <c:v>31.438506760420434</c:v>
                </c:pt>
                <c:pt idx="46">
                  <c:v>30.981984921366042</c:v>
                </c:pt>
                <c:pt idx="47">
                  <c:v>30.315757680542511</c:v>
                </c:pt>
                <c:pt idx="48">
                  <c:v>29.495462003336641</c:v>
                </c:pt>
                <c:pt idx="49">
                  <c:v>28.843162405052976</c:v>
                </c:pt>
                <c:pt idx="50">
                  <c:v>28.225659605911144</c:v>
                </c:pt>
                <c:pt idx="51">
                  <c:v>27.42467877329295</c:v>
                </c:pt>
                <c:pt idx="52">
                  <c:v>23.692748362476909</c:v>
                </c:pt>
                <c:pt idx="53">
                  <c:v>19.53011584453651</c:v>
                </c:pt>
                <c:pt idx="54">
                  <c:v>13.131793030801921</c:v>
                </c:pt>
                <c:pt idx="55">
                  <c:v>8.4732739827327972</c:v>
                </c:pt>
                <c:pt idx="56">
                  <c:v>2.3092241860970506</c:v>
                </c:pt>
                <c:pt idx="57">
                  <c:v>-0.72549610281927368</c:v>
                </c:pt>
                <c:pt idx="58">
                  <c:v>-1.2641033442036993</c:v>
                </c:pt>
                <c:pt idx="59">
                  <c:v>-1.996972528924795</c:v>
                </c:pt>
              </c:numCache>
            </c:numRef>
          </c:xVal>
          <c:yVal>
            <c:numRef>
              <c:f>'Traslación a 1 kW'!$AO$11:$AO$70</c:f>
              <c:numCache>
                <c:formatCode>0.0000</c:formatCode>
                <c:ptCount val="60"/>
                <c:pt idx="0">
                  <c:v>7.4701165872144417E-3</c:v>
                </c:pt>
                <c:pt idx="1">
                  <c:v>0.48638990902131601</c:v>
                </c:pt>
                <c:pt idx="2">
                  <c:v>0.95285946313266734</c:v>
                </c:pt>
                <c:pt idx="3">
                  <c:v>1.4230178642752001</c:v>
                </c:pt>
                <c:pt idx="4">
                  <c:v>1.8656936354600591</c:v>
                </c:pt>
                <c:pt idx="5">
                  <c:v>2.5992440854690555</c:v>
                </c:pt>
                <c:pt idx="6">
                  <c:v>2.9895364859863833</c:v>
                </c:pt>
                <c:pt idx="7">
                  <c:v>3.4479825766510168</c:v>
                </c:pt>
                <c:pt idx="8">
                  <c:v>3.7041811163439289</c:v>
                </c:pt>
                <c:pt idx="9">
                  <c:v>4.1007447812689684</c:v>
                </c:pt>
                <c:pt idx="10">
                  <c:v>4.2925709003706087</c:v>
                </c:pt>
                <c:pt idx="11">
                  <c:v>4.4890940642173822</c:v>
                </c:pt>
                <c:pt idx="12">
                  <c:v>4.6739391139204507</c:v>
                </c:pt>
                <c:pt idx="13">
                  <c:v>4.7648505304906621</c:v>
                </c:pt>
                <c:pt idx="14">
                  <c:v>4.8081036119602887</c:v>
                </c:pt>
                <c:pt idx="15">
                  <c:v>4.8674959108160252</c:v>
                </c:pt>
                <c:pt idx="16">
                  <c:v>4.9195189656688134</c:v>
                </c:pt>
                <c:pt idx="17">
                  <c:v>4.9559388537796307</c:v>
                </c:pt>
                <c:pt idx="18">
                  <c:v>5.0086909903213188</c:v>
                </c:pt>
                <c:pt idx="19">
                  <c:v>5.0639332537468649</c:v>
                </c:pt>
                <c:pt idx="20">
                  <c:v>5.0865396712933713</c:v>
                </c:pt>
                <c:pt idx="21">
                  <c:v>5.1058163693338345</c:v>
                </c:pt>
                <c:pt idx="22">
                  <c:v>5.1141343965704724</c:v>
                </c:pt>
                <c:pt idx="23">
                  <c:v>5.1452939906632755</c:v>
                </c:pt>
                <c:pt idx="24">
                  <c:v>5.1566487580021789</c:v>
                </c:pt>
                <c:pt idx="25">
                  <c:v>5.1958623149749004</c:v>
                </c:pt>
                <c:pt idx="26">
                  <c:v>5.2007475055741965</c:v>
                </c:pt>
                <c:pt idx="27">
                  <c:v>5.2172515278691129</c:v>
                </c:pt>
                <c:pt idx="28">
                  <c:v>5.2341516466991083</c:v>
                </c:pt>
                <c:pt idx="29">
                  <c:v>5.2509197333507434</c:v>
                </c:pt>
                <c:pt idx="30">
                  <c:v>5.2654432729702707</c:v>
                </c:pt>
                <c:pt idx="31">
                  <c:v>5.2753456863472197</c:v>
                </c:pt>
                <c:pt idx="32">
                  <c:v>5.2892090650749504</c:v>
                </c:pt>
                <c:pt idx="33">
                  <c:v>5.314559243319942</c:v>
                </c:pt>
                <c:pt idx="34">
                  <c:v>5.3274983967991583</c:v>
                </c:pt>
                <c:pt idx="35">
                  <c:v>5.3384570676029828</c:v>
                </c:pt>
                <c:pt idx="36">
                  <c:v>5.3519243497956346</c:v>
                </c:pt>
                <c:pt idx="37">
                  <c:v>5.3611666022807878</c:v>
                </c:pt>
                <c:pt idx="38">
                  <c:v>5.370012758230863</c:v>
                </c:pt>
                <c:pt idx="39">
                  <c:v>5.3783307854675018</c:v>
                </c:pt>
                <c:pt idx="40">
                  <c:v>5.3866488127041396</c:v>
                </c:pt>
                <c:pt idx="41">
                  <c:v>5.4075603331770479</c:v>
                </c:pt>
                <c:pt idx="42">
                  <c:v>5.4225615652178796</c:v>
                </c:pt>
                <c:pt idx="43">
                  <c:v>5.4370720336517477</c:v>
                </c:pt>
                <c:pt idx="44">
                  <c:v>5.445007035538965</c:v>
                </c:pt>
                <c:pt idx="45">
                  <c:v>5.4608508969420857</c:v>
                </c:pt>
                <c:pt idx="46">
                  <c:v>5.4867808284822539</c:v>
                </c:pt>
                <c:pt idx="47">
                  <c:v>5.520903752786154</c:v>
                </c:pt>
                <c:pt idx="48">
                  <c:v>5.5493124564428404</c:v>
                </c:pt>
                <c:pt idx="49">
                  <c:v>5.5651563178459593</c:v>
                </c:pt>
                <c:pt idx="50">
                  <c:v>5.5730782485475201</c:v>
                </c:pt>
                <c:pt idx="51">
                  <c:v>5.5796798574654867</c:v>
                </c:pt>
                <c:pt idx="52">
                  <c:v>5.6029175208567299</c:v>
                </c:pt>
                <c:pt idx="53">
                  <c:v>5.6219301545404736</c:v>
                </c:pt>
                <c:pt idx="54">
                  <c:v>5.6489967511041375</c:v>
                </c:pt>
                <c:pt idx="55">
                  <c:v>5.6668210951826472</c:v>
                </c:pt>
                <c:pt idx="56">
                  <c:v>5.688646014265446</c:v>
                </c:pt>
                <c:pt idx="57">
                  <c:v>5.6993573887992044</c:v>
                </c:pt>
                <c:pt idx="58">
                  <c:v>5.7012550872987626</c:v>
                </c:pt>
                <c:pt idx="59">
                  <c:v>5.70382971477677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EE-49EC-A2D1-C65458510AB0}"/>
            </c:ext>
          </c:extLst>
        </c:ser>
        <c:ser>
          <c:idx val="9"/>
          <c:order val="9"/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1 kW'!$AS$11:$AS$70</c:f>
              <c:numCache>
                <c:formatCode>0.000</c:formatCode>
                <c:ptCount val="60"/>
                <c:pt idx="0">
                  <c:v>42.364384801036337</c:v>
                </c:pt>
                <c:pt idx="1">
                  <c:v>41.790611909131663</c:v>
                </c:pt>
                <c:pt idx="2">
                  <c:v>41.178397472364736</c:v>
                </c:pt>
                <c:pt idx="3">
                  <c:v>40.509236745221777</c:v>
                </c:pt>
                <c:pt idx="4">
                  <c:v>39.943730398011695</c:v>
                </c:pt>
                <c:pt idx="5">
                  <c:v>39.341771497770374</c:v>
                </c:pt>
                <c:pt idx="6">
                  <c:v>38.754052234085165</c:v>
                </c:pt>
                <c:pt idx="7">
                  <c:v>38.183969525477615</c:v>
                </c:pt>
                <c:pt idx="8">
                  <c:v>37.637299958215202</c:v>
                </c:pt>
                <c:pt idx="9">
                  <c:v>37.141931059413146</c:v>
                </c:pt>
                <c:pt idx="10">
                  <c:v>36.611741916919776</c:v>
                </c:pt>
                <c:pt idx="11">
                  <c:v>36.168789258065104</c:v>
                </c:pt>
                <c:pt idx="12">
                  <c:v>35.639482882436461</c:v>
                </c:pt>
                <c:pt idx="13">
                  <c:v>35.177299126586483</c:v>
                </c:pt>
                <c:pt idx="14">
                  <c:v>35.045432696274368</c:v>
                </c:pt>
                <c:pt idx="15">
                  <c:v>34.892856485846934</c:v>
                </c:pt>
                <c:pt idx="16">
                  <c:v>34.789429926345079</c:v>
                </c:pt>
                <c:pt idx="17">
                  <c:v>34.542813749669584</c:v>
                </c:pt>
                <c:pt idx="18">
                  <c:v>34.386898142725705</c:v>
                </c:pt>
                <c:pt idx="19">
                  <c:v>34.145235865786752</c:v>
                </c:pt>
                <c:pt idx="20">
                  <c:v>34.05630824471605</c:v>
                </c:pt>
                <c:pt idx="21">
                  <c:v>33.92108416368194</c:v>
                </c:pt>
                <c:pt idx="22">
                  <c:v>33.85910111744537</c:v>
                </c:pt>
                <c:pt idx="23">
                  <c:v>33.800895266633198</c:v>
                </c:pt>
                <c:pt idx="24">
                  <c:v>33.704786243274675</c:v>
                </c:pt>
                <c:pt idx="25">
                  <c:v>33.585194127923494</c:v>
                </c:pt>
                <c:pt idx="26">
                  <c:v>33.488080690838146</c:v>
                </c:pt>
                <c:pt idx="27">
                  <c:v>33.348074008748512</c:v>
                </c:pt>
                <c:pt idx="28">
                  <c:v>33.203645368143079</c:v>
                </c:pt>
                <c:pt idx="29">
                  <c:v>33.083049839065055</c:v>
                </c:pt>
                <c:pt idx="30">
                  <c:v>32.988560988252871</c:v>
                </c:pt>
                <c:pt idx="31">
                  <c:v>32.914801424857764</c:v>
                </c:pt>
                <c:pt idx="32">
                  <c:v>32.759224700355347</c:v>
                </c:pt>
                <c:pt idx="33">
                  <c:v>32.672978941535852</c:v>
                </c:pt>
                <c:pt idx="34">
                  <c:v>32.571996389579773</c:v>
                </c:pt>
                <c:pt idx="35">
                  <c:v>32.427528458213935</c:v>
                </c:pt>
                <c:pt idx="36">
                  <c:v>32.35456949253102</c:v>
                </c:pt>
                <c:pt idx="37">
                  <c:v>32.182153572604221</c:v>
                </c:pt>
                <c:pt idx="38">
                  <c:v>32.005420951533509</c:v>
                </c:pt>
                <c:pt idx="39">
                  <c:v>31.770765786696622</c:v>
                </c:pt>
                <c:pt idx="40">
                  <c:v>31.546788329982352</c:v>
                </c:pt>
                <c:pt idx="41">
                  <c:v>31.360679984889689</c:v>
                </c:pt>
                <c:pt idx="42">
                  <c:v>30.993877984409234</c:v>
                </c:pt>
                <c:pt idx="43">
                  <c:v>30.692052949611693</c:v>
                </c:pt>
                <c:pt idx="44">
                  <c:v>30.435090696511715</c:v>
                </c:pt>
                <c:pt idx="45">
                  <c:v>29.849345167433686</c:v>
                </c:pt>
                <c:pt idx="46">
                  <c:v>29.323924213189798</c:v>
                </c:pt>
                <c:pt idx="47">
                  <c:v>28.651194258945914</c:v>
                </c:pt>
                <c:pt idx="48">
                  <c:v>27.668958316141051</c:v>
                </c:pt>
                <c:pt idx="49">
                  <c:v>26.859376752745938</c:v>
                </c:pt>
                <c:pt idx="50">
                  <c:v>25.830494993926443</c:v>
                </c:pt>
                <c:pt idx="51">
                  <c:v>24.552098131675233</c:v>
                </c:pt>
                <c:pt idx="52">
                  <c:v>23.060243372855741</c:v>
                </c:pt>
                <c:pt idx="53">
                  <c:v>20.609527522043557</c:v>
                </c:pt>
                <c:pt idx="54">
                  <c:v>18.376734464367964</c:v>
                </c:pt>
                <c:pt idx="55">
                  <c:v>14.585048234146033</c:v>
                </c:pt>
                <c:pt idx="56">
                  <c:v>9.662970145396784</c:v>
                </c:pt>
                <c:pt idx="57">
                  <c:v>2.9438523078751233</c:v>
                </c:pt>
                <c:pt idx="58">
                  <c:v>-2.4087847385536261</c:v>
                </c:pt>
                <c:pt idx="59">
                  <c:v>-2.868841830546307</c:v>
                </c:pt>
              </c:numCache>
            </c:numRef>
          </c:xVal>
          <c:yVal>
            <c:numRef>
              <c:f>'Traslación a 1 kW'!$AT$11:$AT$70</c:f>
              <c:numCache>
                <c:formatCode>0.0000</c:formatCode>
                <c:ptCount val="60"/>
                <c:pt idx="0">
                  <c:v>4.4155390828606589E-3</c:v>
                </c:pt>
                <c:pt idx="1">
                  <c:v>0.74111253838257607</c:v>
                </c:pt>
                <c:pt idx="2">
                  <c:v>1.4578679329664115</c:v>
                </c:pt>
                <c:pt idx="3">
                  <c:v>2.1566758833059558</c:v>
                </c:pt>
                <c:pt idx="4">
                  <c:v>2.6775769453027043</c:v>
                </c:pt>
                <c:pt idx="5">
                  <c:v>3.1597345220599116</c:v>
                </c:pt>
                <c:pt idx="6">
                  <c:v>3.5759424651824014</c:v>
                </c:pt>
                <c:pt idx="7">
                  <c:v>3.9234949238370098</c:v>
                </c:pt>
                <c:pt idx="8">
                  <c:v>4.2065219452710085</c:v>
                </c:pt>
                <c:pt idx="9">
                  <c:v>4.4233148608484001</c:v>
                </c:pt>
                <c:pt idx="10">
                  <c:v>4.6321050324287567</c:v>
                </c:pt>
                <c:pt idx="11">
                  <c:v>4.7765647169276626</c:v>
                </c:pt>
                <c:pt idx="12">
                  <c:v>4.9249866202590633</c:v>
                </c:pt>
                <c:pt idx="13">
                  <c:v>5.0476269794548738</c:v>
                </c:pt>
                <c:pt idx="14">
                  <c:v>5.0782514847357483</c:v>
                </c:pt>
                <c:pt idx="15">
                  <c:v>5.1110124885605259</c:v>
                </c:pt>
                <c:pt idx="16">
                  <c:v>5.1329392811474461</c:v>
                </c:pt>
                <c:pt idx="17">
                  <c:v>5.1799532609412555</c:v>
                </c:pt>
                <c:pt idx="18">
                  <c:v>5.2071671584005417</c:v>
                </c:pt>
                <c:pt idx="19">
                  <c:v>5.246932092643271</c:v>
                </c:pt>
                <c:pt idx="20">
                  <c:v>5.261002761683006</c:v>
                </c:pt>
                <c:pt idx="21">
                  <c:v>5.2822107266124618</c:v>
                </c:pt>
                <c:pt idx="22">
                  <c:v>5.2917950953786592</c:v>
                </c:pt>
                <c:pt idx="23">
                  <c:v>5.3005637731860293</c:v>
                </c:pt>
                <c:pt idx="24">
                  <c:v>5.3142265967463524</c:v>
                </c:pt>
                <c:pt idx="25">
                  <c:v>5.3293168794846189</c:v>
                </c:pt>
                <c:pt idx="26">
                  <c:v>5.3405326301684664</c:v>
                </c:pt>
                <c:pt idx="27">
                  <c:v>5.3561508688798316</c:v>
                </c:pt>
                <c:pt idx="28">
                  <c:v>5.3721406548229433</c:v>
                </c:pt>
                <c:pt idx="29">
                  <c:v>5.3847838646847341</c:v>
                </c:pt>
                <c:pt idx="30">
                  <c:v>5.3935525424921051</c:v>
                </c:pt>
                <c:pt idx="31">
                  <c:v>5.4000780701627074</c:v>
                </c:pt>
                <c:pt idx="32">
                  <c:v>5.4135369709833245</c:v>
                </c:pt>
                <c:pt idx="33">
                  <c:v>5.4208781896127505</c:v>
                </c:pt>
                <c:pt idx="34">
                  <c:v>5.4294429446804156</c:v>
                </c:pt>
                <c:pt idx="35">
                  <c:v>5.4416783090627936</c:v>
                </c:pt>
                <c:pt idx="36">
                  <c:v>5.4477959912539831</c:v>
                </c:pt>
                <c:pt idx="37">
                  <c:v>5.4620705830334249</c:v>
                </c:pt>
                <c:pt idx="38">
                  <c:v>5.4761412520731598</c:v>
                </c:pt>
                <c:pt idx="39">
                  <c:v>5.4934624495838138</c:v>
                </c:pt>
                <c:pt idx="40">
                  <c:v>5.5079531994673436</c:v>
                </c:pt>
                <c:pt idx="41">
                  <c:v>5.517741490973247</c:v>
                </c:pt>
                <c:pt idx="42">
                  <c:v>5.5354827693276958</c:v>
                </c:pt>
                <c:pt idx="43">
                  <c:v>5.5471063654909551</c:v>
                </c:pt>
                <c:pt idx="44">
                  <c:v>5.5554671978189125</c:v>
                </c:pt>
                <c:pt idx="45">
                  <c:v>5.5681104076807051</c:v>
                </c:pt>
                <c:pt idx="46">
                  <c:v>5.5762673172689565</c:v>
                </c:pt>
                <c:pt idx="47">
                  <c:v>5.5844242268572089</c:v>
                </c:pt>
                <c:pt idx="48">
                  <c:v>5.594620363842524</c:v>
                </c:pt>
                <c:pt idx="49">
                  <c:v>5.6011458915131263</c:v>
                </c:pt>
                <c:pt idx="50">
                  <c:v>5.608487110142554</c:v>
                </c:pt>
                <c:pt idx="51">
                  <c:v>5.6152165605528612</c:v>
                </c:pt>
                <c:pt idx="52">
                  <c:v>5.6225577791822889</c:v>
                </c:pt>
                <c:pt idx="53">
                  <c:v>5.6313264569896591</c:v>
                </c:pt>
                <c:pt idx="54">
                  <c:v>5.6388715983587936</c:v>
                </c:pt>
                <c:pt idx="55">
                  <c:v>5.6513108854808776</c:v>
                </c:pt>
                <c:pt idx="56">
                  <c:v>5.6666689187763781</c:v>
                </c:pt>
                <c:pt idx="57">
                  <c:v>5.6876295254225706</c:v>
                </c:pt>
                <c:pt idx="58">
                  <c:v>5.7043104055305465</c:v>
                </c:pt>
                <c:pt idx="59">
                  <c:v>5.7057378647084906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EE-49EC-A2D1-C65458510AB0}"/>
            </c:ext>
          </c:extLst>
        </c:ser>
        <c:ser>
          <c:idx val="10"/>
          <c:order val="10"/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EE-49EC-A2D1-C65458510AB0}"/>
            </c:ext>
          </c:extLst>
        </c:ser>
        <c:ser>
          <c:idx val="11"/>
          <c:order val="11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'Traslación a 1 kW'!$AX$11:$AX$70</c:f>
              <c:numCache>
                <c:formatCode>0.000</c:formatCode>
                <c:ptCount val="60"/>
                <c:pt idx="0">
                  <c:v>42.364170465184486</c:v>
                </c:pt>
                <c:pt idx="1">
                  <c:v>41.124358331855881</c:v>
                </c:pt>
                <c:pt idx="2">
                  <c:v>39.660198568553511</c:v>
                </c:pt>
                <c:pt idx="3">
                  <c:v>37.721272884592601</c:v>
                </c:pt>
                <c:pt idx="4">
                  <c:v>37.337534721757962</c:v>
                </c:pt>
                <c:pt idx="5">
                  <c:v>36.934055026439189</c:v>
                </c:pt>
                <c:pt idx="6">
                  <c:v>36.493521881891681</c:v>
                </c:pt>
                <c:pt idx="7">
                  <c:v>36.038169487734265</c:v>
                </c:pt>
                <c:pt idx="8">
                  <c:v>35.624152071561504</c:v>
                </c:pt>
                <c:pt idx="9">
                  <c:v>35.175005639399657</c:v>
                </c:pt>
                <c:pt idx="10">
                  <c:v>34.996076285617676</c:v>
                </c:pt>
                <c:pt idx="11">
                  <c:v>34.870624711053708</c:v>
                </c:pt>
                <c:pt idx="12">
                  <c:v>34.720336707743755</c:v>
                </c:pt>
                <c:pt idx="13">
                  <c:v>34.562144021641508</c:v>
                </c:pt>
                <c:pt idx="14">
                  <c:v>34.450258501170019</c:v>
                </c:pt>
                <c:pt idx="15">
                  <c:v>34.309140448075546</c:v>
                </c:pt>
                <c:pt idx="16">
                  <c:v>34.232238759161504</c:v>
                </c:pt>
                <c:pt idx="17">
                  <c:v>34.117540329735121</c:v>
                </c:pt>
                <c:pt idx="18">
                  <c:v>33.976279484530025</c:v>
                </c:pt>
                <c:pt idx="19">
                  <c:v>33.916389769816831</c:v>
                </c:pt>
                <c:pt idx="20">
                  <c:v>33.842973288792145</c:v>
                </c:pt>
                <c:pt idx="21">
                  <c:v>33.740933833566615</c:v>
                </c:pt>
                <c:pt idx="22">
                  <c:v>33.656398469386197</c:v>
                </c:pt>
                <c:pt idx="23">
                  <c:v>33.543241131004919</c:v>
                </c:pt>
                <c:pt idx="24">
                  <c:v>33.439257558935132</c:v>
                </c:pt>
                <c:pt idx="25">
                  <c:v>33.295648571086623</c:v>
                </c:pt>
                <c:pt idx="26">
                  <c:v>33.26278803846364</c:v>
                </c:pt>
                <c:pt idx="27">
                  <c:v>33.144146674283213</c:v>
                </c:pt>
                <c:pt idx="28">
                  <c:v>33.003270543791302</c:v>
                </c:pt>
                <c:pt idx="29">
                  <c:v>32.875196179610874</c:v>
                </c:pt>
                <c:pt idx="30">
                  <c:v>32.784452789631295</c:v>
                </c:pt>
                <c:pt idx="31">
                  <c:v>32.726454490696838</c:v>
                </c:pt>
                <c:pt idx="32">
                  <c:v>32.396897320758107</c:v>
                </c:pt>
                <c:pt idx="33">
                  <c:v>32.268302489200664</c:v>
                </c:pt>
                <c:pt idx="34">
                  <c:v>32.054949449753856</c:v>
                </c:pt>
                <c:pt idx="35">
                  <c:v>31.86830261819641</c:v>
                </c:pt>
                <c:pt idx="36">
                  <c:v>31.782351643995554</c:v>
                </c:pt>
                <c:pt idx="37">
                  <c:v>31.524124046126619</c:v>
                </c:pt>
                <c:pt idx="38">
                  <c:v>31.309525539302786</c:v>
                </c:pt>
                <c:pt idx="39">
                  <c:v>31.212196448257682</c:v>
                </c:pt>
                <c:pt idx="40">
                  <c:v>30.912579499855983</c:v>
                </c:pt>
                <c:pt idx="41">
                  <c:v>30.647416876187901</c:v>
                </c:pt>
                <c:pt idx="42">
                  <c:v>30.354795694097678</c:v>
                </c:pt>
                <c:pt idx="43">
                  <c:v>30.047661512007465</c:v>
                </c:pt>
                <c:pt idx="44">
                  <c:v>29.436572580132911</c:v>
                </c:pt>
                <c:pt idx="45">
                  <c:v>28.482300342068747</c:v>
                </c:pt>
                <c:pt idx="46">
                  <c:v>27.443662769998959</c:v>
                </c:pt>
                <c:pt idx="47">
                  <c:v>26.640829894632947</c:v>
                </c:pt>
                <c:pt idx="48">
                  <c:v>25.531990457416832</c:v>
                </c:pt>
                <c:pt idx="49">
                  <c:v>24.449283766557095</c:v>
                </c:pt>
                <c:pt idx="50">
                  <c:v>22.581401027990452</c:v>
                </c:pt>
                <c:pt idx="51">
                  <c:v>20.008033032551811</c:v>
                </c:pt>
                <c:pt idx="52">
                  <c:v>18.764630832252578</c:v>
                </c:pt>
                <c:pt idx="53">
                  <c:v>16.30270802649428</c:v>
                </c:pt>
                <c:pt idx="54">
                  <c:v>14.442566753358964</c:v>
                </c:pt>
                <c:pt idx="55">
                  <c:v>7.9047307002644969</c:v>
                </c:pt>
                <c:pt idx="56">
                  <c:v>5.582457868707051</c:v>
                </c:pt>
                <c:pt idx="57">
                  <c:v>0.83379650378548753</c:v>
                </c:pt>
                <c:pt idx="58">
                  <c:v>-1.7633694679316063</c:v>
                </c:pt>
                <c:pt idx="59">
                  <c:v>-2.1436576752829071</c:v>
                </c:pt>
              </c:numCache>
            </c:numRef>
          </c:xVal>
          <c:yVal>
            <c:numRef>
              <c:f>'Traslación a 1 kW'!$AY$11:$AY$70</c:f>
              <c:numCache>
                <c:formatCode>0.0000</c:formatCode>
                <c:ptCount val="60"/>
                <c:pt idx="0">
                  <c:v>1.304448098098265E-2</c:v>
                </c:pt>
                <c:pt idx="1">
                  <c:v>1.5194651497337761</c:v>
                </c:pt>
                <c:pt idx="2">
                  <c:v>2.8914161237563731</c:v>
                </c:pt>
                <c:pt idx="3">
                  <c:v>4.1608762024081845</c:v>
                </c:pt>
                <c:pt idx="4">
                  <c:v>4.3402371792492866</c:v>
                </c:pt>
                <c:pt idx="5">
                  <c:v>4.5148542840293349</c:v>
                </c:pt>
                <c:pt idx="6">
                  <c:v>4.6737593551842442</c:v>
                </c:pt>
                <c:pt idx="7">
                  <c:v>4.8258455081560196</c:v>
                </c:pt>
                <c:pt idx="8">
                  <c:v>4.9357151469983478</c:v>
                </c:pt>
                <c:pt idx="9">
                  <c:v>5.041374848740058</c:v>
                </c:pt>
                <c:pt idx="10">
                  <c:v>5.0825684826988748</c:v>
                </c:pt>
                <c:pt idx="11">
                  <c:v>5.1113407012744201</c:v>
                </c:pt>
                <c:pt idx="12">
                  <c:v>5.1433585483415891</c:v>
                </c:pt>
                <c:pt idx="13">
                  <c:v>5.1750945728223279</c:v>
                </c:pt>
                <c:pt idx="14">
                  <c:v>5.196740584731943</c:v>
                </c:pt>
                <c:pt idx="15">
                  <c:v>5.221782049490125</c:v>
                </c:pt>
                <c:pt idx="16">
                  <c:v>5.2349394292783229</c:v>
                </c:pt>
                <c:pt idx="17">
                  <c:v>5.2536144199454418</c:v>
                </c:pt>
                <c:pt idx="18">
                  <c:v>5.2765337266732706</c:v>
                </c:pt>
                <c:pt idx="19">
                  <c:v>5.28587122200683</c:v>
                </c:pt>
                <c:pt idx="20">
                  <c:v>5.2969064437646729</c:v>
                </c:pt>
                <c:pt idx="21">
                  <c:v>5.3117615499771542</c:v>
                </c:pt>
                <c:pt idx="22">
                  <c:v>5.3236456349471384</c:v>
                </c:pt>
                <c:pt idx="23">
                  <c:v>5.3393496043717619</c:v>
                </c:pt>
                <c:pt idx="24">
                  <c:v>5.353355847372101</c:v>
                </c:pt>
                <c:pt idx="25">
                  <c:v>5.3716064064331492</c:v>
                </c:pt>
                <c:pt idx="26">
                  <c:v>5.3750018592817161</c:v>
                </c:pt>
                <c:pt idx="27">
                  <c:v>5.3868859442517012</c:v>
                </c:pt>
                <c:pt idx="28">
                  <c:v>5.4004677556459688</c:v>
                </c:pt>
                <c:pt idx="29">
                  <c:v>5.4123518406159539</c:v>
                </c:pt>
                <c:pt idx="30">
                  <c:v>5.4204160411313005</c:v>
                </c:pt>
                <c:pt idx="31">
                  <c:v>5.4255092204041517</c:v>
                </c:pt>
                <c:pt idx="32">
                  <c:v>5.4497018219501925</c:v>
                </c:pt>
                <c:pt idx="33">
                  <c:v>5.4581904540716097</c:v>
                </c:pt>
                <c:pt idx="34">
                  <c:v>5.468801244223382</c:v>
                </c:pt>
                <c:pt idx="35">
                  <c:v>5.4772898763448001</c:v>
                </c:pt>
                <c:pt idx="36">
                  <c:v>5.4811097607994377</c:v>
                </c:pt>
                <c:pt idx="37">
                  <c:v>5.4912961193451393</c:v>
                </c:pt>
                <c:pt idx="38">
                  <c:v>5.4985114566483446</c:v>
                </c:pt>
                <c:pt idx="39">
                  <c:v>5.5014824778908409</c:v>
                </c:pt>
                <c:pt idx="40">
                  <c:v>5.5091222468001169</c:v>
                </c:pt>
                <c:pt idx="41">
                  <c:v>5.51548872089118</c:v>
                </c:pt>
                <c:pt idx="42">
                  <c:v>5.5214307633761717</c:v>
                </c:pt>
                <c:pt idx="43">
                  <c:v>5.5273728058611642</c:v>
                </c:pt>
                <c:pt idx="44">
                  <c:v>5.5382492901983369</c:v>
                </c:pt>
                <c:pt idx="45">
                  <c:v>5.5515654074072049</c:v>
                </c:pt>
                <c:pt idx="46">
                  <c:v>5.5655716504075441</c:v>
                </c:pt>
                <c:pt idx="47">
                  <c:v>5.5744176539412749</c:v>
                </c:pt>
                <c:pt idx="48">
                  <c:v>5.585095504286806</c:v>
                </c:pt>
                <c:pt idx="49">
                  <c:v>5.5930951911980289</c:v>
                </c:pt>
                <c:pt idx="50">
                  <c:v>5.6037704949539249</c:v>
                </c:pt>
                <c:pt idx="51">
                  <c:v>5.6176069653118352</c:v>
                </c:pt>
                <c:pt idx="52">
                  <c:v>5.6241432120453263</c:v>
                </c:pt>
                <c:pt idx="53">
                  <c:v>5.6364517286213829</c:v>
                </c:pt>
                <c:pt idx="54">
                  <c:v>5.6453647923488717</c:v>
                </c:pt>
                <c:pt idx="55">
                  <c:v>5.6704062571070537</c:v>
                </c:pt>
                <c:pt idx="56">
                  <c:v>5.678894889228471</c:v>
                </c:pt>
                <c:pt idx="57">
                  <c:v>5.6944859598458795</c:v>
                </c:pt>
                <c:pt idx="58">
                  <c:v>5.7024903155047699</c:v>
                </c:pt>
                <c:pt idx="59">
                  <c:v>5.7036392518624046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EE-49EC-A2D1-C65458510AB0}"/>
            </c:ext>
          </c:extLst>
        </c:ser>
        <c:ser>
          <c:idx val="2"/>
          <c:order val="2"/>
          <c:tx>
            <c:v>I'1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1 kW'!$C$11:$C$70</c:f>
              <c:numCache>
                <c:formatCode>General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'Traslación a 1 kW'!$D$11:$D$70</c:f>
              <c:numCache>
                <c:formatCode>General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EE-49EC-A2D1-C65458510AB0}"/>
            </c:ext>
          </c:extLst>
        </c:ser>
        <c:ser>
          <c:idx val="3"/>
          <c:order val="3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EE-49EC-A2D1-C65458510AB0}"/>
            </c:ext>
          </c:extLst>
        </c:ser>
        <c:ser>
          <c:idx val="4"/>
          <c:order val="4"/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'Traslación a 1 kW'!$AN$11:$AN$70</c:f>
              <c:numCache>
                <c:formatCode>0.000</c:formatCode>
                <c:ptCount val="60"/>
                <c:pt idx="0">
                  <c:v>42.364354844592626</c:v>
                </c:pt>
                <c:pt idx="1">
                  <c:v>42.002635083459772</c:v>
                </c:pt>
                <c:pt idx="2">
                  <c:v>41.626035422154878</c:v>
                </c:pt>
                <c:pt idx="3">
                  <c:v>41.219362555879584</c:v>
                </c:pt>
                <c:pt idx="4">
                  <c:v>40.802020729290483</c:v>
                </c:pt>
                <c:pt idx="5">
                  <c:v>40.037157099241284</c:v>
                </c:pt>
                <c:pt idx="6">
                  <c:v>39.575757534987595</c:v>
                </c:pt>
                <c:pt idx="7">
                  <c:v>38.949502513750197</c:v>
                </c:pt>
                <c:pt idx="8">
                  <c:v>38.553478122087043</c:v>
                </c:pt>
                <c:pt idx="9">
                  <c:v>37.833921489839369</c:v>
                </c:pt>
                <c:pt idx="10">
                  <c:v>37.423909302532863</c:v>
                </c:pt>
                <c:pt idx="11">
                  <c:v>36.933665121818514</c:v>
                </c:pt>
                <c:pt idx="12">
                  <c:v>36.379852808509092</c:v>
                </c:pt>
                <c:pt idx="13">
                  <c:v>36.065707731040689</c:v>
                </c:pt>
                <c:pt idx="14">
                  <c:v>35.914631485209547</c:v>
                </c:pt>
                <c:pt idx="15">
                  <c:v>35.692486923083401</c:v>
                </c:pt>
                <c:pt idx="16">
                  <c:v>35.480417035112303</c:v>
                </c:pt>
                <c:pt idx="17">
                  <c:v>35.316874787027594</c:v>
                </c:pt>
                <c:pt idx="18">
                  <c:v>35.062653414542133</c:v>
                </c:pt>
                <c:pt idx="19">
                  <c:v>34.784268215193094</c:v>
                </c:pt>
                <c:pt idx="20">
                  <c:v>34.669821769872001</c:v>
                </c:pt>
                <c:pt idx="21">
                  <c:v>34.571630258626875</c:v>
                </c:pt>
                <c:pt idx="22">
                  <c:v>34.528091969527949</c:v>
                </c:pt>
                <c:pt idx="23">
                  <c:v>34.360653759570084</c:v>
                </c:pt>
                <c:pt idx="24">
                  <c:v>34.29580604746679</c:v>
                </c:pt>
                <c:pt idx="25">
                  <c:v>34.06163054171472</c:v>
                </c:pt>
                <c:pt idx="26">
                  <c:v>34.032179165577254</c:v>
                </c:pt>
                <c:pt idx="27">
                  <c:v>33.932052084031774</c:v>
                </c:pt>
                <c:pt idx="28">
                  <c:v>33.8275365125292</c:v>
                </c:pt>
                <c:pt idx="29">
                  <c:v>33.713598437678982</c:v>
                </c:pt>
                <c:pt idx="30">
                  <c:v>33.610014805918958</c:v>
                </c:pt>
                <c:pt idx="31">
                  <c:v>33.528604556991667</c:v>
                </c:pt>
                <c:pt idx="32">
                  <c:v>33.407662408493465</c:v>
                </c:pt>
                <c:pt idx="33">
                  <c:v>33.169615051239603</c:v>
                </c:pt>
                <c:pt idx="34">
                  <c:v>33.046577379307941</c:v>
                </c:pt>
                <c:pt idx="35">
                  <c:v>32.938950157161742</c:v>
                </c:pt>
                <c:pt idx="36">
                  <c:v>32.805707498620627</c:v>
                </c:pt>
                <c:pt idx="37">
                  <c:v>32.709114732955157</c:v>
                </c:pt>
                <c:pt idx="38">
                  <c:v>32.614008457246776</c:v>
                </c:pt>
                <c:pt idx="39">
                  <c:v>32.524027168147853</c:v>
                </c:pt>
                <c:pt idx="40">
                  <c:v>32.432595879048925</c:v>
                </c:pt>
                <c:pt idx="41">
                  <c:v>32.175341016254237</c:v>
                </c:pt>
                <c:pt idx="42">
                  <c:v>31.985362789605954</c:v>
                </c:pt>
                <c:pt idx="43">
                  <c:v>31.790347296014517</c:v>
                </c:pt>
                <c:pt idx="44">
                  <c:v>31.675727358704094</c:v>
                </c:pt>
                <c:pt idx="45">
                  <c:v>31.438506760420434</c:v>
                </c:pt>
                <c:pt idx="46">
                  <c:v>30.981984921366042</c:v>
                </c:pt>
                <c:pt idx="47">
                  <c:v>30.315757680542511</c:v>
                </c:pt>
                <c:pt idx="48">
                  <c:v>29.495462003336641</c:v>
                </c:pt>
                <c:pt idx="49">
                  <c:v>28.843162405052976</c:v>
                </c:pt>
                <c:pt idx="50">
                  <c:v>28.225659605911144</c:v>
                </c:pt>
                <c:pt idx="51">
                  <c:v>27.42467877329295</c:v>
                </c:pt>
                <c:pt idx="52">
                  <c:v>23.692748362476909</c:v>
                </c:pt>
                <c:pt idx="53">
                  <c:v>19.53011584453651</c:v>
                </c:pt>
                <c:pt idx="54">
                  <c:v>13.131793030801921</c:v>
                </c:pt>
                <c:pt idx="55">
                  <c:v>8.4732739827327972</c:v>
                </c:pt>
                <c:pt idx="56">
                  <c:v>2.3092241860970506</c:v>
                </c:pt>
                <c:pt idx="57">
                  <c:v>-0.72549610281927368</c:v>
                </c:pt>
                <c:pt idx="58">
                  <c:v>-1.2641033442036993</c:v>
                </c:pt>
                <c:pt idx="59">
                  <c:v>-1.996972528924795</c:v>
                </c:pt>
              </c:numCache>
            </c:numRef>
          </c:xVal>
          <c:yVal>
            <c:numRef>
              <c:f>'Traslación a 1 kW'!$AO$11:$AO$70</c:f>
              <c:numCache>
                <c:formatCode>0.0000</c:formatCode>
                <c:ptCount val="60"/>
                <c:pt idx="0">
                  <c:v>7.4701165872144417E-3</c:v>
                </c:pt>
                <c:pt idx="1">
                  <c:v>0.48638990902131601</c:v>
                </c:pt>
                <c:pt idx="2">
                  <c:v>0.95285946313266734</c:v>
                </c:pt>
                <c:pt idx="3">
                  <c:v>1.4230178642752001</c:v>
                </c:pt>
                <c:pt idx="4">
                  <c:v>1.8656936354600591</c:v>
                </c:pt>
                <c:pt idx="5">
                  <c:v>2.5992440854690555</c:v>
                </c:pt>
                <c:pt idx="6">
                  <c:v>2.9895364859863833</c:v>
                </c:pt>
                <c:pt idx="7">
                  <c:v>3.4479825766510168</c:v>
                </c:pt>
                <c:pt idx="8">
                  <c:v>3.7041811163439289</c:v>
                </c:pt>
                <c:pt idx="9">
                  <c:v>4.1007447812689684</c:v>
                </c:pt>
                <c:pt idx="10">
                  <c:v>4.2925709003706087</c:v>
                </c:pt>
                <c:pt idx="11">
                  <c:v>4.4890940642173822</c:v>
                </c:pt>
                <c:pt idx="12">
                  <c:v>4.6739391139204507</c:v>
                </c:pt>
                <c:pt idx="13">
                  <c:v>4.7648505304906621</c:v>
                </c:pt>
                <c:pt idx="14">
                  <c:v>4.8081036119602887</c:v>
                </c:pt>
                <c:pt idx="15">
                  <c:v>4.8674959108160252</c:v>
                </c:pt>
                <c:pt idx="16">
                  <c:v>4.9195189656688134</c:v>
                </c:pt>
                <c:pt idx="17">
                  <c:v>4.9559388537796307</c:v>
                </c:pt>
                <c:pt idx="18">
                  <c:v>5.0086909903213188</c:v>
                </c:pt>
                <c:pt idx="19">
                  <c:v>5.0639332537468649</c:v>
                </c:pt>
                <c:pt idx="20">
                  <c:v>5.0865396712933713</c:v>
                </c:pt>
                <c:pt idx="21">
                  <c:v>5.1058163693338345</c:v>
                </c:pt>
                <c:pt idx="22">
                  <c:v>5.1141343965704724</c:v>
                </c:pt>
                <c:pt idx="23">
                  <c:v>5.1452939906632755</c:v>
                </c:pt>
                <c:pt idx="24">
                  <c:v>5.1566487580021789</c:v>
                </c:pt>
                <c:pt idx="25">
                  <c:v>5.1958623149749004</c:v>
                </c:pt>
                <c:pt idx="26">
                  <c:v>5.2007475055741965</c:v>
                </c:pt>
                <c:pt idx="27">
                  <c:v>5.2172515278691129</c:v>
                </c:pt>
                <c:pt idx="28">
                  <c:v>5.2341516466991083</c:v>
                </c:pt>
                <c:pt idx="29">
                  <c:v>5.2509197333507434</c:v>
                </c:pt>
                <c:pt idx="30">
                  <c:v>5.2654432729702707</c:v>
                </c:pt>
                <c:pt idx="31">
                  <c:v>5.2753456863472197</c:v>
                </c:pt>
                <c:pt idx="32">
                  <c:v>5.2892090650749504</c:v>
                </c:pt>
                <c:pt idx="33">
                  <c:v>5.314559243319942</c:v>
                </c:pt>
                <c:pt idx="34">
                  <c:v>5.3274983967991583</c:v>
                </c:pt>
                <c:pt idx="35">
                  <c:v>5.3384570676029828</c:v>
                </c:pt>
                <c:pt idx="36">
                  <c:v>5.3519243497956346</c:v>
                </c:pt>
                <c:pt idx="37">
                  <c:v>5.3611666022807878</c:v>
                </c:pt>
                <c:pt idx="38">
                  <c:v>5.370012758230863</c:v>
                </c:pt>
                <c:pt idx="39">
                  <c:v>5.3783307854675018</c:v>
                </c:pt>
                <c:pt idx="40">
                  <c:v>5.3866488127041396</c:v>
                </c:pt>
                <c:pt idx="41">
                  <c:v>5.4075603331770479</c:v>
                </c:pt>
                <c:pt idx="42">
                  <c:v>5.4225615652178796</c:v>
                </c:pt>
                <c:pt idx="43">
                  <c:v>5.4370720336517477</c:v>
                </c:pt>
                <c:pt idx="44">
                  <c:v>5.445007035538965</c:v>
                </c:pt>
                <c:pt idx="45">
                  <c:v>5.4608508969420857</c:v>
                </c:pt>
                <c:pt idx="46">
                  <c:v>5.4867808284822539</c:v>
                </c:pt>
                <c:pt idx="47">
                  <c:v>5.520903752786154</c:v>
                </c:pt>
                <c:pt idx="48">
                  <c:v>5.5493124564428404</c:v>
                </c:pt>
                <c:pt idx="49">
                  <c:v>5.5651563178459593</c:v>
                </c:pt>
                <c:pt idx="50">
                  <c:v>5.5730782485475201</c:v>
                </c:pt>
                <c:pt idx="51">
                  <c:v>5.5796798574654867</c:v>
                </c:pt>
                <c:pt idx="52">
                  <c:v>5.6029175208567299</c:v>
                </c:pt>
                <c:pt idx="53">
                  <c:v>5.6219301545404736</c:v>
                </c:pt>
                <c:pt idx="54">
                  <c:v>5.6489967511041375</c:v>
                </c:pt>
                <c:pt idx="55">
                  <c:v>5.6668210951826472</c:v>
                </c:pt>
                <c:pt idx="56">
                  <c:v>5.688646014265446</c:v>
                </c:pt>
                <c:pt idx="57">
                  <c:v>5.6993573887992044</c:v>
                </c:pt>
                <c:pt idx="58">
                  <c:v>5.7012550872987626</c:v>
                </c:pt>
                <c:pt idx="59">
                  <c:v>5.70382971477677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EE-49EC-A2D1-C65458510AB0}"/>
            </c:ext>
          </c:extLst>
        </c:ser>
        <c:ser>
          <c:idx val="5"/>
          <c:order val="5"/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1 kW'!$AS$11:$AS$70</c:f>
              <c:numCache>
                <c:formatCode>0.000</c:formatCode>
                <c:ptCount val="60"/>
                <c:pt idx="0">
                  <c:v>42.364384801036337</c:v>
                </c:pt>
                <c:pt idx="1">
                  <c:v>41.790611909131663</c:v>
                </c:pt>
                <c:pt idx="2">
                  <c:v>41.178397472364736</c:v>
                </c:pt>
                <c:pt idx="3">
                  <c:v>40.509236745221777</c:v>
                </c:pt>
                <c:pt idx="4">
                  <c:v>39.943730398011695</c:v>
                </c:pt>
                <c:pt idx="5">
                  <c:v>39.341771497770374</c:v>
                </c:pt>
                <c:pt idx="6">
                  <c:v>38.754052234085165</c:v>
                </c:pt>
                <c:pt idx="7">
                  <c:v>38.183969525477615</c:v>
                </c:pt>
                <c:pt idx="8">
                  <c:v>37.637299958215202</c:v>
                </c:pt>
                <c:pt idx="9">
                  <c:v>37.141931059413146</c:v>
                </c:pt>
                <c:pt idx="10">
                  <c:v>36.611741916919776</c:v>
                </c:pt>
                <c:pt idx="11">
                  <c:v>36.168789258065104</c:v>
                </c:pt>
                <c:pt idx="12">
                  <c:v>35.639482882436461</c:v>
                </c:pt>
                <c:pt idx="13">
                  <c:v>35.177299126586483</c:v>
                </c:pt>
                <c:pt idx="14">
                  <c:v>35.045432696274368</c:v>
                </c:pt>
                <c:pt idx="15">
                  <c:v>34.892856485846934</c:v>
                </c:pt>
                <c:pt idx="16">
                  <c:v>34.789429926345079</c:v>
                </c:pt>
                <c:pt idx="17">
                  <c:v>34.542813749669584</c:v>
                </c:pt>
                <c:pt idx="18">
                  <c:v>34.386898142725705</c:v>
                </c:pt>
                <c:pt idx="19">
                  <c:v>34.145235865786752</c:v>
                </c:pt>
                <c:pt idx="20">
                  <c:v>34.05630824471605</c:v>
                </c:pt>
                <c:pt idx="21">
                  <c:v>33.92108416368194</c:v>
                </c:pt>
                <c:pt idx="22">
                  <c:v>33.85910111744537</c:v>
                </c:pt>
                <c:pt idx="23">
                  <c:v>33.800895266633198</c:v>
                </c:pt>
                <c:pt idx="24">
                  <c:v>33.704786243274675</c:v>
                </c:pt>
                <c:pt idx="25">
                  <c:v>33.585194127923494</c:v>
                </c:pt>
                <c:pt idx="26">
                  <c:v>33.488080690838146</c:v>
                </c:pt>
                <c:pt idx="27">
                  <c:v>33.348074008748512</c:v>
                </c:pt>
                <c:pt idx="28">
                  <c:v>33.203645368143079</c:v>
                </c:pt>
                <c:pt idx="29">
                  <c:v>33.083049839065055</c:v>
                </c:pt>
                <c:pt idx="30">
                  <c:v>32.988560988252871</c:v>
                </c:pt>
                <c:pt idx="31">
                  <c:v>32.914801424857764</c:v>
                </c:pt>
                <c:pt idx="32">
                  <c:v>32.759224700355347</c:v>
                </c:pt>
                <c:pt idx="33">
                  <c:v>32.672978941535852</c:v>
                </c:pt>
                <c:pt idx="34">
                  <c:v>32.571996389579773</c:v>
                </c:pt>
                <c:pt idx="35">
                  <c:v>32.427528458213935</c:v>
                </c:pt>
                <c:pt idx="36">
                  <c:v>32.35456949253102</c:v>
                </c:pt>
                <c:pt idx="37">
                  <c:v>32.182153572604221</c:v>
                </c:pt>
                <c:pt idx="38">
                  <c:v>32.005420951533509</c:v>
                </c:pt>
                <c:pt idx="39">
                  <c:v>31.770765786696622</c:v>
                </c:pt>
                <c:pt idx="40">
                  <c:v>31.546788329982352</c:v>
                </c:pt>
                <c:pt idx="41">
                  <c:v>31.360679984889689</c:v>
                </c:pt>
                <c:pt idx="42">
                  <c:v>30.993877984409234</c:v>
                </c:pt>
                <c:pt idx="43">
                  <c:v>30.692052949611693</c:v>
                </c:pt>
                <c:pt idx="44">
                  <c:v>30.435090696511715</c:v>
                </c:pt>
                <c:pt idx="45">
                  <c:v>29.849345167433686</c:v>
                </c:pt>
                <c:pt idx="46">
                  <c:v>29.323924213189798</c:v>
                </c:pt>
                <c:pt idx="47">
                  <c:v>28.651194258945914</c:v>
                </c:pt>
                <c:pt idx="48">
                  <c:v>27.668958316141051</c:v>
                </c:pt>
                <c:pt idx="49">
                  <c:v>26.859376752745938</c:v>
                </c:pt>
                <c:pt idx="50">
                  <c:v>25.830494993926443</c:v>
                </c:pt>
                <c:pt idx="51">
                  <c:v>24.552098131675233</c:v>
                </c:pt>
                <c:pt idx="52">
                  <c:v>23.060243372855741</c:v>
                </c:pt>
                <c:pt idx="53">
                  <c:v>20.609527522043557</c:v>
                </c:pt>
                <c:pt idx="54">
                  <c:v>18.376734464367964</c:v>
                </c:pt>
                <c:pt idx="55">
                  <c:v>14.585048234146033</c:v>
                </c:pt>
                <c:pt idx="56">
                  <c:v>9.662970145396784</c:v>
                </c:pt>
                <c:pt idx="57">
                  <c:v>2.9438523078751233</c:v>
                </c:pt>
                <c:pt idx="58">
                  <c:v>-2.4087847385536261</c:v>
                </c:pt>
                <c:pt idx="59">
                  <c:v>-2.868841830546307</c:v>
                </c:pt>
              </c:numCache>
            </c:numRef>
          </c:xVal>
          <c:yVal>
            <c:numRef>
              <c:f>'Traslación a 1 kW'!$AT$11:$AT$70</c:f>
              <c:numCache>
                <c:formatCode>0.0000</c:formatCode>
                <c:ptCount val="60"/>
                <c:pt idx="0">
                  <c:v>4.4155390828606589E-3</c:v>
                </c:pt>
                <c:pt idx="1">
                  <c:v>0.74111253838257607</c:v>
                </c:pt>
                <c:pt idx="2">
                  <c:v>1.4578679329664115</c:v>
                </c:pt>
                <c:pt idx="3">
                  <c:v>2.1566758833059558</c:v>
                </c:pt>
                <c:pt idx="4">
                  <c:v>2.6775769453027043</c:v>
                </c:pt>
                <c:pt idx="5">
                  <c:v>3.1597345220599116</c:v>
                </c:pt>
                <c:pt idx="6">
                  <c:v>3.5759424651824014</c:v>
                </c:pt>
                <c:pt idx="7">
                  <c:v>3.9234949238370098</c:v>
                </c:pt>
                <c:pt idx="8">
                  <c:v>4.2065219452710085</c:v>
                </c:pt>
                <c:pt idx="9">
                  <c:v>4.4233148608484001</c:v>
                </c:pt>
                <c:pt idx="10">
                  <c:v>4.6321050324287567</c:v>
                </c:pt>
                <c:pt idx="11">
                  <c:v>4.7765647169276626</c:v>
                </c:pt>
                <c:pt idx="12">
                  <c:v>4.9249866202590633</c:v>
                </c:pt>
                <c:pt idx="13">
                  <c:v>5.0476269794548738</c:v>
                </c:pt>
                <c:pt idx="14">
                  <c:v>5.0782514847357483</c:v>
                </c:pt>
                <c:pt idx="15">
                  <c:v>5.1110124885605259</c:v>
                </c:pt>
                <c:pt idx="16">
                  <c:v>5.1329392811474461</c:v>
                </c:pt>
                <c:pt idx="17">
                  <c:v>5.1799532609412555</c:v>
                </c:pt>
                <c:pt idx="18">
                  <c:v>5.2071671584005417</c:v>
                </c:pt>
                <c:pt idx="19">
                  <c:v>5.246932092643271</c:v>
                </c:pt>
                <c:pt idx="20">
                  <c:v>5.261002761683006</c:v>
                </c:pt>
                <c:pt idx="21">
                  <c:v>5.2822107266124618</c:v>
                </c:pt>
                <c:pt idx="22">
                  <c:v>5.2917950953786592</c:v>
                </c:pt>
                <c:pt idx="23">
                  <c:v>5.3005637731860293</c:v>
                </c:pt>
                <c:pt idx="24">
                  <c:v>5.3142265967463524</c:v>
                </c:pt>
                <c:pt idx="25">
                  <c:v>5.3293168794846189</c:v>
                </c:pt>
                <c:pt idx="26">
                  <c:v>5.3405326301684664</c:v>
                </c:pt>
                <c:pt idx="27">
                  <c:v>5.3561508688798316</c:v>
                </c:pt>
                <c:pt idx="28">
                  <c:v>5.3721406548229433</c:v>
                </c:pt>
                <c:pt idx="29">
                  <c:v>5.3847838646847341</c:v>
                </c:pt>
                <c:pt idx="30">
                  <c:v>5.3935525424921051</c:v>
                </c:pt>
                <c:pt idx="31">
                  <c:v>5.4000780701627074</c:v>
                </c:pt>
                <c:pt idx="32">
                  <c:v>5.4135369709833245</c:v>
                </c:pt>
                <c:pt idx="33">
                  <c:v>5.4208781896127505</c:v>
                </c:pt>
                <c:pt idx="34">
                  <c:v>5.4294429446804156</c:v>
                </c:pt>
                <c:pt idx="35">
                  <c:v>5.4416783090627936</c:v>
                </c:pt>
                <c:pt idx="36">
                  <c:v>5.4477959912539831</c:v>
                </c:pt>
                <c:pt idx="37">
                  <c:v>5.4620705830334249</c:v>
                </c:pt>
                <c:pt idx="38">
                  <c:v>5.4761412520731598</c:v>
                </c:pt>
                <c:pt idx="39">
                  <c:v>5.4934624495838138</c:v>
                </c:pt>
                <c:pt idx="40">
                  <c:v>5.5079531994673436</c:v>
                </c:pt>
                <c:pt idx="41">
                  <c:v>5.517741490973247</c:v>
                </c:pt>
                <c:pt idx="42">
                  <c:v>5.5354827693276958</c:v>
                </c:pt>
                <c:pt idx="43">
                  <c:v>5.5471063654909551</c:v>
                </c:pt>
                <c:pt idx="44">
                  <c:v>5.5554671978189125</c:v>
                </c:pt>
                <c:pt idx="45">
                  <c:v>5.5681104076807051</c:v>
                </c:pt>
                <c:pt idx="46">
                  <c:v>5.5762673172689565</c:v>
                </c:pt>
                <c:pt idx="47">
                  <c:v>5.5844242268572089</c:v>
                </c:pt>
                <c:pt idx="48">
                  <c:v>5.594620363842524</c:v>
                </c:pt>
                <c:pt idx="49">
                  <c:v>5.6011458915131263</c:v>
                </c:pt>
                <c:pt idx="50">
                  <c:v>5.608487110142554</c:v>
                </c:pt>
                <c:pt idx="51">
                  <c:v>5.6152165605528612</c:v>
                </c:pt>
                <c:pt idx="52">
                  <c:v>5.6225577791822889</c:v>
                </c:pt>
                <c:pt idx="53">
                  <c:v>5.6313264569896591</c:v>
                </c:pt>
                <c:pt idx="54">
                  <c:v>5.6388715983587936</c:v>
                </c:pt>
                <c:pt idx="55">
                  <c:v>5.6513108854808776</c:v>
                </c:pt>
                <c:pt idx="56">
                  <c:v>5.6666689187763781</c:v>
                </c:pt>
                <c:pt idx="57">
                  <c:v>5.6876295254225706</c:v>
                </c:pt>
                <c:pt idx="58">
                  <c:v>5.7043104055305465</c:v>
                </c:pt>
                <c:pt idx="59">
                  <c:v>5.7057378647084906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EE-49EC-A2D1-C65458510AB0}"/>
            </c:ext>
          </c:extLst>
        </c:ser>
        <c:ser>
          <c:idx val="7"/>
          <c:order val="0"/>
          <c:tx>
            <c:v>G1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BEE-49EC-A2D1-C65458510AB0}"/>
            </c:ext>
          </c:extLst>
        </c:ser>
        <c:ser>
          <c:idx val="1"/>
          <c:order val="1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'Traslación a 1 kW'!$AX$11:$AX$70</c:f>
              <c:numCache>
                <c:formatCode>0.000</c:formatCode>
                <c:ptCount val="60"/>
                <c:pt idx="0">
                  <c:v>42.364170465184486</c:v>
                </c:pt>
                <c:pt idx="1">
                  <c:v>41.124358331855881</c:v>
                </c:pt>
                <c:pt idx="2">
                  <c:v>39.660198568553511</c:v>
                </c:pt>
                <c:pt idx="3">
                  <c:v>37.721272884592601</c:v>
                </c:pt>
                <c:pt idx="4">
                  <c:v>37.337534721757962</c:v>
                </c:pt>
                <c:pt idx="5">
                  <c:v>36.934055026439189</c:v>
                </c:pt>
                <c:pt idx="6">
                  <c:v>36.493521881891681</c:v>
                </c:pt>
                <c:pt idx="7">
                  <c:v>36.038169487734265</c:v>
                </c:pt>
                <c:pt idx="8">
                  <c:v>35.624152071561504</c:v>
                </c:pt>
                <c:pt idx="9">
                  <c:v>35.175005639399657</c:v>
                </c:pt>
                <c:pt idx="10">
                  <c:v>34.996076285617676</c:v>
                </c:pt>
                <c:pt idx="11">
                  <c:v>34.870624711053708</c:v>
                </c:pt>
                <c:pt idx="12">
                  <c:v>34.720336707743755</c:v>
                </c:pt>
                <c:pt idx="13">
                  <c:v>34.562144021641508</c:v>
                </c:pt>
                <c:pt idx="14">
                  <c:v>34.450258501170019</c:v>
                </c:pt>
                <c:pt idx="15">
                  <c:v>34.309140448075546</c:v>
                </c:pt>
                <c:pt idx="16">
                  <c:v>34.232238759161504</c:v>
                </c:pt>
                <c:pt idx="17">
                  <c:v>34.117540329735121</c:v>
                </c:pt>
                <c:pt idx="18">
                  <c:v>33.976279484530025</c:v>
                </c:pt>
                <c:pt idx="19">
                  <c:v>33.916389769816831</c:v>
                </c:pt>
                <c:pt idx="20">
                  <c:v>33.842973288792145</c:v>
                </c:pt>
                <c:pt idx="21">
                  <c:v>33.740933833566615</c:v>
                </c:pt>
                <c:pt idx="22">
                  <c:v>33.656398469386197</c:v>
                </c:pt>
                <c:pt idx="23">
                  <c:v>33.543241131004919</c:v>
                </c:pt>
                <c:pt idx="24">
                  <c:v>33.439257558935132</c:v>
                </c:pt>
                <c:pt idx="25">
                  <c:v>33.295648571086623</c:v>
                </c:pt>
                <c:pt idx="26">
                  <c:v>33.26278803846364</c:v>
                </c:pt>
                <c:pt idx="27">
                  <c:v>33.144146674283213</c:v>
                </c:pt>
                <c:pt idx="28">
                  <c:v>33.003270543791302</c:v>
                </c:pt>
                <c:pt idx="29">
                  <c:v>32.875196179610874</c:v>
                </c:pt>
                <c:pt idx="30">
                  <c:v>32.784452789631295</c:v>
                </c:pt>
                <c:pt idx="31">
                  <c:v>32.726454490696838</c:v>
                </c:pt>
                <c:pt idx="32">
                  <c:v>32.396897320758107</c:v>
                </c:pt>
                <c:pt idx="33">
                  <c:v>32.268302489200664</c:v>
                </c:pt>
                <c:pt idx="34">
                  <c:v>32.054949449753856</c:v>
                </c:pt>
                <c:pt idx="35">
                  <c:v>31.86830261819641</c:v>
                </c:pt>
                <c:pt idx="36">
                  <c:v>31.782351643995554</c:v>
                </c:pt>
                <c:pt idx="37">
                  <c:v>31.524124046126619</c:v>
                </c:pt>
                <c:pt idx="38">
                  <c:v>31.309525539302786</c:v>
                </c:pt>
                <c:pt idx="39">
                  <c:v>31.212196448257682</c:v>
                </c:pt>
                <c:pt idx="40">
                  <c:v>30.912579499855983</c:v>
                </c:pt>
                <c:pt idx="41">
                  <c:v>30.647416876187901</c:v>
                </c:pt>
                <c:pt idx="42">
                  <c:v>30.354795694097678</c:v>
                </c:pt>
                <c:pt idx="43">
                  <c:v>30.047661512007465</c:v>
                </c:pt>
                <c:pt idx="44">
                  <c:v>29.436572580132911</c:v>
                </c:pt>
                <c:pt idx="45">
                  <c:v>28.482300342068747</c:v>
                </c:pt>
                <c:pt idx="46">
                  <c:v>27.443662769998959</c:v>
                </c:pt>
                <c:pt idx="47">
                  <c:v>26.640829894632947</c:v>
                </c:pt>
                <c:pt idx="48">
                  <c:v>25.531990457416832</c:v>
                </c:pt>
                <c:pt idx="49">
                  <c:v>24.449283766557095</c:v>
                </c:pt>
                <c:pt idx="50">
                  <c:v>22.581401027990452</c:v>
                </c:pt>
                <c:pt idx="51">
                  <c:v>20.008033032551811</c:v>
                </c:pt>
                <c:pt idx="52">
                  <c:v>18.764630832252578</c:v>
                </c:pt>
                <c:pt idx="53">
                  <c:v>16.30270802649428</c:v>
                </c:pt>
                <c:pt idx="54">
                  <c:v>14.442566753358964</c:v>
                </c:pt>
                <c:pt idx="55">
                  <c:v>7.9047307002644969</c:v>
                </c:pt>
                <c:pt idx="56">
                  <c:v>5.582457868707051</c:v>
                </c:pt>
                <c:pt idx="57">
                  <c:v>0.83379650378548753</c:v>
                </c:pt>
                <c:pt idx="58">
                  <c:v>-1.7633694679316063</c:v>
                </c:pt>
                <c:pt idx="59">
                  <c:v>-2.1436576752829071</c:v>
                </c:pt>
              </c:numCache>
            </c:numRef>
          </c:xVal>
          <c:yVal>
            <c:numRef>
              <c:f>'Traslación a 1 kW'!$AY$11:$AY$70</c:f>
              <c:numCache>
                <c:formatCode>0.0000</c:formatCode>
                <c:ptCount val="60"/>
                <c:pt idx="0">
                  <c:v>1.304448098098265E-2</c:v>
                </c:pt>
                <c:pt idx="1">
                  <c:v>1.5194651497337761</c:v>
                </c:pt>
                <c:pt idx="2">
                  <c:v>2.8914161237563731</c:v>
                </c:pt>
                <c:pt idx="3">
                  <c:v>4.1608762024081845</c:v>
                </c:pt>
                <c:pt idx="4">
                  <c:v>4.3402371792492866</c:v>
                </c:pt>
                <c:pt idx="5">
                  <c:v>4.5148542840293349</c:v>
                </c:pt>
                <c:pt idx="6">
                  <c:v>4.6737593551842442</c:v>
                </c:pt>
                <c:pt idx="7">
                  <c:v>4.8258455081560196</c:v>
                </c:pt>
                <c:pt idx="8">
                  <c:v>4.9357151469983478</c:v>
                </c:pt>
                <c:pt idx="9">
                  <c:v>5.041374848740058</c:v>
                </c:pt>
                <c:pt idx="10">
                  <c:v>5.0825684826988748</c:v>
                </c:pt>
                <c:pt idx="11">
                  <c:v>5.1113407012744201</c:v>
                </c:pt>
                <c:pt idx="12">
                  <c:v>5.1433585483415891</c:v>
                </c:pt>
                <c:pt idx="13">
                  <c:v>5.1750945728223279</c:v>
                </c:pt>
                <c:pt idx="14">
                  <c:v>5.196740584731943</c:v>
                </c:pt>
                <c:pt idx="15">
                  <c:v>5.221782049490125</c:v>
                </c:pt>
                <c:pt idx="16">
                  <c:v>5.2349394292783229</c:v>
                </c:pt>
                <c:pt idx="17">
                  <c:v>5.2536144199454418</c:v>
                </c:pt>
                <c:pt idx="18">
                  <c:v>5.2765337266732706</c:v>
                </c:pt>
                <c:pt idx="19">
                  <c:v>5.28587122200683</c:v>
                </c:pt>
                <c:pt idx="20">
                  <c:v>5.2969064437646729</c:v>
                </c:pt>
                <c:pt idx="21">
                  <c:v>5.3117615499771542</c:v>
                </c:pt>
                <c:pt idx="22">
                  <c:v>5.3236456349471384</c:v>
                </c:pt>
                <c:pt idx="23">
                  <c:v>5.3393496043717619</c:v>
                </c:pt>
                <c:pt idx="24">
                  <c:v>5.353355847372101</c:v>
                </c:pt>
                <c:pt idx="25">
                  <c:v>5.3716064064331492</c:v>
                </c:pt>
                <c:pt idx="26">
                  <c:v>5.3750018592817161</c:v>
                </c:pt>
                <c:pt idx="27">
                  <c:v>5.3868859442517012</c:v>
                </c:pt>
                <c:pt idx="28">
                  <c:v>5.4004677556459688</c:v>
                </c:pt>
                <c:pt idx="29">
                  <c:v>5.4123518406159539</c:v>
                </c:pt>
                <c:pt idx="30">
                  <c:v>5.4204160411313005</c:v>
                </c:pt>
                <c:pt idx="31">
                  <c:v>5.4255092204041517</c:v>
                </c:pt>
                <c:pt idx="32">
                  <c:v>5.4497018219501925</c:v>
                </c:pt>
                <c:pt idx="33">
                  <c:v>5.4581904540716097</c:v>
                </c:pt>
                <c:pt idx="34">
                  <c:v>5.468801244223382</c:v>
                </c:pt>
                <c:pt idx="35">
                  <c:v>5.4772898763448001</c:v>
                </c:pt>
                <c:pt idx="36">
                  <c:v>5.4811097607994377</c:v>
                </c:pt>
                <c:pt idx="37">
                  <c:v>5.4912961193451393</c:v>
                </c:pt>
                <c:pt idx="38">
                  <c:v>5.4985114566483446</c:v>
                </c:pt>
                <c:pt idx="39">
                  <c:v>5.5014824778908409</c:v>
                </c:pt>
                <c:pt idx="40">
                  <c:v>5.5091222468001169</c:v>
                </c:pt>
                <c:pt idx="41">
                  <c:v>5.51548872089118</c:v>
                </c:pt>
                <c:pt idx="42">
                  <c:v>5.5214307633761717</c:v>
                </c:pt>
                <c:pt idx="43">
                  <c:v>5.5273728058611642</c:v>
                </c:pt>
                <c:pt idx="44">
                  <c:v>5.5382492901983369</c:v>
                </c:pt>
                <c:pt idx="45">
                  <c:v>5.5515654074072049</c:v>
                </c:pt>
                <c:pt idx="46">
                  <c:v>5.5655716504075441</c:v>
                </c:pt>
                <c:pt idx="47">
                  <c:v>5.5744176539412749</c:v>
                </c:pt>
                <c:pt idx="48">
                  <c:v>5.585095504286806</c:v>
                </c:pt>
                <c:pt idx="49">
                  <c:v>5.5930951911980289</c:v>
                </c:pt>
                <c:pt idx="50">
                  <c:v>5.6037704949539249</c:v>
                </c:pt>
                <c:pt idx="51">
                  <c:v>5.6176069653118352</c:v>
                </c:pt>
                <c:pt idx="52">
                  <c:v>5.6241432120453263</c:v>
                </c:pt>
                <c:pt idx="53">
                  <c:v>5.6364517286213829</c:v>
                </c:pt>
                <c:pt idx="54">
                  <c:v>5.6453647923488717</c:v>
                </c:pt>
                <c:pt idx="55">
                  <c:v>5.6704062571070537</c:v>
                </c:pt>
                <c:pt idx="56">
                  <c:v>5.678894889228471</c:v>
                </c:pt>
                <c:pt idx="57">
                  <c:v>5.6944859598458795</c:v>
                </c:pt>
                <c:pt idx="58">
                  <c:v>5.7024903155047699</c:v>
                </c:pt>
                <c:pt idx="59">
                  <c:v>5.7036392518624046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BEE-49EC-A2D1-C65458510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8128"/>
        <c:axId val="84562688"/>
      </c:scatterChart>
      <c:valAx>
        <c:axId val="84528128"/>
        <c:scaling>
          <c:orientation val="minMax"/>
          <c:max val="44.99"/>
          <c:min val="0"/>
        </c:scaling>
        <c:delete val="0"/>
        <c:axPos val="b"/>
        <c:majorGridlines>
          <c:spPr>
            <a:ln w="3175"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4562688"/>
        <c:crosses val="autoZero"/>
        <c:crossBetween val="midCat"/>
      </c:valAx>
      <c:valAx>
        <c:axId val="84562688"/>
        <c:scaling>
          <c:orientation val="minMax"/>
          <c:max val="5.99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4528128"/>
        <c:crosses val="autoZero"/>
        <c:crossBetween val="midCat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32590214214934E-2"/>
          <c:y val="3.0070599773720216E-2"/>
          <c:w val="0.86393416758354546"/>
          <c:h val="0.7872719703140556"/>
        </c:manualLayout>
      </c:layout>
      <c:scatterChart>
        <c:scatterStyle val="smoothMarker"/>
        <c:varyColors val="0"/>
        <c:ser>
          <c:idx val="2"/>
          <c:order val="2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A-44A3-AE78-C4AFACE07DA9}"/>
            </c:ext>
          </c:extLst>
        </c:ser>
        <c:ser>
          <c:idx val="4"/>
          <c:order val="3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'Traslación a STC'!$BC$11:$BC$71</c:f>
              <c:numCache>
                <c:formatCode>0.000</c:formatCode>
                <c:ptCount val="61"/>
                <c:pt idx="0">
                  <c:v>48.6</c:v>
                </c:pt>
                <c:pt idx="1">
                  <c:v>47.491784148719532</c:v>
                </c:pt>
                <c:pt idx="2">
                  <c:v>46.147473808011185</c:v>
                </c:pt>
                <c:pt idx="3">
                  <c:v>44.319444256866511</c:v>
                </c:pt>
                <c:pt idx="4">
                  <c:v>43.951374517989663</c:v>
                </c:pt>
                <c:pt idx="5">
                  <c:v>43.563148836538147</c:v>
                </c:pt>
                <c:pt idx="6">
                  <c:v>43.136497150866198</c:v>
                </c:pt>
                <c:pt idx="7">
                  <c:v>42.694430535838897</c:v>
                </c:pt>
                <c:pt idx="8">
                  <c:v>42.290010993806824</c:v>
                </c:pt>
                <c:pt idx="9">
                  <c:v>41.85009466861306</c:v>
                </c:pt>
                <c:pt idx="10">
                  <c:v>41.674763864150997</c:v>
                </c:pt>
                <c:pt idx="11">
                  <c:v>41.551825742216401</c:v>
                </c:pt>
                <c:pt idx="12">
                  <c:v>41.404334719670608</c:v>
                </c:pt>
                <c:pt idx="13">
                  <c:v>41.248914395177081</c:v>
                </c:pt>
                <c:pt idx="14">
                  <c:v>41.138919803811625</c:v>
                </c:pt>
                <c:pt idx="15">
                  <c:v>40.999989296153551</c:v>
                </c:pt>
                <c:pt idx="16">
                  <c:v>40.924236995519649</c:v>
                </c:pt>
                <c:pt idx="17">
                  <c:v>40.811169955910231</c:v>
                </c:pt>
                <c:pt idx="18">
                  <c:v>40.671911270935055</c:v>
                </c:pt>
                <c:pt idx="19">
                  <c:v>40.612837251130351</c:v>
                </c:pt>
                <c:pt idx="20">
                  <c:v>40.540384773179333</c:v>
                </c:pt>
                <c:pt idx="21">
                  <c:v>40.43964301439911</c:v>
                </c:pt>
                <c:pt idx="22">
                  <c:v>40.356145807374951</c:v>
                </c:pt>
                <c:pt idx="23">
                  <c:v>40.244360319521576</c:v>
                </c:pt>
                <c:pt idx="24">
                  <c:v>40.141600289814519</c:v>
                </c:pt>
                <c:pt idx="25">
                  <c:v>39.999585614741683</c:v>
                </c:pt>
                <c:pt idx="26">
                  <c:v>39.967021698449052</c:v>
                </c:pt>
                <c:pt idx="27">
                  <c:v>39.849418491424885</c:v>
                </c:pt>
                <c:pt idx="28">
                  <c:v>39.709728826254413</c:v>
                </c:pt>
                <c:pt idx="29">
                  <c:v>39.582692619230237</c:v>
                </c:pt>
                <c:pt idx="30">
                  <c:v>39.492653693035265</c:v>
                </c:pt>
                <c:pt idx="31">
                  <c:v>39.435100318596334</c:v>
                </c:pt>
                <c:pt idx="32">
                  <c:v>39.107656540011412</c:v>
                </c:pt>
                <c:pt idx="33">
                  <c:v>38.979803249279861</c:v>
                </c:pt>
                <c:pt idx="34">
                  <c:v>38.767377135865424</c:v>
                </c:pt>
                <c:pt idx="35">
                  <c:v>38.581471845133869</c:v>
                </c:pt>
                <c:pt idx="36">
                  <c:v>38.495854564304672</c:v>
                </c:pt>
                <c:pt idx="37">
                  <c:v>38.238516815426813</c:v>
                </c:pt>
                <c:pt idx="38">
                  <c:v>38.024548618304991</c:v>
                </c:pt>
                <c:pt idx="39">
                  <c:v>37.927479066548948</c:v>
                </c:pt>
                <c:pt idx="40">
                  <c:v>37.628529504890551</c:v>
                </c:pt>
                <c:pt idx="41">
                  <c:v>37.363923036841896</c:v>
                </c:pt>
                <c:pt idx="42">
                  <c:v>37.071820933329803</c:v>
                </c:pt>
                <c:pt idx="43">
                  <c:v>36.765205829817717</c:v>
                </c:pt>
                <c:pt idx="44">
                  <c:v>36.155067034203384</c:v>
                </c:pt>
                <c:pt idx="45">
                  <c:v>35.201958051232801</c:v>
                </c:pt>
                <c:pt idx="46">
                  <c:v>34.164544021525742</c:v>
                </c:pt>
                <c:pt idx="47">
                  <c:v>33.362483905854397</c:v>
                </c:pt>
                <c:pt idx="48">
                  <c:v>32.254577252843177</c:v>
                </c:pt>
                <c:pt idx="49">
                  <c:v>31.172569390057763</c:v>
                </c:pt>
                <c:pt idx="50">
                  <c:v>29.305619213233761</c:v>
                </c:pt>
                <c:pt idx="51">
                  <c:v>26.733459929341329</c:v>
                </c:pt>
                <c:pt idx="52">
                  <c:v>25.490628715478039</c:v>
                </c:pt>
                <c:pt idx="53">
                  <c:v>23.029781143917294</c:v>
                </c:pt>
                <c:pt idx="54">
                  <c:v>21.170418488649158</c:v>
                </c:pt>
                <c:pt idx="55">
                  <c:v>14.634769980991086</c:v>
                </c:pt>
                <c:pt idx="56">
                  <c:v>12.313238690259535</c:v>
                </c:pt>
                <c:pt idx="57">
                  <c:v>7.565939313372894</c:v>
                </c:pt>
                <c:pt idx="58">
                  <c:v>4.9694725775775783</c:v>
                </c:pt>
                <c:pt idx="59">
                  <c:v>4.5892847377770627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STC'!$BD$11:$BD$71</c:f>
              <c:numCache>
                <c:formatCode>0.0000</c:formatCode>
                <c:ptCount val="61"/>
                <c:pt idx="0">
                  <c:v>1.3118221245910023E-2</c:v>
                </c:pt>
                <c:pt idx="1">
                  <c:v>1.5280546645525437</c:v>
                </c:pt>
                <c:pt idx="2">
                  <c:v>2.9077612578626604</c:v>
                </c:pt>
                <c:pt idx="3">
                  <c:v>4.1843975762323247</c:v>
                </c:pt>
                <c:pt idx="4">
                  <c:v>4.364772478117219</c:v>
                </c:pt>
                <c:pt idx="5">
                  <c:v>4.5403766908999623</c:v>
                </c:pt>
                <c:pt idx="6">
                  <c:v>4.7001800501555904</c:v>
                </c:pt>
                <c:pt idx="7">
                  <c:v>4.8531259439808565</c:v>
                </c:pt>
                <c:pt idx="8">
                  <c:v>4.9636166743244496</c:v>
                </c:pt>
                <c:pt idx="9">
                  <c:v>5.0698736688530444</c:v>
                </c:pt>
                <c:pt idx="10">
                  <c:v>5.1113001698370697</c:v>
                </c:pt>
                <c:pt idx="11">
                  <c:v>5.1402350373538344</c:v>
                </c:pt>
                <c:pt idx="12">
                  <c:v>5.1724338808537915</c:v>
                </c:pt>
                <c:pt idx="13">
                  <c:v>5.2043493086282586</c:v>
                </c:pt>
                <c:pt idx="14">
                  <c:v>5.2261176851344535</c:v>
                </c:pt>
                <c:pt idx="15">
                  <c:v>5.2513007089357382</c:v>
                </c:pt>
                <c:pt idx="16">
                  <c:v>5.2645324672042104</c:v>
                </c:pt>
                <c:pt idx="17">
                  <c:v>5.2833130273272024</c:v>
                </c:pt>
                <c:pt idx="18">
                  <c:v>5.3063618965690571</c:v>
                </c:pt>
                <c:pt idx="19">
                  <c:v>5.3157521766305527</c:v>
                </c:pt>
                <c:pt idx="20">
                  <c:v>5.3268497803395931</c:v>
                </c:pt>
                <c:pt idx="21">
                  <c:v>5.3417888622556102</c:v>
                </c:pt>
                <c:pt idx="22">
                  <c:v>5.3537401277884227</c:v>
                </c:pt>
                <c:pt idx="23">
                  <c:v>5.3695328715282118</c:v>
                </c:pt>
                <c:pt idx="24">
                  <c:v>5.383618291620456</c:v>
                </c:pt>
                <c:pt idx="25">
                  <c:v>5.401972020831562</c:v>
                </c:pt>
                <c:pt idx="26">
                  <c:v>5.4053866681266518</c:v>
                </c:pt>
                <c:pt idx="27">
                  <c:v>5.4173379336594651</c:v>
                </c:pt>
                <c:pt idx="28">
                  <c:v>5.4309965228398225</c:v>
                </c:pt>
                <c:pt idx="29">
                  <c:v>5.4429477883726349</c:v>
                </c:pt>
                <c:pt idx="30">
                  <c:v>5.4510575756984734</c:v>
                </c:pt>
                <c:pt idx="31">
                  <c:v>5.456179546641108</c:v>
                </c:pt>
                <c:pt idx="32">
                  <c:v>5.4805089086186198</c:v>
                </c:pt>
                <c:pt idx="33">
                  <c:v>5.4890455268563434</c:v>
                </c:pt>
                <c:pt idx="34">
                  <c:v>5.4997162996534978</c:v>
                </c:pt>
                <c:pt idx="35">
                  <c:v>5.5082529178912214</c:v>
                </c:pt>
                <c:pt idx="36">
                  <c:v>5.5120943960981981</c:v>
                </c:pt>
                <c:pt idx="37">
                  <c:v>5.5223383379834665</c:v>
                </c:pt>
                <c:pt idx="38">
                  <c:v>5.5295944634855321</c:v>
                </c:pt>
                <c:pt idx="39">
                  <c:v>5.532582279868735</c:v>
                </c:pt>
                <c:pt idx="40">
                  <c:v>5.5402652362826865</c:v>
                </c:pt>
                <c:pt idx="41">
                  <c:v>5.5466676999609792</c:v>
                </c:pt>
                <c:pt idx="42">
                  <c:v>5.5526433327273859</c:v>
                </c:pt>
                <c:pt idx="43">
                  <c:v>5.5586189654937925</c:v>
                </c:pt>
                <c:pt idx="44">
                  <c:v>5.5695569344417866</c:v>
                </c:pt>
                <c:pt idx="45">
                  <c:v>5.5829483274713052</c:v>
                </c:pt>
                <c:pt idx="46">
                  <c:v>5.5970337475635485</c:v>
                </c:pt>
                <c:pt idx="47">
                  <c:v>5.6059297574290818</c:v>
                </c:pt>
                <c:pt idx="48">
                  <c:v>5.6166679695103134</c:v>
                </c:pt>
                <c:pt idx="49">
                  <c:v>5.6247128785375446</c:v>
                </c:pt>
                <c:pt idx="50">
                  <c:v>5.6354485296333063</c:v>
                </c:pt>
                <c:pt idx="51">
                  <c:v>5.6493632173607962</c:v>
                </c:pt>
                <c:pt idx="52">
                  <c:v>5.6559364134038415</c:v>
                </c:pt>
                <c:pt idx="53">
                  <c:v>5.6683145098485417</c:v>
                </c:pt>
                <c:pt idx="54">
                  <c:v>5.6772779589981521</c:v>
                </c:pt>
                <c:pt idx="55">
                  <c:v>5.7024609827994368</c:v>
                </c:pt>
                <c:pt idx="56">
                  <c:v>5.7109976010371604</c:v>
                </c:pt>
                <c:pt idx="57">
                  <c:v>5.7266768077543873</c:v>
                </c:pt>
                <c:pt idx="58">
                  <c:v>5.7347264119216499</c:v>
                </c:pt>
                <c:pt idx="59">
                  <c:v>5.7358818432001248</c:v>
                </c:pt>
                <c:pt idx="60">
                  <c:v>5.7499810055577854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DA-44A3-AE78-C4AFACE07DA9}"/>
            </c:ext>
          </c:extLst>
        </c:ser>
        <c:ser>
          <c:idx val="5"/>
          <c:order val="4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DA-44A3-AE78-C4AFACE07DA9}"/>
            </c:ext>
          </c:extLst>
        </c:ser>
        <c:ser>
          <c:idx val="9"/>
          <c:order val="5"/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STC'!$AX$11:$AX$71</c:f>
              <c:numCache>
                <c:formatCode>0.000</c:formatCode>
                <c:ptCount val="61"/>
                <c:pt idx="0">
                  <c:v>48.599999999999994</c:v>
                </c:pt>
                <c:pt idx="1">
                  <c:v>48.068782578875201</c:v>
                </c:pt>
                <c:pt idx="2">
                  <c:v>47.497971681527503</c:v>
                </c:pt>
                <c:pt idx="3">
                  <c:v>46.86917775557918</c:v>
                </c:pt>
                <c:pt idx="4">
                  <c:v>46.333761377439259</c:v>
                </c:pt>
                <c:pt idx="5">
                  <c:v>45.759654419975625</c:v>
                </c:pt>
                <c:pt idx="6">
                  <c:v>45.195977503386629</c:v>
                </c:pt>
                <c:pt idx="7">
                  <c:v>44.645971242101126</c:v>
                </c:pt>
                <c:pt idx="8">
                  <c:v>44.115650795511115</c:v>
                </c:pt>
                <c:pt idx="9">
                  <c:v>43.632804989096989</c:v>
                </c:pt>
                <c:pt idx="10">
                  <c:v>43.11467665865289</c:v>
                </c:pt>
                <c:pt idx="11">
                  <c:v>42.680068746537252</c:v>
                </c:pt>
                <c:pt idx="12">
                  <c:v>42.159335996125378</c:v>
                </c:pt>
                <c:pt idx="13">
                  <c:v>41.704236588694286</c:v>
                </c:pt>
                <c:pt idx="14">
                  <c:v>41.574139189939068</c:v>
                </c:pt>
                <c:pt idx="15">
                  <c:v>41.423455426395911</c:v>
                </c:pt>
                <c:pt idx="16">
                  <c:v>41.321295473086451</c:v>
                </c:pt>
                <c:pt idx="17">
                  <c:v>41.077395069714314</c:v>
                </c:pt>
                <c:pt idx="18">
                  <c:v>40.92305147978589</c:v>
                </c:pt>
                <c:pt idx="19">
                  <c:v>40.683686233374871</c:v>
                </c:pt>
                <c:pt idx="20">
                  <c:v>40.595571407721742</c:v>
                </c:pt>
                <c:pt idx="21">
                  <c:v>40.461572409635863</c:v>
                </c:pt>
                <c:pt idx="22">
                  <c:v>40.400143006654751</c:v>
                </c:pt>
                <c:pt idx="23">
                  <c:v>40.342443680523097</c:v>
                </c:pt>
                <c:pt idx="24">
                  <c:v>40.247123893294692</c:v>
                </c:pt>
                <c:pt idx="25">
                  <c:v>40.128403471579745</c:v>
                </c:pt>
                <c:pt idx="26">
                  <c:v>40.031937914899714</c:v>
                </c:pt>
                <c:pt idx="27">
                  <c:v>39.892833423943948</c:v>
                </c:pt>
                <c:pt idx="28">
                  <c:v>39.749328436983262</c:v>
                </c:pt>
                <c:pt idx="29">
                  <c:v>39.629463245816687</c:v>
                </c:pt>
                <c:pt idx="30">
                  <c:v>39.535480919685021</c:v>
                </c:pt>
                <c:pt idx="31">
                  <c:v>39.462098304889366</c:v>
                </c:pt>
                <c:pt idx="32">
                  <c:v>39.307299036873331</c:v>
                </c:pt>
                <c:pt idx="33">
                  <c:v>39.221477345228223</c:v>
                </c:pt>
                <c:pt idx="34">
                  <c:v>39.120989538308933</c:v>
                </c:pt>
                <c:pt idx="35">
                  <c:v>38.977228385567074</c:v>
                </c:pt>
                <c:pt idx="36">
                  <c:v>38.904622809196148</c:v>
                </c:pt>
                <c:pt idx="37">
                  <c:v>38.733031464330658</c:v>
                </c:pt>
                <c:pt idx="38">
                  <c:v>38.557111638677526</c:v>
                </c:pt>
                <c:pt idx="39">
                  <c:v>38.323457036779317</c:v>
                </c:pt>
                <c:pt idx="40">
                  <c:v>38.100316641548716</c:v>
                </c:pt>
                <c:pt idx="41">
                  <c:v>37.914773719355239</c:v>
                </c:pt>
                <c:pt idx="42">
                  <c:v>37.548996547879554</c:v>
                </c:pt>
                <c:pt idx="43">
                  <c:v>37.247842952774796</c:v>
                </c:pt>
                <c:pt idx="44">
                  <c:v>36.991363665067865</c:v>
                </c:pt>
                <c:pt idx="45">
                  <c:v>36.406348473901289</c:v>
                </c:pt>
                <c:pt idx="46">
                  <c:v>35.881398705406717</c:v>
                </c:pt>
                <c:pt idx="47">
                  <c:v>35.209139936912145</c:v>
                </c:pt>
                <c:pt idx="48">
                  <c:v>34.227492976293938</c:v>
                </c:pt>
                <c:pt idx="49">
                  <c:v>33.418288361498284</c:v>
                </c:pt>
                <c:pt idx="50">
                  <c:v>32.389830669853175</c:v>
                </c:pt>
                <c:pt idx="51">
                  <c:v>31.11182253584516</c:v>
                </c:pt>
                <c:pt idx="52">
                  <c:v>29.62039184420005</c:v>
                </c:pt>
                <c:pt idx="53">
                  <c:v>27.170182518068387</c:v>
                </c:pt>
                <c:pt idx="54">
                  <c:v>24.937825307210915</c:v>
                </c:pt>
                <c:pt idx="55">
                  <c:v>21.146857635256701</c:v>
                </c:pt>
                <c:pt idx="56">
                  <c:v>16.225666706815915</c:v>
                </c:pt>
                <c:pt idx="57">
                  <c:v>9.5077596635346353</c:v>
                </c:pt>
                <c:pt idx="58">
                  <c:v>4.1560861919632472</c:v>
                </c:pt>
                <c:pt idx="59">
                  <c:v>3.6961115574766978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STC'!$AY$11:$AY$71</c:f>
              <c:numCache>
                <c:formatCode>0.0000</c:formatCode>
                <c:ptCount val="61"/>
                <c:pt idx="0">
                  <c:v>4.4408269473095929E-3</c:v>
                </c:pt>
                <c:pt idx="1">
                  <c:v>0.74535690199488547</c:v>
                </c:pt>
                <c:pt idx="2">
                  <c:v>1.4662171664306565</c:v>
                </c:pt>
                <c:pt idx="3">
                  <c:v>2.1690272013158038</c:v>
                </c:pt>
                <c:pt idx="4">
                  <c:v>2.6929114722027672</c:v>
                </c:pt>
                <c:pt idx="5">
                  <c:v>3.1778303732774043</c:v>
                </c:pt>
                <c:pt idx="6">
                  <c:v>3.5964219460883058</c:v>
                </c:pt>
                <c:pt idx="7">
                  <c:v>3.9459648433503918</c:v>
                </c:pt>
                <c:pt idx="8">
                  <c:v>4.2306127651589769</c:v>
                </c:pt>
                <c:pt idx="9">
                  <c:v>4.4486472573048763</c:v>
                </c:pt>
                <c:pt idx="10">
                  <c:v>4.6586331736081563</c:v>
                </c:pt>
                <c:pt idx="11">
                  <c:v>4.8039201810797252</c:v>
                </c:pt>
                <c:pt idx="12">
                  <c:v>4.9531920990757605</c:v>
                </c:pt>
                <c:pt idx="13">
                  <c:v>5.0765348216118378</c:v>
                </c:pt>
                <c:pt idx="14">
                  <c:v>5.1073347139346614</c:v>
                </c:pt>
                <c:pt idx="15">
                  <c:v>5.1402833405634469</c:v>
                </c:pt>
                <c:pt idx="16">
                  <c:v>5.1623357082496542</c:v>
                </c:pt>
                <c:pt idx="17">
                  <c:v>5.2096189378736488</c:v>
                </c:pt>
                <c:pt idx="18">
                  <c:v>5.2369886897681832</c:v>
                </c:pt>
                <c:pt idx="19">
                  <c:v>5.2769813584388228</c:v>
                </c:pt>
                <c:pt idx="20">
                  <c:v>5.2911326104299725</c:v>
                </c:pt>
                <c:pt idx="21">
                  <c:v>5.3124620337209807</c:v>
                </c:pt>
                <c:pt idx="22">
                  <c:v>5.3221012923236479</c:v>
                </c:pt>
                <c:pt idx="23">
                  <c:v>5.330920188492045</c:v>
                </c:pt>
                <c:pt idx="24">
                  <c:v>5.3446612592660596</c:v>
                </c:pt>
                <c:pt idx="25">
                  <c:v>5.3598379643000458</c:v>
                </c:pt>
                <c:pt idx="26">
                  <c:v>5.3711179477712525</c:v>
                </c:pt>
                <c:pt idx="27">
                  <c:v>5.3868256323908206</c:v>
                </c:pt>
                <c:pt idx="28">
                  <c:v>5.4029069920991972</c:v>
                </c:pt>
                <c:pt idx="29">
                  <c:v>5.4156226098303755</c:v>
                </c:pt>
                <c:pt idx="30">
                  <c:v>5.4244415059987716</c:v>
                </c:pt>
                <c:pt idx="31">
                  <c:v>5.4310044054729287</c:v>
                </c:pt>
                <c:pt idx="32">
                  <c:v>5.4445403856383763</c:v>
                </c:pt>
                <c:pt idx="33">
                  <c:v>5.4519236475468027</c:v>
                </c:pt>
                <c:pt idx="34">
                  <c:v>5.4605374531066317</c:v>
                </c:pt>
                <c:pt idx="35">
                  <c:v>5.4728428896206749</c:v>
                </c:pt>
                <c:pt idx="36">
                  <c:v>5.4789956078776969</c:v>
                </c:pt>
                <c:pt idx="37">
                  <c:v>5.4933519504774146</c:v>
                </c:pt>
                <c:pt idx="38">
                  <c:v>5.5075032024685644</c:v>
                </c:pt>
                <c:pt idx="39">
                  <c:v>5.5249235987602781</c:v>
                </c:pt>
                <c:pt idx="40">
                  <c:v>5.5394973374050762</c:v>
                </c:pt>
                <c:pt idx="41">
                  <c:v>5.5493416866163097</c:v>
                </c:pt>
                <c:pt idx="42">
                  <c:v>5.5671845695616735</c:v>
                </c:pt>
                <c:pt idx="43">
                  <c:v>5.5788747342500136</c:v>
                </c:pt>
                <c:pt idx="44">
                  <c:v>5.5872834492012764</c:v>
                </c:pt>
                <c:pt idx="45">
                  <c:v>5.5999990669324546</c:v>
                </c:pt>
                <c:pt idx="46">
                  <c:v>5.6082026912751504</c:v>
                </c:pt>
                <c:pt idx="47">
                  <c:v>5.6164063156178461</c:v>
                </c:pt>
                <c:pt idx="48">
                  <c:v>5.6266608460462146</c:v>
                </c:pt>
                <c:pt idx="49">
                  <c:v>5.6332237455203718</c:v>
                </c:pt>
                <c:pt idx="50">
                  <c:v>5.6406070074287973</c:v>
                </c:pt>
                <c:pt idx="51">
                  <c:v>5.6473749975115206</c:v>
                </c:pt>
                <c:pt idx="52">
                  <c:v>5.654758259419947</c:v>
                </c:pt>
                <c:pt idx="53">
                  <c:v>5.6635771555883432</c:v>
                </c:pt>
                <c:pt idx="54">
                  <c:v>5.6711655081053376</c:v>
                </c:pt>
                <c:pt idx="55">
                  <c:v>5.6836760352279478</c:v>
                </c:pt>
                <c:pt idx="56">
                  <c:v>5.6991220242309826</c:v>
                </c:pt>
                <c:pt idx="57">
                  <c:v>5.7202026726137989</c:v>
                </c:pt>
                <c:pt idx="58">
                  <c:v>5.7369790843946102</c:v>
                </c:pt>
                <c:pt idx="59">
                  <c:v>5.7384147186545826</c:v>
                </c:pt>
                <c:pt idx="60">
                  <c:v>5.7499791422369713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DA-44A3-AE78-C4AFACE07DA9}"/>
            </c:ext>
          </c:extLst>
        </c:ser>
        <c:ser>
          <c:idx val="10"/>
          <c:order val="6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STC'!$AN$11:$AN$71</c:f>
              <c:numCache>
                <c:formatCode>0.000</c:formatCode>
                <c:ptCount val="61"/>
                <c:pt idx="0">
                  <c:v>48.599999999999994</c:v>
                </c:pt>
                <c:pt idx="1">
                  <c:v>48.331632508899574</c:v>
                </c:pt>
                <c:pt idx="2">
                  <c:v>48.061096556943063</c:v>
                </c:pt>
                <c:pt idx="3">
                  <c:v>47.781863707361673</c:v>
                </c:pt>
                <c:pt idx="4">
                  <c:v>47.474301835324482</c:v>
                </c:pt>
                <c:pt idx="5">
                  <c:v>47.195121144212578</c:v>
                </c:pt>
                <c:pt idx="6">
                  <c:v>46.982849502923159</c:v>
                </c:pt>
                <c:pt idx="7">
                  <c:v>46.705181787641962</c:v>
                </c:pt>
                <c:pt idx="8">
                  <c:v>46.415185168111464</c:v>
                </c:pt>
                <c:pt idx="9">
                  <c:v>46.144110992064348</c:v>
                </c:pt>
                <c:pt idx="10">
                  <c:v>46.008937708239273</c:v>
                </c:pt>
                <c:pt idx="11">
                  <c:v>45.793122013790523</c:v>
                </c:pt>
                <c:pt idx="12">
                  <c:v>45.417479793230704</c:v>
                </c:pt>
                <c:pt idx="13">
                  <c:v>45.123239944644169</c:v>
                </c:pt>
                <c:pt idx="14">
                  <c:v>44.974308885786904</c:v>
                </c:pt>
                <c:pt idx="15">
                  <c:v>44.831199822543418</c:v>
                </c:pt>
                <c:pt idx="16">
                  <c:v>44.533370898912821</c:v>
                </c:pt>
                <c:pt idx="17">
                  <c:v>44.180374415920717</c:v>
                </c:pt>
                <c:pt idx="18">
                  <c:v>43.852823679405283</c:v>
                </c:pt>
                <c:pt idx="19">
                  <c:v>43.562323727427653</c:v>
                </c:pt>
                <c:pt idx="20">
                  <c:v>43.228284995352311</c:v>
                </c:pt>
                <c:pt idx="21">
                  <c:v>43.030775707231186</c:v>
                </c:pt>
                <c:pt idx="22">
                  <c:v>42.820922402562616</c:v>
                </c:pt>
                <c:pt idx="23">
                  <c:v>42.713458777500868</c:v>
                </c:pt>
                <c:pt idx="24">
                  <c:v>42.422305175113465</c:v>
                </c:pt>
                <c:pt idx="25">
                  <c:v>42.210296040586719</c:v>
                </c:pt>
                <c:pt idx="26">
                  <c:v>42.078882168191548</c:v>
                </c:pt>
                <c:pt idx="27">
                  <c:v>41.868341025028414</c:v>
                </c:pt>
                <c:pt idx="28">
                  <c:v>41.608438663766492</c:v>
                </c:pt>
                <c:pt idx="29">
                  <c:v>41.516967722824894</c:v>
                </c:pt>
                <c:pt idx="30">
                  <c:v>41.248370541528232</c:v>
                </c:pt>
                <c:pt idx="31">
                  <c:v>41.184489005075903</c:v>
                </c:pt>
                <c:pt idx="32">
                  <c:v>40.934774001333977</c:v>
                </c:pt>
                <c:pt idx="33">
                  <c:v>40.905737531379636</c:v>
                </c:pt>
                <c:pt idx="34">
                  <c:v>40.562393640072045</c:v>
                </c:pt>
                <c:pt idx="35">
                  <c:v>40.519567587402889</c:v>
                </c:pt>
                <c:pt idx="36">
                  <c:v>40.093488831701499</c:v>
                </c:pt>
                <c:pt idx="37">
                  <c:v>39.991145120802663</c:v>
                </c:pt>
                <c:pt idx="38">
                  <c:v>39.912029180893981</c:v>
                </c:pt>
                <c:pt idx="39">
                  <c:v>39.785010631935918</c:v>
                </c:pt>
                <c:pt idx="40">
                  <c:v>39.645654361167963</c:v>
                </c:pt>
                <c:pt idx="41">
                  <c:v>39.359684819632065</c:v>
                </c:pt>
                <c:pt idx="42">
                  <c:v>38.905341477282548</c:v>
                </c:pt>
                <c:pt idx="43">
                  <c:v>38.511968631221947</c:v>
                </c:pt>
                <c:pt idx="44">
                  <c:v>38.221662992376451</c:v>
                </c:pt>
                <c:pt idx="45">
                  <c:v>37.773145782633314</c:v>
                </c:pt>
                <c:pt idx="46">
                  <c:v>36.773068249761295</c:v>
                </c:pt>
                <c:pt idx="47">
                  <c:v>35.72875518239394</c:v>
                </c:pt>
                <c:pt idx="48">
                  <c:v>34.804940991055936</c:v>
                </c:pt>
                <c:pt idx="49">
                  <c:v>33.896381720287991</c:v>
                </c:pt>
                <c:pt idx="50">
                  <c:v>33.225128223999072</c:v>
                </c:pt>
                <c:pt idx="51">
                  <c:v>31.696136415609494</c:v>
                </c:pt>
                <c:pt idx="52">
                  <c:v>30.603280478065951</c:v>
                </c:pt>
                <c:pt idx="53">
                  <c:v>27.835590210687105</c:v>
                </c:pt>
                <c:pt idx="54">
                  <c:v>23.685508936683842</c:v>
                </c:pt>
                <c:pt idx="55">
                  <c:v>20.833643795223651</c:v>
                </c:pt>
                <c:pt idx="56">
                  <c:v>16.816562676382642</c:v>
                </c:pt>
                <c:pt idx="57">
                  <c:v>12.528779610546197</c:v>
                </c:pt>
                <c:pt idx="58">
                  <c:v>7.2499130666537948</c:v>
                </c:pt>
                <c:pt idx="59">
                  <c:v>6.2269994852892463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STC'!$AO$11:$AO$71</c:f>
              <c:numCache>
                <c:formatCode>0.0000</c:formatCode>
                <c:ptCount val="61"/>
                <c:pt idx="0">
                  <c:v>3.0951921923371732E-3</c:v>
                </c:pt>
                <c:pt idx="1">
                  <c:v>0.35256911889122972</c:v>
                </c:pt>
                <c:pt idx="2">
                  <c:v>0.69704848056159441</c:v>
                </c:pt>
                <c:pt idx="3">
                  <c:v>1.0356189396647375</c:v>
                </c:pt>
                <c:pt idx="4">
                  <c:v>1.3905797979773187</c:v>
                </c:pt>
                <c:pt idx="5">
                  <c:v>1.6980577453119508</c:v>
                </c:pt>
                <c:pt idx="6">
                  <c:v>1.9189410090199439</c:v>
                </c:pt>
                <c:pt idx="7">
                  <c:v>2.1907540519291873</c:v>
                </c:pt>
                <c:pt idx="8">
                  <c:v>2.4584167738441436</c:v>
                </c:pt>
                <c:pt idx="9">
                  <c:v>2.6936504740802456</c:v>
                </c:pt>
                <c:pt idx="10">
                  <c:v>2.8102120443327605</c:v>
                </c:pt>
                <c:pt idx="11">
                  <c:v>2.9819946067531244</c:v>
                </c:pt>
                <c:pt idx="12">
                  <c:v>3.2599522114255963</c:v>
                </c:pt>
                <c:pt idx="13">
                  <c:v>3.4622398496784434</c:v>
                </c:pt>
                <c:pt idx="14">
                  <c:v>3.5617076686595914</c:v>
                </c:pt>
                <c:pt idx="15">
                  <c:v>3.6518196161411587</c:v>
                </c:pt>
                <c:pt idx="16">
                  <c:v>3.8313399576242499</c:v>
                </c:pt>
                <c:pt idx="17">
                  <c:v>4.0211308102727905</c:v>
                </c:pt>
                <c:pt idx="18">
                  <c:v>4.1829946382677266</c:v>
                </c:pt>
                <c:pt idx="19">
                  <c:v>4.3204185934556101</c:v>
                </c:pt>
                <c:pt idx="20">
                  <c:v>4.4571290249666946</c:v>
                </c:pt>
                <c:pt idx="21">
                  <c:v>4.5327499460750138</c:v>
                </c:pt>
                <c:pt idx="22">
                  <c:v>4.6124748620108837</c:v>
                </c:pt>
                <c:pt idx="23">
                  <c:v>4.6508591124236975</c:v>
                </c:pt>
                <c:pt idx="24">
                  <c:v>4.7459656249337918</c:v>
                </c:pt>
                <c:pt idx="25">
                  <c:v>4.8138929782559003</c:v>
                </c:pt>
                <c:pt idx="26">
                  <c:v>4.8541766015049044</c:v>
                </c:pt>
                <c:pt idx="27">
                  <c:v>4.9115807646347331</c:v>
                </c:pt>
                <c:pt idx="28">
                  <c:v>4.9790558335768145</c:v>
                </c:pt>
                <c:pt idx="29">
                  <c:v>5.0012475780794006</c:v>
                </c:pt>
                <c:pt idx="30">
                  <c:v>5.0604287525398011</c:v>
                </c:pt>
                <c:pt idx="31">
                  <c:v>5.074195277948915</c:v>
                </c:pt>
                <c:pt idx="32">
                  <c:v>5.1250839678544526</c:v>
                </c:pt>
                <c:pt idx="33">
                  <c:v>5.1306229660511891</c:v>
                </c:pt>
                <c:pt idx="34">
                  <c:v>5.1925590367965322</c:v>
                </c:pt>
                <c:pt idx="35">
                  <c:v>5.1996086708651079</c:v>
                </c:pt>
                <c:pt idx="36">
                  <c:v>5.2667295460497723</c:v>
                </c:pt>
                <c:pt idx="37">
                  <c:v>5.2811830079443389</c:v>
                </c:pt>
                <c:pt idx="38">
                  <c:v>5.2922610043378153</c:v>
                </c:pt>
                <c:pt idx="39">
                  <c:v>5.3083744536374162</c:v>
                </c:pt>
                <c:pt idx="40">
                  <c:v>5.3254949935182427</c:v>
                </c:pt>
                <c:pt idx="41">
                  <c:v>5.3597360732798967</c:v>
                </c:pt>
                <c:pt idx="42">
                  <c:v>5.4055586947256371</c:v>
                </c:pt>
                <c:pt idx="43">
                  <c:v>5.4423175009403533</c:v>
                </c:pt>
                <c:pt idx="44">
                  <c:v>5.4660872556746591</c:v>
                </c:pt>
                <c:pt idx="45">
                  <c:v>5.5001342690813102</c:v>
                </c:pt>
                <c:pt idx="46">
                  <c:v>5.5665399085351881</c:v>
                </c:pt>
                <c:pt idx="47">
                  <c:v>5.615711106163503</c:v>
                </c:pt>
                <c:pt idx="48">
                  <c:v>5.6427285266041451</c:v>
                </c:pt>
                <c:pt idx="49">
                  <c:v>5.6598490664849717</c:v>
                </c:pt>
                <c:pt idx="50">
                  <c:v>5.6689128817159968</c:v>
                </c:pt>
                <c:pt idx="51">
                  <c:v>5.6804988545986435</c:v>
                </c:pt>
                <c:pt idx="52">
                  <c:v>5.6851415421780898</c:v>
                </c:pt>
                <c:pt idx="53">
                  <c:v>5.6923167604421456</c:v>
                </c:pt>
                <c:pt idx="54">
                  <c:v>5.701250560279135</c:v>
                </c:pt>
                <c:pt idx="55">
                  <c:v>5.7071823238025496</c:v>
                </c:pt>
                <c:pt idx="56">
                  <c:v>5.7154404665685963</c:v>
                </c:pt>
                <c:pt idx="57">
                  <c:v>5.7242525091543159</c:v>
                </c:pt>
                <c:pt idx="58">
                  <c:v>5.7350988747141098</c:v>
                </c:pt>
                <c:pt idx="59">
                  <c:v>5.7371936231230567</c:v>
                </c:pt>
                <c:pt idx="60">
                  <c:v>5.7499702674960531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DA-44A3-AE78-C4AFACE07DA9}"/>
            </c:ext>
          </c:extLst>
        </c:ser>
        <c:ser>
          <c:idx val="11"/>
          <c:order val="7"/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'Traslación a STC'!$AS$11:$AS$71</c:f>
              <c:numCache>
                <c:formatCode>0.000</c:formatCode>
                <c:ptCount val="61"/>
                <c:pt idx="0">
                  <c:v>48.600000000009437</c:v>
                </c:pt>
                <c:pt idx="1">
                  <c:v>48.251143384384328</c:v>
                </c:pt>
                <c:pt idx="2">
                  <c:v>47.887072471826627</c:v>
                </c:pt>
                <c:pt idx="3">
                  <c:v>47.493027431799327</c:v>
                </c:pt>
                <c:pt idx="4">
                  <c:v>47.087575284750429</c:v>
                </c:pt>
                <c:pt idx="5">
                  <c:v>46.342413839335904</c:v>
                </c:pt>
                <c:pt idx="6">
                  <c:v>45.891497007301119</c:v>
                </c:pt>
                <c:pt idx="7">
                  <c:v>45.277555235306771</c:v>
                </c:pt>
                <c:pt idx="8">
                  <c:v>44.888411993988626</c:v>
                </c:pt>
                <c:pt idx="9">
                  <c:v>44.179506531739769</c:v>
                </c:pt>
                <c:pt idx="10">
                  <c:v>43.774646537600411</c:v>
                </c:pt>
                <c:pt idx="11">
                  <c:v>43.289680706397064</c:v>
                </c:pt>
                <c:pt idx="12">
                  <c:v>42.740833084061535</c:v>
                </c:pt>
                <c:pt idx="13">
                  <c:v>42.429129765731368</c:v>
                </c:pt>
                <c:pt idx="14">
                  <c:v>42.279215239857081</c:v>
                </c:pt>
                <c:pt idx="15">
                  <c:v>42.058665875495336</c:v>
                </c:pt>
                <c:pt idx="16">
                  <c:v>41.84799325724434</c:v>
                </c:pt>
                <c:pt idx="17">
                  <c:v>41.685429198676012</c:v>
                </c:pt>
                <c:pt idx="18">
                  <c:v>41.432624678070347</c:v>
                </c:pt>
                <c:pt idx="19">
                  <c:v>41.155723212080936</c:v>
                </c:pt>
                <c:pt idx="20">
                  <c:v>41.041883944919739</c:v>
                </c:pt>
                <c:pt idx="21">
                  <c:v>40.944210180019034</c:v>
                </c:pt>
                <c:pt idx="22">
                  <c:v>40.900895302013936</c:v>
                </c:pt>
                <c:pt idx="23">
                  <c:v>40.734293997105951</c:v>
                </c:pt>
                <c:pt idx="24">
                  <c:v>40.669751258876765</c:v>
                </c:pt>
                <c:pt idx="25">
                  <c:v>40.436628976852731</c:v>
                </c:pt>
                <c:pt idx="26">
                  <c:v>40.40730881040529</c:v>
                </c:pt>
                <c:pt idx="27">
                  <c:v>40.307625004839622</c:v>
                </c:pt>
                <c:pt idx="28">
                  <c:v>40.203563347940374</c:v>
                </c:pt>
                <c:pt idx="29">
                  <c:v>40.090075641485647</c:v>
                </c:pt>
                <c:pt idx="30">
                  <c:v>39.986882092587855</c:v>
                </c:pt>
                <c:pt idx="31">
                  <c:v>39.90573780924845</c:v>
                </c:pt>
                <c:pt idx="32">
                  <c:v>39.785168012573287</c:v>
                </c:pt>
                <c:pt idx="33">
                  <c:v>39.547801527224422</c:v>
                </c:pt>
                <c:pt idx="34">
                  <c:v>39.425111383660933</c:v>
                </c:pt>
                <c:pt idx="35">
                  <c:v>39.317778496765321</c:v>
                </c:pt>
                <c:pt idx="36">
                  <c:v>39.184897551423738</c:v>
                </c:pt>
                <c:pt idx="37">
                  <c:v>39.088553020306961</c:v>
                </c:pt>
                <c:pt idx="38">
                  <c:v>38.993684340523764</c:v>
                </c:pt>
                <c:pt idx="39">
                  <c:v>38.903926462518662</c:v>
                </c:pt>
                <c:pt idx="40">
                  <c:v>38.812718584513561</c:v>
                </c:pt>
                <c:pt idx="41">
                  <c:v>38.556025377208748</c:v>
                </c:pt>
                <c:pt idx="42">
                  <c:v>38.366450063602663</c:v>
                </c:pt>
                <c:pt idx="43">
                  <c:v>38.171824301798878</c:v>
                </c:pt>
                <c:pt idx="44">
                  <c:v>38.057417488033344</c:v>
                </c:pt>
                <c:pt idx="45">
                  <c:v>37.820622434690307</c:v>
                </c:pt>
                <c:pt idx="46">
                  <c:v>37.364797038939521</c:v>
                </c:pt>
                <c:pt idx="47">
                  <c:v>36.699486294254605</c:v>
                </c:pt>
                <c:pt idx="48">
                  <c:v>35.879953636858296</c:v>
                </c:pt>
                <c:pt idx="49">
                  <c:v>35.228079583515253</c:v>
                </c:pt>
                <c:pt idx="50">
                  <c:v>34.610789556843734</c:v>
                </c:pt>
                <c:pt idx="51">
                  <c:v>33.809986034617459</c:v>
                </c:pt>
                <c:pt idx="52">
                  <c:v>30.078679756380993</c:v>
                </c:pt>
                <c:pt idx="53">
                  <c:v>25.91655789236934</c:v>
                </c:pt>
                <c:pt idx="54">
                  <c:v>19.51896205124164</c:v>
                </c:pt>
                <c:pt idx="55">
                  <c:v>14.860921741230714</c:v>
                </c:pt>
                <c:pt idx="56">
                  <c:v>8.6974581327506701</c:v>
                </c:pt>
                <c:pt idx="57">
                  <c:v>5.663025537037659</c:v>
                </c:pt>
                <c:pt idx="58">
                  <c:v>5.1244692652984956</c:v>
                </c:pt>
                <c:pt idx="59">
                  <c:v>4.3916692316302512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STC'!$AT$11:$AT$71</c:f>
              <c:numCache>
                <c:formatCode>0.0000</c:formatCode>
                <c:ptCount val="61"/>
                <c:pt idx="0">
                  <c:v>7.5102037176891833E-3</c:v>
                </c:pt>
                <c:pt idx="1">
                  <c:v>0.4890000390663955</c:v>
                </c:pt>
                <c:pt idx="2">
                  <c:v>0.95797282397205075</c:v>
                </c:pt>
                <c:pt idx="3">
                  <c:v>1.4306542514891187</c:v>
                </c:pt>
                <c:pt idx="4">
                  <c:v>1.8757055681143082</c:v>
                </c:pt>
                <c:pt idx="5">
                  <c:v>2.6131924938470767</c:v>
                </c:pt>
                <c:pt idx="6">
                  <c:v>3.0055793332128711</c:v>
                </c:pt>
                <c:pt idx="7">
                  <c:v>3.4664855980980196</c:v>
                </c:pt>
                <c:pt idx="8">
                  <c:v>3.7240589843770864</c:v>
                </c:pt>
                <c:pt idx="9">
                  <c:v>4.122750741841485</c:v>
                </c:pt>
                <c:pt idx="10">
                  <c:v>4.3156062637074735</c:v>
                </c:pt>
                <c:pt idx="11">
                  <c:v>4.5131840362231292</c:v>
                </c:pt>
                <c:pt idx="12">
                  <c:v>4.6990210259499641</c:v>
                </c:pt>
                <c:pt idx="13">
                  <c:v>4.7904203034223638</c:v>
                </c:pt>
                <c:pt idx="14">
                  <c:v>4.8339054953149097</c:v>
                </c:pt>
                <c:pt idx="15">
                  <c:v>4.893616513002625</c:v>
                </c:pt>
                <c:pt idx="16">
                  <c:v>4.9459187408727594</c:v>
                </c:pt>
                <c:pt idx="17">
                  <c:v>4.9825340702179295</c:v>
                </c:pt>
                <c:pt idx="18">
                  <c:v>5.0355692922718296</c:v>
                </c:pt>
                <c:pt idx="19">
                  <c:v>5.0911080040587633</c:v>
                </c:pt>
                <c:pt idx="20">
                  <c:v>5.1138357351616488</c:v>
                </c:pt>
                <c:pt idx="21">
                  <c:v>5.1332158783760189</c:v>
                </c:pt>
                <c:pt idx="22">
                  <c:v>5.1415785429137264</c:v>
                </c:pt>
                <c:pt idx="23">
                  <c:v>5.1729053497533926</c:v>
                </c:pt>
                <c:pt idx="24">
                  <c:v>5.1843210505508983</c:v>
                </c:pt>
                <c:pt idx="25">
                  <c:v>5.2237450405143768</c:v>
                </c:pt>
                <c:pt idx="26">
                  <c:v>5.2286564466714438</c:v>
                </c:pt>
                <c:pt idx="27">
                  <c:v>5.2452490350399099</c:v>
                </c:pt>
                <c:pt idx="28">
                  <c:v>5.262239845529221</c:v>
                </c:pt>
                <c:pt idx="29">
                  <c:v>5.279097915311584</c:v>
                </c:pt>
                <c:pt idx="30">
                  <c:v>5.2936993930758351</c:v>
                </c:pt>
                <c:pt idx="31">
                  <c:v>5.3036549460969153</c:v>
                </c:pt>
                <c:pt idx="32">
                  <c:v>5.3175927203264282</c:v>
                </c:pt>
                <c:pt idx="33">
                  <c:v>5.3430789360603939</c:v>
                </c:pt>
                <c:pt idx="34">
                  <c:v>5.3560875253412732</c:v>
                </c:pt>
                <c:pt idx="35">
                  <c:v>5.3671050040179349</c:v>
                </c:pt>
                <c:pt idx="36">
                  <c:v>5.3806445561266036</c:v>
                </c:pt>
                <c:pt idx="37">
                  <c:v>5.3899364056129464</c:v>
                </c:pt>
                <c:pt idx="38">
                  <c:v>5.3988300329784442</c:v>
                </c:pt>
                <c:pt idx="39">
                  <c:v>5.4071926975161526</c:v>
                </c:pt>
                <c:pt idx="40">
                  <c:v>5.4155553620538592</c:v>
                </c:pt>
                <c:pt idx="41">
                  <c:v>5.436579100701656</c:v>
                </c:pt>
                <c:pt idx="42">
                  <c:v>5.4516608343436443</c:v>
                </c:pt>
                <c:pt idx="43">
                  <c:v>5.4662491707779086</c:v>
                </c:pt>
                <c:pt idx="44">
                  <c:v>5.4742267545247598</c:v>
                </c:pt>
                <c:pt idx="45">
                  <c:v>5.4901556393584894</c:v>
                </c:pt>
                <c:pt idx="46">
                  <c:v>5.5162247195366625</c:v>
                </c:pt>
                <c:pt idx="47">
                  <c:v>5.5505307588030632</c:v>
                </c:pt>
                <c:pt idx="48">
                  <c:v>5.5790919130134755</c:v>
                </c:pt>
                <c:pt idx="49">
                  <c:v>5.5950207978472024</c:v>
                </c:pt>
                <c:pt idx="50">
                  <c:v>5.6029852402640676</c:v>
                </c:pt>
                <c:pt idx="51">
                  <c:v>5.6096222756114544</c:v>
                </c:pt>
                <c:pt idx="52">
                  <c:v>5.6329846400342554</c:v>
                </c:pt>
                <c:pt idx="53">
                  <c:v>5.6520993018347303</c:v>
                </c:pt>
                <c:pt idx="54">
                  <c:v>5.6793111467590176</c:v>
                </c:pt>
                <c:pt idx="55">
                  <c:v>5.6972311421969621</c:v>
                </c:pt>
                <c:pt idx="56">
                  <c:v>5.7191731810554227</c:v>
                </c:pt>
                <c:pt idx="57">
                  <c:v>5.7299420363879729</c:v>
                </c:pt>
                <c:pt idx="58">
                  <c:v>5.7318499185689333</c:v>
                </c:pt>
                <c:pt idx="59">
                  <c:v>5.7344383623544131</c:v>
                </c:pt>
                <c:pt idx="60">
                  <c:v>5.7499773476797209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DA-44A3-AE78-C4AFACE07DA9}"/>
            </c:ext>
          </c:extLst>
        </c:ser>
        <c:ser>
          <c:idx val="3"/>
          <c:order val="1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DA-44A3-AE78-C4AFACE07DA9}"/>
            </c:ext>
          </c:extLst>
        </c:ser>
        <c:ser>
          <c:idx val="7"/>
          <c:order val="0"/>
          <c:tx>
            <c:v>G1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DA-44A3-AE78-C4AFACE0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0336"/>
        <c:axId val="87791872"/>
      </c:scatterChart>
      <c:valAx>
        <c:axId val="87790336"/>
        <c:scaling>
          <c:orientation val="minMax"/>
          <c:max val="40"/>
          <c:min val="0"/>
        </c:scaling>
        <c:delete val="0"/>
        <c:axPos val="b"/>
        <c:majorGridlines>
          <c:spPr>
            <a:ln w="3175"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7791872"/>
        <c:crosses val="autoZero"/>
        <c:crossBetween val="midCat"/>
        <c:majorUnit val="5"/>
      </c:valAx>
      <c:valAx>
        <c:axId val="87791872"/>
        <c:scaling>
          <c:orientation val="minMax"/>
          <c:max val="5.79"/>
          <c:min val="5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7790336"/>
        <c:crosses val="autoZero"/>
        <c:crossBetween val="midCat"/>
        <c:majorUnit val="0.1"/>
        <c:minorUnit val="2.0000000000000011E-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72391825312963E-2"/>
          <c:y val="4.8689171538106694E-2"/>
          <c:w val="0.84926444685907665"/>
          <c:h val="0.8344760029996251"/>
        </c:manualLayout>
      </c:layout>
      <c:scatterChart>
        <c:scatterStyle val="smoothMarker"/>
        <c:varyColors val="0"/>
        <c:ser>
          <c:idx val="0"/>
          <c:order val="0"/>
          <c:tx>
            <c:v>I'4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'Traslación a 1 kW'!$R$11:$R$70</c:f>
              <c:numCache>
                <c:formatCode>0.000</c:formatCode>
                <c:ptCount val="60"/>
                <c:pt idx="0">
                  <c:v>42.947629999999997</c:v>
                </c:pt>
                <c:pt idx="1">
                  <c:v>42.121099999999998</c:v>
                </c:pt>
                <c:pt idx="2">
                  <c:v>41.033330999999997</c:v>
                </c:pt>
                <c:pt idx="3">
                  <c:v>39.442678000000001</c:v>
                </c:pt>
                <c:pt idx="4">
                  <c:v>39.108147000000002</c:v>
                </c:pt>
                <c:pt idx="5">
                  <c:v>38.752572999999998</c:v>
                </c:pt>
                <c:pt idx="6">
                  <c:v>38.355634999999999</c:v>
                </c:pt>
                <c:pt idx="7">
                  <c:v>37.942006999999997</c:v>
                </c:pt>
                <c:pt idx="8">
                  <c:v>37.558132000000001</c:v>
                </c:pt>
                <c:pt idx="9">
                  <c:v>37.137973000000002</c:v>
                </c:pt>
                <c:pt idx="10">
                  <c:v>36.970345000000002</c:v>
                </c:pt>
                <c:pt idx="11">
                  <c:v>36.852786999999999</c:v>
                </c:pt>
                <c:pt idx="12">
                  <c:v>36.711283000000002</c:v>
                </c:pt>
                <c:pt idx="13">
                  <c:v>36.561796999999999</c:v>
                </c:pt>
                <c:pt idx="14">
                  <c:v>36.455849999999998</c:v>
                </c:pt>
                <c:pt idx="15">
                  <c:v>36.321601999999999</c:v>
                </c:pt>
                <c:pt idx="16">
                  <c:v>36.248309999999996</c:v>
                </c:pt>
                <c:pt idx="17">
                  <c:v>36.138734999999997</c:v>
                </c:pt>
                <c:pt idx="18">
                  <c:v>36.003762000000002</c:v>
                </c:pt>
                <c:pt idx="19">
                  <c:v>35.946434000000004</c:v>
                </c:pt>
                <c:pt idx="20">
                  <c:v>35.876044999999998</c:v>
                </c:pt>
                <c:pt idx="21">
                  <c:v>35.778081</c:v>
                </c:pt>
                <c:pt idx="22">
                  <c:v>35.696806000000002</c:v>
                </c:pt>
                <c:pt idx="23">
                  <c:v>35.587957000000003</c:v>
                </c:pt>
                <c:pt idx="24">
                  <c:v>35.487816000000002</c:v>
                </c:pt>
                <c:pt idx="25">
                  <c:v>35.349214000000003</c:v>
                </c:pt>
                <c:pt idx="26">
                  <c:v>35.317284999999998</c:v>
                </c:pt>
                <c:pt idx="27">
                  <c:v>35.201903999999999</c:v>
                </c:pt>
                <c:pt idx="28">
                  <c:v>35.064754000000001</c:v>
                </c:pt>
                <c:pt idx="29">
                  <c:v>34.93994</c:v>
                </c:pt>
                <c:pt idx="30">
                  <c:v>34.851408999999997</c:v>
                </c:pt>
                <c:pt idx="31">
                  <c:v>34.794808000000003</c:v>
                </c:pt>
                <c:pt idx="32">
                  <c:v>34.471888</c:v>
                </c:pt>
                <c:pt idx="33">
                  <c:v>34.345621999999999</c:v>
                </c:pt>
                <c:pt idx="34">
                  <c:v>34.135179999999998</c:v>
                </c:pt>
                <c:pt idx="35">
                  <c:v>33.950862000000001</c:v>
                </c:pt>
                <c:pt idx="36">
                  <c:v>33.865958999999997</c:v>
                </c:pt>
                <c:pt idx="37">
                  <c:v>33.610526</c:v>
                </c:pt>
                <c:pt idx="38">
                  <c:v>33.397906999999996</c:v>
                </c:pt>
                <c:pt idx="39">
                  <c:v>33.301392999999997</c:v>
                </c:pt>
                <c:pt idx="40">
                  <c:v>33.003872000000001</c:v>
                </c:pt>
                <c:pt idx="41">
                  <c:v>32.740456000000002</c:v>
                </c:pt>
                <c:pt idx="42">
                  <c:v>32.449464999999996</c:v>
                </c:pt>
                <c:pt idx="43">
                  <c:v>32.143960999999997</c:v>
                </c:pt>
                <c:pt idx="44">
                  <c:v>31.535855999999999</c:v>
                </c:pt>
                <c:pt idx="45">
                  <c:v>30.585236999999999</c:v>
                </c:pt>
                <c:pt idx="46">
                  <c:v>29.550442</c:v>
                </c:pt>
                <c:pt idx="47">
                  <c:v>28.750036000000001</c:v>
                </c:pt>
                <c:pt idx="48">
                  <c:v>27.644126</c:v>
                </c:pt>
                <c:pt idx="49">
                  <c:v>26.563614000000001</c:v>
                </c:pt>
                <c:pt idx="50">
                  <c:v>24.69866</c:v>
                </c:pt>
                <c:pt idx="51">
                  <c:v>22.129087999999999</c:v>
                </c:pt>
                <c:pt idx="52">
                  <c:v>20.887478999999999</c:v>
                </c:pt>
                <c:pt idx="53">
                  <c:v>18.428933000000001</c:v>
                </c:pt>
                <c:pt idx="54">
                  <c:v>16.571237</c:v>
                </c:pt>
                <c:pt idx="55">
                  <c:v>10.040271000000001</c:v>
                </c:pt>
                <c:pt idx="56">
                  <c:v>7.7203270000000002</c:v>
                </c:pt>
                <c:pt idx="57">
                  <c:v>2.975943</c:v>
                </c:pt>
                <c:pt idx="58">
                  <c:v>0.38097300000000001</c:v>
                </c:pt>
                <c:pt idx="59">
                  <c:v>1E-3</c:v>
                </c:pt>
              </c:numCache>
            </c:numRef>
          </c:xVal>
          <c:yVal>
            <c:numRef>
              <c:f>'Traslación a 1 kW'!$S$11:$S$70</c:f>
              <c:numCache>
                <c:formatCode>General</c:formatCode>
                <c:ptCount val="60"/>
                <c:pt idx="0">
                  <c:v>3.0734000000000004E-3</c:v>
                </c:pt>
                <c:pt idx="1">
                  <c:v>0.35799999999999998</c:v>
                </c:pt>
                <c:pt idx="2">
                  <c:v>0.68124430000000002</c:v>
                </c:pt>
                <c:pt idx="3">
                  <c:v>0.98034080000000001</c:v>
                </c:pt>
                <c:pt idx="4">
                  <c:v>1.0225998999999999</c:v>
                </c:pt>
                <c:pt idx="5">
                  <c:v>1.0637413</c:v>
                </c:pt>
                <c:pt idx="6">
                  <c:v>1.1011807999999998</c:v>
                </c:pt>
                <c:pt idx="7">
                  <c:v>1.1370137</c:v>
                </c:pt>
                <c:pt idx="8">
                  <c:v>1.1629</c:v>
                </c:pt>
                <c:pt idx="9">
                  <c:v>1.1877944</c:v>
                </c:pt>
                <c:pt idx="10">
                  <c:v>1.1975</c:v>
                </c:pt>
                <c:pt idx="11">
                  <c:v>1.2042790000000001</c:v>
                </c:pt>
                <c:pt idx="12">
                  <c:v>1.2118226999999999</c:v>
                </c:pt>
                <c:pt idx="13">
                  <c:v>1.2193000000000001</c:v>
                </c:pt>
                <c:pt idx="14">
                  <c:v>1.2243999999999999</c:v>
                </c:pt>
                <c:pt idx="15">
                  <c:v>1.2302999999999999</c:v>
                </c:pt>
                <c:pt idx="16">
                  <c:v>1.2334000000000001</c:v>
                </c:pt>
                <c:pt idx="17">
                  <c:v>1.2378</c:v>
                </c:pt>
                <c:pt idx="18">
                  <c:v>1.2432000000000001</c:v>
                </c:pt>
                <c:pt idx="19">
                  <c:v>1.2454000000000001</c:v>
                </c:pt>
                <c:pt idx="20">
                  <c:v>1.248</c:v>
                </c:pt>
                <c:pt idx="21">
                  <c:v>1.2515000000000001</c:v>
                </c:pt>
                <c:pt idx="22">
                  <c:v>1.2543</c:v>
                </c:pt>
                <c:pt idx="23">
                  <c:v>1.258</c:v>
                </c:pt>
                <c:pt idx="24">
                  <c:v>1.2613000000000001</c:v>
                </c:pt>
                <c:pt idx="25">
                  <c:v>1.2656000000000001</c:v>
                </c:pt>
                <c:pt idx="26">
                  <c:v>1.2664</c:v>
                </c:pt>
                <c:pt idx="27">
                  <c:v>1.2692000000000001</c:v>
                </c:pt>
                <c:pt idx="28">
                  <c:v>1.2724</c:v>
                </c:pt>
                <c:pt idx="29">
                  <c:v>1.2751999999999999</c:v>
                </c:pt>
                <c:pt idx="30">
                  <c:v>1.2770999999999999</c:v>
                </c:pt>
                <c:pt idx="31">
                  <c:v>1.2783</c:v>
                </c:pt>
                <c:pt idx="32">
                  <c:v>1.284</c:v>
                </c:pt>
                <c:pt idx="33">
                  <c:v>1.286</c:v>
                </c:pt>
                <c:pt idx="34">
                  <c:v>1.2885</c:v>
                </c:pt>
                <c:pt idx="35">
                  <c:v>1.2905</c:v>
                </c:pt>
                <c:pt idx="36">
                  <c:v>1.2914000000000001</c:v>
                </c:pt>
                <c:pt idx="37">
                  <c:v>1.2938000000000001</c:v>
                </c:pt>
                <c:pt idx="38">
                  <c:v>1.2955000000000001</c:v>
                </c:pt>
                <c:pt idx="39">
                  <c:v>1.2962</c:v>
                </c:pt>
                <c:pt idx="40">
                  <c:v>1.298</c:v>
                </c:pt>
                <c:pt idx="41">
                  <c:v>1.2995000000000001</c:v>
                </c:pt>
                <c:pt idx="42">
                  <c:v>1.3008999999999999</c:v>
                </c:pt>
                <c:pt idx="43">
                  <c:v>1.3023</c:v>
                </c:pt>
                <c:pt idx="44">
                  <c:v>1.3048625999999999</c:v>
                </c:pt>
                <c:pt idx="45">
                  <c:v>1.3080000000000001</c:v>
                </c:pt>
                <c:pt idx="46">
                  <c:v>1.3112999999999999</c:v>
                </c:pt>
                <c:pt idx="47">
                  <c:v>1.3133842000000002</c:v>
                </c:pt>
                <c:pt idx="48">
                  <c:v>1.3159000000000001</c:v>
                </c:pt>
                <c:pt idx="49">
                  <c:v>1.3177848000000001</c:v>
                </c:pt>
                <c:pt idx="50">
                  <c:v>1.3203</c:v>
                </c:pt>
                <c:pt idx="51">
                  <c:v>1.3235600000000001</c:v>
                </c:pt>
                <c:pt idx="52">
                  <c:v>1.3250999999999999</c:v>
                </c:pt>
                <c:pt idx="53">
                  <c:v>1.3280000000000001</c:v>
                </c:pt>
                <c:pt idx="54">
                  <c:v>1.3301000000000001</c:v>
                </c:pt>
                <c:pt idx="55">
                  <c:v>1.3360000000000001</c:v>
                </c:pt>
                <c:pt idx="56">
                  <c:v>1.3380000000000001</c:v>
                </c:pt>
                <c:pt idx="57">
                  <c:v>1.3416733999999999</c:v>
                </c:pt>
                <c:pt idx="58">
                  <c:v>1.3435593000000001</c:v>
                </c:pt>
                <c:pt idx="59">
                  <c:v>1.3438300000000001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8-45D7-8319-F9776055F4B3}"/>
            </c:ext>
          </c:extLst>
        </c:ser>
        <c:ser>
          <c:idx val="2"/>
          <c:order val="2"/>
          <c:tx>
            <c:v>I'3</c:v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'Traslación a 1 kW'!$M$11:$M$70</c:f>
              <c:numCache>
                <c:formatCode>General</c:formatCode>
                <c:ptCount val="60"/>
                <c:pt idx="0">
                  <c:v>44.191415999999997</c:v>
                </c:pt>
                <c:pt idx="1">
                  <c:v>43.752389999999998</c:v>
                </c:pt>
                <c:pt idx="2">
                  <c:v>43.271275000000003</c:v>
                </c:pt>
                <c:pt idx="3">
                  <c:v>42.729931000000001</c:v>
                </c:pt>
                <c:pt idx="4">
                  <c:v>42.259701</c:v>
                </c:pt>
                <c:pt idx="5">
                  <c:v>41.745932000000003</c:v>
                </c:pt>
                <c:pt idx="6">
                  <c:v>41.234340000000003</c:v>
                </c:pt>
                <c:pt idx="7">
                  <c:v>40.727826999999998</c:v>
                </c:pt>
                <c:pt idx="8">
                  <c:v>40.232925000000002</c:v>
                </c:pt>
                <c:pt idx="9">
                  <c:v>39.777208999999999</c:v>
                </c:pt>
                <c:pt idx="10">
                  <c:v>39.285209000000002</c:v>
                </c:pt>
                <c:pt idx="11">
                  <c:v>38.868679</c:v>
                </c:pt>
                <c:pt idx="12">
                  <c:v>38.366520000000001</c:v>
                </c:pt>
                <c:pt idx="13">
                  <c:v>37.926768000000003</c:v>
                </c:pt>
                <c:pt idx="14">
                  <c:v>37.800502999999999</c:v>
                </c:pt>
                <c:pt idx="15">
                  <c:v>37.653919000000002</c:v>
                </c:pt>
                <c:pt idx="16">
                  <c:v>37.554502999999997</c:v>
                </c:pt>
                <c:pt idx="17">
                  <c:v>37.316485999999998</c:v>
                </c:pt>
                <c:pt idx="18">
                  <c:v>37.165548000000001</c:v>
                </c:pt>
                <c:pt idx="19">
                  <c:v>36.931159000000001</c:v>
                </c:pt>
                <c:pt idx="20">
                  <c:v>36.844805000000001</c:v>
                </c:pt>
                <c:pt idx="21">
                  <c:v>36.713459999999998</c:v>
                </c:pt>
                <c:pt idx="22">
                  <c:v>36.653230000000001</c:v>
                </c:pt>
                <c:pt idx="23">
                  <c:v>36.596628000000003</c:v>
                </c:pt>
                <c:pt idx="24">
                  <c:v>36.503017999999997</c:v>
                </c:pt>
                <c:pt idx="25">
                  <c:v>36.386186000000002</c:v>
                </c:pt>
                <c:pt idx="26">
                  <c:v>36.291124000000003</c:v>
                </c:pt>
                <c:pt idx="27">
                  <c:v>36.153973999999998</c:v>
                </c:pt>
                <c:pt idx="28">
                  <c:v>36.01247</c:v>
                </c:pt>
                <c:pt idx="29">
                  <c:v>35.894187000000002</c:v>
                </c:pt>
                <c:pt idx="30">
                  <c:v>35.801302</c:v>
                </c:pt>
                <c:pt idx="31">
                  <c:v>35.728735999999998</c:v>
                </c:pt>
                <c:pt idx="32">
                  <c:v>35.575620999999998</c:v>
                </c:pt>
                <c:pt idx="33">
                  <c:v>35.490718000000001</c:v>
                </c:pt>
                <c:pt idx="34">
                  <c:v>35.391302000000003</c:v>
                </c:pt>
                <c:pt idx="35">
                  <c:v>35.249071999999998</c:v>
                </c:pt>
                <c:pt idx="36">
                  <c:v>35.177231999999997</c:v>
                </c:pt>
                <c:pt idx="37">
                  <c:v>35.007427</c:v>
                </c:pt>
                <c:pt idx="38">
                  <c:v>34.833267999999997</c:v>
                </c:pt>
                <c:pt idx="39">
                  <c:v>34.601781000000003</c:v>
                </c:pt>
                <c:pt idx="40">
                  <c:v>34.380454</c:v>
                </c:pt>
                <c:pt idx="41">
                  <c:v>34.196136000000003</c:v>
                </c:pt>
                <c:pt idx="42">
                  <c:v>33.832579000000003</c:v>
                </c:pt>
                <c:pt idx="43">
                  <c:v>33.532879999999999</c:v>
                </c:pt>
                <c:pt idx="44">
                  <c:v>33.277447000000002</c:v>
                </c:pt>
                <c:pt idx="45">
                  <c:v>32.694014000000003</c:v>
                </c:pt>
                <c:pt idx="46">
                  <c:v>32.170085</c:v>
                </c:pt>
                <c:pt idx="47">
                  <c:v>31.498847000000001</c:v>
                </c:pt>
                <c:pt idx="48">
                  <c:v>30.518476</c:v>
                </c:pt>
                <c:pt idx="49">
                  <c:v>29.710087999999999</c:v>
                </c:pt>
                <c:pt idx="50">
                  <c:v>28.682549000000002</c:v>
                </c:pt>
                <c:pt idx="51">
                  <c:v>27.405383</c:v>
                </c:pt>
                <c:pt idx="52">
                  <c:v>25.914871000000002</c:v>
                </c:pt>
                <c:pt idx="53">
                  <c:v>23.465758999999998</c:v>
                </c:pt>
                <c:pt idx="54">
                  <c:v>21.234345999999999</c:v>
                </c:pt>
                <c:pt idx="55">
                  <c:v>17.444935000000001</c:v>
                </c:pt>
                <c:pt idx="56">
                  <c:v>12.525665999999999</c:v>
                </c:pt>
                <c:pt idx="57">
                  <c:v>5.8103819999999997</c:v>
                </c:pt>
                <c:pt idx="58">
                  <c:v>0.46079599999999998</c:v>
                </c:pt>
                <c:pt idx="59">
                  <c:v>1E-3</c:v>
                </c:pt>
              </c:numCache>
            </c:numRef>
          </c:xVal>
          <c:yVal>
            <c:numRef>
              <c:f>'Traslación a 1 kW'!$N$11:$N$70</c:f>
              <c:numCache>
                <c:formatCode>General</c:formatCode>
                <c:ptCount val="60"/>
                <c:pt idx="0">
                  <c:v>2.1652999999999998E-3</c:v>
                </c:pt>
                <c:pt idx="1">
                  <c:v>0.36342810000000003</c:v>
                </c:pt>
                <c:pt idx="2">
                  <c:v>0.71491189999999993</c:v>
                </c:pt>
                <c:pt idx="3">
                  <c:v>1.0575946000000001</c:v>
                </c:pt>
                <c:pt idx="4">
                  <c:v>1.313035</c:v>
                </c:pt>
                <c:pt idx="5">
                  <c:v>1.5494763</c:v>
                </c:pt>
                <c:pt idx="6">
                  <c:v>1.7535771</c:v>
                </c:pt>
                <c:pt idx="7">
                  <c:v>1.9240104999999998</c:v>
                </c:pt>
                <c:pt idx="8">
                  <c:v>2.0628017999999999</c:v>
                </c:pt>
                <c:pt idx="9">
                  <c:v>2.1691131000000001</c:v>
                </c:pt>
                <c:pt idx="10">
                  <c:v>2.2715000000000001</c:v>
                </c:pt>
                <c:pt idx="11">
                  <c:v>2.3423403999999999</c:v>
                </c:pt>
                <c:pt idx="12">
                  <c:v>2.4151237999999999</c:v>
                </c:pt>
                <c:pt idx="13">
                  <c:v>2.4752643999999999</c:v>
                </c:pt>
                <c:pt idx="14">
                  <c:v>2.4902820999999999</c:v>
                </c:pt>
                <c:pt idx="15">
                  <c:v>2.5063475000000004</c:v>
                </c:pt>
                <c:pt idx="16">
                  <c:v>2.5171000000000001</c:v>
                </c:pt>
                <c:pt idx="17">
                  <c:v>2.5401548000000003</c:v>
                </c:pt>
                <c:pt idx="18">
                  <c:v>2.5535000000000001</c:v>
                </c:pt>
                <c:pt idx="19">
                  <c:v>2.573</c:v>
                </c:pt>
                <c:pt idx="20">
                  <c:v>2.5798999999999999</c:v>
                </c:pt>
                <c:pt idx="21">
                  <c:v>2.5903</c:v>
                </c:pt>
                <c:pt idx="22">
                  <c:v>2.5950000000000002</c:v>
                </c:pt>
                <c:pt idx="23">
                  <c:v>2.5992999999999999</c:v>
                </c:pt>
                <c:pt idx="24">
                  <c:v>2.6059999999999999</c:v>
                </c:pt>
                <c:pt idx="25">
                  <c:v>2.6133999999999999</c:v>
                </c:pt>
                <c:pt idx="26">
                  <c:v>2.6189</c:v>
                </c:pt>
                <c:pt idx="27">
                  <c:v>2.6265589</c:v>
                </c:pt>
                <c:pt idx="28">
                  <c:v>2.6343999999999999</c:v>
                </c:pt>
                <c:pt idx="29">
                  <c:v>2.6406000000000001</c:v>
                </c:pt>
                <c:pt idx="30">
                  <c:v>2.6448999999999998</c:v>
                </c:pt>
                <c:pt idx="31">
                  <c:v>2.6480999999999999</c:v>
                </c:pt>
                <c:pt idx="32">
                  <c:v>2.6547000000000001</c:v>
                </c:pt>
                <c:pt idx="33">
                  <c:v>2.6583000000000001</c:v>
                </c:pt>
                <c:pt idx="34">
                  <c:v>2.6625000000000001</c:v>
                </c:pt>
                <c:pt idx="35">
                  <c:v>2.6684999999999999</c:v>
                </c:pt>
                <c:pt idx="36">
                  <c:v>2.6715</c:v>
                </c:pt>
                <c:pt idx="37">
                  <c:v>2.6785000000000001</c:v>
                </c:pt>
                <c:pt idx="38">
                  <c:v>2.6854</c:v>
                </c:pt>
                <c:pt idx="39">
                  <c:v>2.6938940000000002</c:v>
                </c:pt>
                <c:pt idx="40">
                  <c:v>2.7010000000000001</c:v>
                </c:pt>
                <c:pt idx="41">
                  <c:v>2.7058</c:v>
                </c:pt>
                <c:pt idx="42">
                  <c:v>2.7145000000000001</c:v>
                </c:pt>
                <c:pt idx="43">
                  <c:v>2.7202000000000002</c:v>
                </c:pt>
                <c:pt idx="44">
                  <c:v>2.7242999999999999</c:v>
                </c:pt>
                <c:pt idx="45">
                  <c:v>2.7305000000000001</c:v>
                </c:pt>
                <c:pt idx="46">
                  <c:v>2.7345000000000002</c:v>
                </c:pt>
                <c:pt idx="47">
                  <c:v>2.7385000000000002</c:v>
                </c:pt>
                <c:pt idx="48">
                  <c:v>2.7435</c:v>
                </c:pt>
                <c:pt idx="49">
                  <c:v>2.7467000000000001</c:v>
                </c:pt>
                <c:pt idx="50">
                  <c:v>2.7503000000000002</c:v>
                </c:pt>
                <c:pt idx="51">
                  <c:v>2.7536</c:v>
                </c:pt>
                <c:pt idx="52">
                  <c:v>2.7572000000000001</c:v>
                </c:pt>
                <c:pt idx="53">
                  <c:v>2.7614999999999998</c:v>
                </c:pt>
                <c:pt idx="54">
                  <c:v>2.7652000000000001</c:v>
                </c:pt>
                <c:pt idx="55">
                  <c:v>2.7713000000000001</c:v>
                </c:pt>
                <c:pt idx="56">
                  <c:v>2.7788312999999998</c:v>
                </c:pt>
                <c:pt idx="57">
                  <c:v>2.78911</c:v>
                </c:pt>
                <c:pt idx="58">
                  <c:v>2.7972899999999998</c:v>
                </c:pt>
                <c:pt idx="59">
                  <c:v>2.79799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8-45D7-8319-F9776055F4B3}"/>
            </c:ext>
          </c:extLst>
        </c:ser>
        <c:ser>
          <c:idx val="4"/>
          <c:order val="4"/>
          <c:tx>
            <c:v>I'2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'Traslación a 1 kW'!$H$11:$H$70</c:f>
              <c:numCache>
                <c:formatCode>0.000</c:formatCode>
                <c:ptCount val="60"/>
                <c:pt idx="0">
                  <c:v>43.866318999999997</c:v>
                </c:pt>
                <c:pt idx="1">
                  <c:v>43.546301</c:v>
                </c:pt>
                <c:pt idx="2">
                  <c:v>43.210318999999998</c:v>
                </c:pt>
                <c:pt idx="3">
                  <c:v>42.844585000000002</c:v>
                </c:pt>
                <c:pt idx="4">
                  <c:v>42.465789000000001</c:v>
                </c:pt>
                <c:pt idx="5">
                  <c:v>41.764798999999996</c:v>
                </c:pt>
                <c:pt idx="6">
                  <c:v>41.337384</c:v>
                </c:pt>
                <c:pt idx="7">
                  <c:v>40.751047999999997</c:v>
                </c:pt>
                <c:pt idx="8">
                  <c:v>40.377332000000003</c:v>
                </c:pt>
                <c:pt idx="9">
                  <c:v>39.692306000000002</c:v>
                </c:pt>
                <c:pt idx="10">
                  <c:v>39.298997</c:v>
                </c:pt>
                <c:pt idx="11">
                  <c:v>38.825865</c:v>
                </c:pt>
                <c:pt idx="12">
                  <c:v>38.288148</c:v>
                </c:pt>
                <c:pt idx="13">
                  <c:v>37.981918999999998</c:v>
                </c:pt>
                <c:pt idx="14">
                  <c:v>37.834609</c:v>
                </c:pt>
                <c:pt idx="15">
                  <c:v>37.617635999999997</c:v>
                </c:pt>
                <c:pt idx="16">
                  <c:v>37.410096000000003</c:v>
                </c:pt>
                <c:pt idx="17">
                  <c:v>37.249724999999998</c:v>
                </c:pt>
                <c:pt idx="18">
                  <c:v>37.000096999999997</c:v>
                </c:pt>
                <c:pt idx="19">
                  <c:v>36.726522000000003</c:v>
                </c:pt>
                <c:pt idx="20">
                  <c:v>36.614044</c:v>
                </c:pt>
                <c:pt idx="21">
                  <c:v>36.517530999999998</c:v>
                </c:pt>
                <c:pt idx="22">
                  <c:v>36.474716999999998</c:v>
                </c:pt>
                <c:pt idx="23">
                  <c:v>36.309992000000001</c:v>
                </c:pt>
                <c:pt idx="24">
                  <c:v>36.246133</c:v>
                </c:pt>
                <c:pt idx="25">
                  <c:v>36.015371999999999</c:v>
                </c:pt>
                <c:pt idx="26">
                  <c:v>35.986345999999998</c:v>
                </c:pt>
                <c:pt idx="27">
                  <c:v>35.887656</c:v>
                </c:pt>
                <c:pt idx="28">
                  <c:v>35.784612000000003</c:v>
                </c:pt>
                <c:pt idx="29">
                  <c:v>35.672134</c:v>
                </c:pt>
                <c:pt idx="30">
                  <c:v>35.569814999999998</c:v>
                </c:pt>
                <c:pt idx="31">
                  <c:v>35.489266999999998</c:v>
                </c:pt>
                <c:pt idx="32">
                  <c:v>35.369532</c:v>
                </c:pt>
                <c:pt idx="33">
                  <c:v>35.133692000000003</c:v>
                </c:pt>
                <c:pt idx="34">
                  <c:v>35.011780999999999</c:v>
                </c:pt>
                <c:pt idx="35">
                  <c:v>34.905107999999998</c:v>
                </c:pt>
                <c:pt idx="36">
                  <c:v>34.773038</c:v>
                </c:pt>
                <c:pt idx="37">
                  <c:v>34.677250000000001</c:v>
                </c:pt>
                <c:pt idx="38">
                  <c:v>34.582914000000002</c:v>
                </c:pt>
                <c:pt idx="39">
                  <c:v>34.493656999999999</c:v>
                </c:pt>
                <c:pt idx="40">
                  <c:v>34.402949999999997</c:v>
                </c:pt>
                <c:pt idx="41">
                  <c:v>34.147516000000003</c:v>
                </c:pt>
                <c:pt idx="42">
                  <c:v>33.958843999999999</c:v>
                </c:pt>
                <c:pt idx="43">
                  <c:v>33.765092000000003</c:v>
                </c:pt>
                <c:pt idx="44">
                  <c:v>33.651162999999997</c:v>
                </c:pt>
                <c:pt idx="45">
                  <c:v>33.415322000000003</c:v>
                </c:pt>
                <c:pt idx="46">
                  <c:v>32.961058000000001</c:v>
                </c:pt>
                <c:pt idx="47">
                  <c:v>32.297801999999997</c:v>
                </c:pt>
                <c:pt idx="48">
                  <c:v>31.479980000000001</c:v>
                </c:pt>
                <c:pt idx="49">
                  <c:v>30.829059999999998</c:v>
                </c:pt>
                <c:pt idx="50">
                  <c:v>30.212247000000001</c:v>
                </c:pt>
                <c:pt idx="51">
                  <c:v>29.411840999999999</c:v>
                </c:pt>
                <c:pt idx="52">
                  <c:v>25.681933999999998</c:v>
                </c:pt>
                <c:pt idx="53">
                  <c:v>21.520956999999999</c:v>
                </c:pt>
                <c:pt idx="54">
                  <c:v>15.124991</c:v>
                </c:pt>
                <c:pt idx="55">
                  <c:v>10.468024</c:v>
                </c:pt>
                <c:pt idx="56">
                  <c:v>4.3058746000000001</c:v>
                </c:pt>
                <c:pt idx="57">
                  <c:v>1.272087</c:v>
                </c:pt>
                <c:pt idx="58">
                  <c:v>0.73364499999999999</c:v>
                </c:pt>
                <c:pt idx="59">
                  <c:v>1E-3</c:v>
                </c:pt>
              </c:numCache>
            </c:numRef>
          </c:xVal>
          <c:yVal>
            <c:numRef>
              <c:f>'Traslación a 1 kW'!$I$11:$I$70</c:f>
              <c:numCache>
                <c:formatCode>General</c:formatCode>
                <c:ptCount val="60"/>
                <c:pt idx="0">
                  <c:v>5.6578000000000002E-3</c:v>
                </c:pt>
                <c:pt idx="1">
                  <c:v>0.36838740000000003</c:v>
                </c:pt>
                <c:pt idx="2">
                  <c:v>0.72168730000000003</c:v>
                </c:pt>
                <c:pt idx="3">
                  <c:v>1.0777810999999999</c:v>
                </c:pt>
                <c:pt idx="4">
                  <c:v>1.4130598000000001</c:v>
                </c:pt>
                <c:pt idx="5">
                  <c:v>1.9686444000000001</c:v>
                </c:pt>
                <c:pt idx="6">
                  <c:v>2.2642484</c:v>
                </c:pt>
                <c:pt idx="7">
                  <c:v>2.6114714000000001</c:v>
                </c:pt>
                <c:pt idx="8">
                  <c:v>2.8055139000000002</c:v>
                </c:pt>
                <c:pt idx="9">
                  <c:v>3.1058677000000001</c:v>
                </c:pt>
                <c:pt idx="10">
                  <c:v>3.2511551000000001</c:v>
                </c:pt>
                <c:pt idx="11">
                  <c:v>3.4</c:v>
                </c:pt>
                <c:pt idx="12">
                  <c:v>3.54</c:v>
                </c:pt>
                <c:pt idx="13">
                  <c:v>3.6088554999999998</c:v>
                </c:pt>
                <c:pt idx="14">
                  <c:v>3.6416150000000003</c:v>
                </c:pt>
                <c:pt idx="15">
                  <c:v>3.6865982000000002</c:v>
                </c:pt>
                <c:pt idx="16">
                  <c:v>3.726</c:v>
                </c:pt>
                <c:pt idx="17">
                  <c:v>3.7535840999999999</c:v>
                </c:pt>
                <c:pt idx="18">
                  <c:v>3.7935381000000001</c:v>
                </c:pt>
                <c:pt idx="19">
                  <c:v>3.8353780999999998</c:v>
                </c:pt>
                <c:pt idx="20">
                  <c:v>3.8525</c:v>
                </c:pt>
                <c:pt idx="21">
                  <c:v>3.8671000000000002</c:v>
                </c:pt>
                <c:pt idx="22">
                  <c:v>3.8734000000000002</c:v>
                </c:pt>
                <c:pt idx="23">
                  <c:v>3.8969999999999998</c:v>
                </c:pt>
                <c:pt idx="24">
                  <c:v>3.9056000000000002</c:v>
                </c:pt>
                <c:pt idx="25">
                  <c:v>3.9352999999999998</c:v>
                </c:pt>
                <c:pt idx="26">
                  <c:v>3.9390000000000001</c:v>
                </c:pt>
                <c:pt idx="27">
                  <c:v>3.9514999999999998</c:v>
                </c:pt>
                <c:pt idx="28">
                  <c:v>3.9643000000000002</c:v>
                </c:pt>
                <c:pt idx="29">
                  <c:v>3.9769999999999999</c:v>
                </c:pt>
                <c:pt idx="30">
                  <c:v>3.988</c:v>
                </c:pt>
                <c:pt idx="31">
                  <c:v>3.9954999999999998</c:v>
                </c:pt>
                <c:pt idx="32">
                  <c:v>4.0060000000000002</c:v>
                </c:pt>
                <c:pt idx="33">
                  <c:v>4.0251999999999999</c:v>
                </c:pt>
                <c:pt idx="34">
                  <c:v>4.0350000000000001</c:v>
                </c:pt>
                <c:pt idx="35">
                  <c:v>4.0433000000000003</c:v>
                </c:pt>
                <c:pt idx="36">
                  <c:v>4.0534999999999997</c:v>
                </c:pt>
                <c:pt idx="37">
                  <c:v>4.0605000000000002</c:v>
                </c:pt>
                <c:pt idx="38">
                  <c:v>4.0671999999999997</c:v>
                </c:pt>
                <c:pt idx="39">
                  <c:v>4.0735000000000001</c:v>
                </c:pt>
                <c:pt idx="40">
                  <c:v>4.0797999999999996</c:v>
                </c:pt>
                <c:pt idx="41">
                  <c:v>4.0956381999999998</c:v>
                </c:pt>
                <c:pt idx="42">
                  <c:v>4.1070000000000002</c:v>
                </c:pt>
                <c:pt idx="43">
                  <c:v>4.1179901000000001</c:v>
                </c:pt>
                <c:pt idx="44">
                  <c:v>4.1239999999999997</c:v>
                </c:pt>
                <c:pt idx="45">
                  <c:v>4.1360000000000001</c:v>
                </c:pt>
                <c:pt idx="46">
                  <c:v>4.1556391000000001</c:v>
                </c:pt>
                <c:pt idx="47">
                  <c:v>4.1814834999999997</c:v>
                </c:pt>
                <c:pt idx="48">
                  <c:v>4.2030000000000003</c:v>
                </c:pt>
                <c:pt idx="49">
                  <c:v>4.2149999999999999</c:v>
                </c:pt>
                <c:pt idx="50">
                  <c:v>4.2210000000000001</c:v>
                </c:pt>
                <c:pt idx="51">
                  <c:v>4.226</c:v>
                </c:pt>
                <c:pt idx="52">
                  <c:v>4.2435999999999998</c:v>
                </c:pt>
                <c:pt idx="53">
                  <c:v>4.258</c:v>
                </c:pt>
                <c:pt idx="54">
                  <c:v>4.2785000000000002</c:v>
                </c:pt>
                <c:pt idx="55">
                  <c:v>4.2919999999999998</c:v>
                </c:pt>
                <c:pt idx="56">
                  <c:v>4.3085300000000002</c:v>
                </c:pt>
                <c:pt idx="57">
                  <c:v>4.3166427000000001</c:v>
                </c:pt>
                <c:pt idx="58">
                  <c:v>4.3180800000000001</c:v>
                </c:pt>
                <c:pt idx="59">
                  <c:v>4.32003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8-45D7-8319-F9776055F4B3}"/>
            </c:ext>
          </c:extLst>
        </c:ser>
        <c:ser>
          <c:idx val="6"/>
          <c:order val="6"/>
          <c:tx>
            <c:v>I'1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1 kW'!$C$11:$C$70</c:f>
              <c:numCache>
                <c:formatCode>General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'Traslación a 1 kW'!$D$11:$D$70</c:f>
              <c:numCache>
                <c:formatCode>General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8-45D7-8319-F9776055F4B3}"/>
            </c:ext>
          </c:extLst>
        </c:ser>
        <c:ser>
          <c:idx val="1"/>
          <c:order val="1"/>
          <c:tx>
            <c:v>G4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kW'!$R$11:$R$70</c:f>
              <c:numCache>
                <c:formatCode>General</c:formatCode>
                <c:ptCount val="60"/>
                <c:pt idx="0">
                  <c:v>42.300474999999999</c:v>
                </c:pt>
                <c:pt idx="1">
                  <c:v>41.433171000000002</c:v>
                </c:pt>
                <c:pt idx="2">
                  <c:v>40.439013000000003</c:v>
                </c:pt>
                <c:pt idx="3">
                  <c:v>39.755439000000003</c:v>
                </c:pt>
                <c:pt idx="4">
                  <c:v>39.246023000000001</c:v>
                </c:pt>
                <c:pt idx="5">
                  <c:v>38.722819999999999</c:v>
                </c:pt>
                <c:pt idx="6">
                  <c:v>38.208326</c:v>
                </c:pt>
                <c:pt idx="7">
                  <c:v>37.829529999999998</c:v>
                </c:pt>
                <c:pt idx="8">
                  <c:v>37.462344000000002</c:v>
                </c:pt>
                <c:pt idx="9">
                  <c:v>37.222875000000002</c:v>
                </c:pt>
                <c:pt idx="10">
                  <c:v>36.936964000000003</c:v>
                </c:pt>
                <c:pt idx="11">
                  <c:v>36.767158999999999</c:v>
                </c:pt>
                <c:pt idx="12">
                  <c:v>36.658208000000002</c:v>
                </c:pt>
                <c:pt idx="13">
                  <c:v>36.550185999999997</c:v>
                </c:pt>
                <c:pt idx="14">
                  <c:v>36.426822999999999</c:v>
                </c:pt>
                <c:pt idx="15">
                  <c:v>36.320151000000003</c:v>
                </c:pt>
                <c:pt idx="16">
                  <c:v>36.285319000000001</c:v>
                </c:pt>
                <c:pt idx="17">
                  <c:v>36.182274999999997</c:v>
                </c:pt>
                <c:pt idx="18">
                  <c:v>36.097372</c:v>
                </c:pt>
                <c:pt idx="19">
                  <c:v>35.966408000000001</c:v>
                </c:pt>
                <c:pt idx="20">
                  <c:v>35.843389999999999</c:v>
                </c:pt>
                <c:pt idx="21">
                  <c:v>35.761389999999999</c:v>
                </c:pt>
                <c:pt idx="22">
                  <c:v>35.641655999999998</c:v>
                </c:pt>
                <c:pt idx="23">
                  <c:v>35.584328999999997</c:v>
                </c:pt>
                <c:pt idx="24">
                  <c:v>35.492894999999997</c:v>
                </c:pt>
                <c:pt idx="25">
                  <c:v>35.407266999999997</c:v>
                </c:pt>
                <c:pt idx="26">
                  <c:v>35.303184000000002</c:v>
                </c:pt>
                <c:pt idx="27">
                  <c:v>35.199727000000003</c:v>
                </c:pt>
                <c:pt idx="28">
                  <c:v>35.070559000000003</c:v>
                </c:pt>
                <c:pt idx="29">
                  <c:v>34.977305000000001</c:v>
                </c:pt>
                <c:pt idx="30">
                  <c:v>34.881886999999999</c:v>
                </c:pt>
                <c:pt idx="31">
                  <c:v>34.781247999999998</c:v>
                </c:pt>
                <c:pt idx="32">
                  <c:v>34.689374999999998</c:v>
                </c:pt>
                <c:pt idx="33">
                  <c:v>34.594524999999997</c:v>
                </c:pt>
                <c:pt idx="34">
                  <c:v>34.473339000000003</c:v>
                </c:pt>
                <c:pt idx="35">
                  <c:v>34.364488999999999</c:v>
                </c:pt>
                <c:pt idx="36">
                  <c:v>34.296277000000003</c:v>
                </c:pt>
                <c:pt idx="37">
                  <c:v>34.173287000000002</c:v>
                </c:pt>
                <c:pt idx="38">
                  <c:v>34.049551999999998</c:v>
                </c:pt>
                <c:pt idx="39">
                  <c:v>33.708489999999998</c:v>
                </c:pt>
                <c:pt idx="40">
                  <c:v>33.405889000000002</c:v>
                </c:pt>
                <c:pt idx="41">
                  <c:v>33.224473000000003</c:v>
                </c:pt>
                <c:pt idx="42">
                  <c:v>32.709978</c:v>
                </c:pt>
                <c:pt idx="43">
                  <c:v>32.364562999999997</c:v>
                </c:pt>
                <c:pt idx="44">
                  <c:v>31.836279999999999</c:v>
                </c:pt>
                <c:pt idx="45">
                  <c:v>31.291307</c:v>
                </c:pt>
                <c:pt idx="46">
                  <c:v>30.577981000000001</c:v>
                </c:pt>
                <c:pt idx="47">
                  <c:v>29.524318000000001</c:v>
                </c:pt>
                <c:pt idx="48">
                  <c:v>28.422761999999999</c:v>
                </c:pt>
                <c:pt idx="49">
                  <c:v>27.318303</c:v>
                </c:pt>
                <c:pt idx="50">
                  <c:v>25.328536</c:v>
                </c:pt>
                <c:pt idx="51">
                  <c:v>23.168963000000002</c:v>
                </c:pt>
                <c:pt idx="52">
                  <c:v>20.625515</c:v>
                </c:pt>
                <c:pt idx="53">
                  <c:v>17.530563000000001</c:v>
                </c:pt>
                <c:pt idx="54">
                  <c:v>14.685964999999999</c:v>
                </c:pt>
                <c:pt idx="55">
                  <c:v>10.571456</c:v>
                </c:pt>
                <c:pt idx="56">
                  <c:v>5.5687369999999996</c:v>
                </c:pt>
                <c:pt idx="57">
                  <c:v>2.8794300000000002</c:v>
                </c:pt>
                <c:pt idx="58">
                  <c:v>0.221327</c:v>
                </c:pt>
                <c:pt idx="59">
                  <c:v>0</c:v>
                </c:pt>
              </c:numCache>
            </c:numRef>
          </c:xVal>
          <c:yVal>
            <c:numRef>
              <c:f>'[1]Traslación a 1 kW'!$T$11:$T$70</c:f>
              <c:numCache>
                <c:formatCode>General</c:formatCode>
                <c:ptCount val="60"/>
                <c:pt idx="0">
                  <c:v>251.51226153846156</c:v>
                </c:pt>
                <c:pt idx="1">
                  <c:v>250.98703076923076</c:v>
                </c:pt>
                <c:pt idx="2">
                  <c:v>251.62212307692309</c:v>
                </c:pt>
                <c:pt idx="3">
                  <c:v>253.1290923076923</c:v>
                </c:pt>
                <c:pt idx="4">
                  <c:v>253.61347692307692</c:v>
                </c:pt>
                <c:pt idx="5">
                  <c:v>254.02252307692308</c:v>
                </c:pt>
                <c:pt idx="6">
                  <c:v>254.56072307692307</c:v>
                </c:pt>
                <c:pt idx="7">
                  <c:v>254.77599999999998</c:v>
                </c:pt>
                <c:pt idx="8">
                  <c:v>254.3884923076923</c:v>
                </c:pt>
                <c:pt idx="9">
                  <c:v>254.89441538461537</c:v>
                </c:pt>
                <c:pt idx="10">
                  <c:v>254.85135384615384</c:v>
                </c:pt>
                <c:pt idx="11">
                  <c:v>255.06663076923076</c:v>
                </c:pt>
                <c:pt idx="12">
                  <c:v>255.11472307692304</c:v>
                </c:pt>
                <c:pt idx="13">
                  <c:v>254.82983076923074</c:v>
                </c:pt>
                <c:pt idx="14">
                  <c:v>255.15275384615384</c:v>
                </c:pt>
                <c:pt idx="15">
                  <c:v>254.68989230769233</c:v>
                </c:pt>
                <c:pt idx="16">
                  <c:v>254.89441538461537</c:v>
                </c:pt>
                <c:pt idx="17">
                  <c:v>255.18504615384612</c:v>
                </c:pt>
                <c:pt idx="18">
                  <c:v>255.46490769230772</c:v>
                </c:pt>
                <c:pt idx="19">
                  <c:v>255.1915692307692</c:v>
                </c:pt>
                <c:pt idx="20">
                  <c:v>254.75447692307694</c:v>
                </c:pt>
                <c:pt idx="21">
                  <c:v>255.2926769230769</c:v>
                </c:pt>
                <c:pt idx="22">
                  <c:v>255.77706153846157</c:v>
                </c:pt>
                <c:pt idx="23">
                  <c:v>255.40032307692309</c:v>
                </c:pt>
                <c:pt idx="24">
                  <c:v>255.50796923076922</c:v>
                </c:pt>
                <c:pt idx="25">
                  <c:v>255.49719999999999</c:v>
                </c:pt>
                <c:pt idx="26">
                  <c:v>255.91552307692305</c:v>
                </c:pt>
                <c:pt idx="27">
                  <c:v>256.13227692307697</c:v>
                </c:pt>
                <c:pt idx="28">
                  <c:v>256.00310769230771</c:v>
                </c:pt>
                <c:pt idx="29">
                  <c:v>255.45887692307687</c:v>
                </c:pt>
                <c:pt idx="30">
                  <c:v>256.04616923076924</c:v>
                </c:pt>
                <c:pt idx="31">
                  <c:v>256.33040000000005</c:v>
                </c:pt>
                <c:pt idx="32">
                  <c:v>256.14390769230772</c:v>
                </c:pt>
                <c:pt idx="33">
                  <c:v>255.73401538461536</c:v>
                </c:pt>
                <c:pt idx="34">
                  <c:v>256.09998461538459</c:v>
                </c:pt>
                <c:pt idx="35">
                  <c:v>256.20763076923078</c:v>
                </c:pt>
                <c:pt idx="36">
                  <c:v>256.1215230769231</c:v>
                </c:pt>
                <c:pt idx="37">
                  <c:v>255.73624615384614</c:v>
                </c:pt>
                <c:pt idx="38">
                  <c:v>256.60590769230765</c:v>
                </c:pt>
                <c:pt idx="39">
                  <c:v>256.93959999999998</c:v>
                </c:pt>
                <c:pt idx="40">
                  <c:v>256.83195384615385</c:v>
                </c:pt>
                <c:pt idx="41">
                  <c:v>257.34863076923079</c:v>
                </c:pt>
                <c:pt idx="42">
                  <c:v>257.35939999999999</c:v>
                </c:pt>
                <c:pt idx="43">
                  <c:v>256.76736923076925</c:v>
                </c:pt>
                <c:pt idx="44">
                  <c:v>257.28404615384613</c:v>
                </c:pt>
                <c:pt idx="45">
                  <c:v>257.54238461538455</c:v>
                </c:pt>
                <c:pt idx="46">
                  <c:v>257.1871692307692</c:v>
                </c:pt>
                <c:pt idx="47">
                  <c:v>257.34863076923079</c:v>
                </c:pt>
                <c:pt idx="48">
                  <c:v>257.02570769230766</c:v>
                </c:pt>
                <c:pt idx="49">
                  <c:v>257.31633846153841</c:v>
                </c:pt>
                <c:pt idx="50">
                  <c:v>257.66078461538461</c:v>
                </c:pt>
                <c:pt idx="51">
                  <c:v>257.15487692307693</c:v>
                </c:pt>
                <c:pt idx="52">
                  <c:v>258.09135384615388</c:v>
                </c:pt>
                <c:pt idx="53">
                  <c:v>257.61773846153847</c:v>
                </c:pt>
                <c:pt idx="54">
                  <c:v>257.73613846153847</c:v>
                </c:pt>
                <c:pt idx="55">
                  <c:v>257.38092307692307</c:v>
                </c:pt>
                <c:pt idx="56">
                  <c:v>257.27327692307699</c:v>
                </c:pt>
                <c:pt idx="57">
                  <c:v>257.83301538461541</c:v>
                </c:pt>
                <c:pt idx="58">
                  <c:v>257.38092307692307</c:v>
                </c:pt>
                <c:pt idx="59">
                  <c:v>257.41238461538461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D8-45D7-8319-F9776055F4B3}"/>
            </c:ext>
          </c:extLst>
        </c:ser>
        <c:ser>
          <c:idx val="3"/>
          <c:order val="3"/>
          <c:tx>
            <c:v>G3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kW'!$M$11:$M$70</c:f>
              <c:numCache>
                <c:formatCode>General</c:formatCode>
                <c:ptCount val="60"/>
                <c:pt idx="0">
                  <c:v>42.625808999999997</c:v>
                </c:pt>
                <c:pt idx="1">
                  <c:v>42.203825000000002</c:v>
                </c:pt>
                <c:pt idx="2">
                  <c:v>41.746657999999996</c:v>
                </c:pt>
                <c:pt idx="3">
                  <c:v>41.233614000000003</c:v>
                </c:pt>
                <c:pt idx="4">
                  <c:v>40.759756000000003</c:v>
                </c:pt>
                <c:pt idx="5">
                  <c:v>40.271385000000002</c:v>
                </c:pt>
                <c:pt idx="6">
                  <c:v>39.753987000000002</c:v>
                </c:pt>
                <c:pt idx="7">
                  <c:v>39.234413000000004</c:v>
                </c:pt>
                <c:pt idx="8">
                  <c:v>38.756926999999997</c:v>
                </c:pt>
                <c:pt idx="9">
                  <c:v>38.308467</c:v>
                </c:pt>
                <c:pt idx="10">
                  <c:v>37.94491</c:v>
                </c:pt>
                <c:pt idx="11">
                  <c:v>37.537813</c:v>
                </c:pt>
                <c:pt idx="12">
                  <c:v>37.099513000000002</c:v>
                </c:pt>
                <c:pt idx="13">
                  <c:v>36.927531000000002</c:v>
                </c:pt>
                <c:pt idx="14">
                  <c:v>36.852786999999999</c:v>
                </c:pt>
                <c:pt idx="15">
                  <c:v>36.700398</c:v>
                </c:pt>
                <c:pt idx="16">
                  <c:v>36.599530999999999</c:v>
                </c:pt>
                <c:pt idx="17">
                  <c:v>36.570504</c:v>
                </c:pt>
                <c:pt idx="18">
                  <c:v>36.483424999999997</c:v>
                </c:pt>
                <c:pt idx="19">
                  <c:v>36.312894</c:v>
                </c:pt>
                <c:pt idx="20">
                  <c:v>36.203319</c:v>
                </c:pt>
                <c:pt idx="21">
                  <c:v>36.089390000000002</c:v>
                </c:pt>
                <c:pt idx="22">
                  <c:v>35.915230999999999</c:v>
                </c:pt>
                <c:pt idx="23">
                  <c:v>35.811461000000001</c:v>
                </c:pt>
                <c:pt idx="24">
                  <c:v>35.700434999999999</c:v>
                </c:pt>
                <c:pt idx="25">
                  <c:v>35.597391000000002</c:v>
                </c:pt>
                <c:pt idx="26">
                  <c:v>35.479107999999997</c:v>
                </c:pt>
                <c:pt idx="27">
                  <c:v>35.369548000000002</c:v>
                </c:pt>
                <c:pt idx="28">
                  <c:v>35.278824999999998</c:v>
                </c:pt>
                <c:pt idx="29">
                  <c:v>35.225850999999999</c:v>
                </c:pt>
                <c:pt idx="30">
                  <c:v>35.175055</c:v>
                </c:pt>
                <c:pt idx="31">
                  <c:v>34.953085000000002</c:v>
                </c:pt>
                <c:pt idx="32">
                  <c:v>34.838085</c:v>
                </c:pt>
                <c:pt idx="33">
                  <c:v>34.741084000000001</c:v>
                </c:pt>
                <c:pt idx="34">
                  <c:v>34.674346999999997</c:v>
                </c:pt>
                <c:pt idx="35">
                  <c:v>34.566949000000001</c:v>
                </c:pt>
                <c:pt idx="36">
                  <c:v>34.448487</c:v>
                </c:pt>
                <c:pt idx="37">
                  <c:v>34.376826000000001</c:v>
                </c:pt>
                <c:pt idx="38">
                  <c:v>34.184207999999998</c:v>
                </c:pt>
                <c:pt idx="39">
                  <c:v>34.032862000000002</c:v>
                </c:pt>
                <c:pt idx="40">
                  <c:v>33.849057000000002</c:v>
                </c:pt>
                <c:pt idx="41">
                  <c:v>33.447977000000002</c:v>
                </c:pt>
                <c:pt idx="42">
                  <c:v>33.127234000000001</c:v>
                </c:pt>
                <c:pt idx="43">
                  <c:v>32.575730999999998</c:v>
                </c:pt>
                <c:pt idx="44">
                  <c:v>32.151218</c:v>
                </c:pt>
                <c:pt idx="45">
                  <c:v>31.734687000000001</c:v>
                </c:pt>
                <c:pt idx="46">
                  <c:v>31.261555000000001</c:v>
                </c:pt>
                <c:pt idx="47">
                  <c:v>30.501059999999999</c:v>
                </c:pt>
                <c:pt idx="48">
                  <c:v>29.677433000000001</c:v>
                </c:pt>
                <c:pt idx="49">
                  <c:v>28.495328000000001</c:v>
                </c:pt>
                <c:pt idx="50">
                  <c:v>27.305240999999999</c:v>
                </c:pt>
                <c:pt idx="51">
                  <c:v>26.32995</c:v>
                </c:pt>
                <c:pt idx="52">
                  <c:v>23.967192000000001</c:v>
                </c:pt>
                <c:pt idx="53">
                  <c:v>20.474577</c:v>
                </c:pt>
                <c:pt idx="54">
                  <c:v>18.199624</c:v>
                </c:pt>
                <c:pt idx="55">
                  <c:v>15.303504</c:v>
                </c:pt>
                <c:pt idx="56">
                  <c:v>9.7405720000000002</c:v>
                </c:pt>
                <c:pt idx="57">
                  <c:v>4.6348089999999997</c:v>
                </c:pt>
                <c:pt idx="58">
                  <c:v>0.60883100000000001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kW'!$O$11:$O$70</c:f>
              <c:numCache>
                <c:formatCode>General</c:formatCode>
                <c:ptCount val="60"/>
                <c:pt idx="0">
                  <c:v>500.75467692307694</c:v>
                </c:pt>
                <c:pt idx="1">
                  <c:v>501.25287692307688</c:v>
                </c:pt>
                <c:pt idx="2">
                  <c:v>500.75772307692307</c:v>
                </c:pt>
                <c:pt idx="3">
                  <c:v>501.70496923076917</c:v>
                </c:pt>
                <c:pt idx="4">
                  <c:v>503.52410769230767</c:v>
                </c:pt>
                <c:pt idx="5">
                  <c:v>504.11612307692303</c:v>
                </c:pt>
                <c:pt idx="6">
                  <c:v>504.6650923076923</c:v>
                </c:pt>
                <c:pt idx="7">
                  <c:v>506.47347692307687</c:v>
                </c:pt>
                <c:pt idx="8">
                  <c:v>506.710276923077</c:v>
                </c:pt>
                <c:pt idx="9">
                  <c:v>506.95786153846154</c:v>
                </c:pt>
                <c:pt idx="10">
                  <c:v>505.73073846153846</c:v>
                </c:pt>
                <c:pt idx="11">
                  <c:v>507.10855384615388</c:v>
                </c:pt>
                <c:pt idx="12">
                  <c:v>507.34536923076922</c:v>
                </c:pt>
                <c:pt idx="13">
                  <c:v>507.74363076923083</c:v>
                </c:pt>
                <c:pt idx="14">
                  <c:v>506.95786153846154</c:v>
                </c:pt>
                <c:pt idx="15">
                  <c:v>507.39918461538463</c:v>
                </c:pt>
                <c:pt idx="16">
                  <c:v>507.63599999999997</c:v>
                </c:pt>
                <c:pt idx="17">
                  <c:v>506.66723076923068</c:v>
                </c:pt>
                <c:pt idx="18">
                  <c:v>506.33353846153847</c:v>
                </c:pt>
                <c:pt idx="19">
                  <c:v>507.7974615384615</c:v>
                </c:pt>
                <c:pt idx="20">
                  <c:v>507.7974615384615</c:v>
                </c:pt>
                <c:pt idx="21">
                  <c:v>507.30230769230769</c:v>
                </c:pt>
                <c:pt idx="22">
                  <c:v>507.63599999999997</c:v>
                </c:pt>
                <c:pt idx="23">
                  <c:v>507.08703076923075</c:v>
                </c:pt>
                <c:pt idx="24">
                  <c:v>507.76516923076917</c:v>
                </c:pt>
                <c:pt idx="25">
                  <c:v>506.91480000000001</c:v>
                </c:pt>
                <c:pt idx="26">
                  <c:v>507.48529230769236</c:v>
                </c:pt>
                <c:pt idx="27">
                  <c:v>506.81244615384617</c:v>
                </c:pt>
                <c:pt idx="28">
                  <c:v>506.83944615384627</c:v>
                </c:pt>
                <c:pt idx="29">
                  <c:v>507.05473846153842</c:v>
                </c:pt>
                <c:pt idx="30">
                  <c:v>507.33459999999997</c:v>
                </c:pt>
                <c:pt idx="31">
                  <c:v>506.32083076923089</c:v>
                </c:pt>
                <c:pt idx="32">
                  <c:v>507.13979999999998</c:v>
                </c:pt>
                <c:pt idx="33">
                  <c:v>507.23975384615375</c:v>
                </c:pt>
                <c:pt idx="34">
                  <c:v>507.01167692307689</c:v>
                </c:pt>
                <c:pt idx="35">
                  <c:v>507.24849230769223</c:v>
                </c:pt>
                <c:pt idx="36">
                  <c:v>507.23975384615375</c:v>
                </c:pt>
                <c:pt idx="37">
                  <c:v>507.21620000000001</c:v>
                </c:pt>
                <c:pt idx="38">
                  <c:v>507.39927692307697</c:v>
                </c:pt>
                <c:pt idx="39">
                  <c:v>506.99015384615387</c:v>
                </c:pt>
                <c:pt idx="40">
                  <c:v>507.39296923076921</c:v>
                </c:pt>
                <c:pt idx="41">
                  <c:v>507.22695384615383</c:v>
                </c:pt>
                <c:pt idx="42">
                  <c:v>506.77486153846155</c:v>
                </c:pt>
                <c:pt idx="43">
                  <c:v>507.0654923076923</c:v>
                </c:pt>
                <c:pt idx="44">
                  <c:v>506.88250769230763</c:v>
                </c:pt>
                <c:pt idx="45">
                  <c:v>506.26895384615392</c:v>
                </c:pt>
                <c:pt idx="46">
                  <c:v>508.24955384615379</c:v>
                </c:pt>
                <c:pt idx="47">
                  <c:v>507.16236923076929</c:v>
                </c:pt>
                <c:pt idx="48">
                  <c:v>507.92663076923077</c:v>
                </c:pt>
                <c:pt idx="49">
                  <c:v>507.91586153846157</c:v>
                </c:pt>
                <c:pt idx="50">
                  <c:v>508.0127384615385</c:v>
                </c:pt>
                <c:pt idx="51">
                  <c:v>508.93846153846152</c:v>
                </c:pt>
                <c:pt idx="52">
                  <c:v>509.07838461538461</c:v>
                </c:pt>
                <c:pt idx="53">
                  <c:v>508.84158461538453</c:v>
                </c:pt>
                <c:pt idx="54">
                  <c:v>509.04609230769228</c:v>
                </c:pt>
                <c:pt idx="55">
                  <c:v>509.81035384615387</c:v>
                </c:pt>
                <c:pt idx="56">
                  <c:v>509.99333846153837</c:v>
                </c:pt>
                <c:pt idx="57">
                  <c:v>509.16450769230767</c:v>
                </c:pt>
                <c:pt idx="58">
                  <c:v>509.63812307692314</c:v>
                </c:pt>
                <c:pt idx="59">
                  <c:v>509.27396923076918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8-45D7-8319-F9776055F4B3}"/>
            </c:ext>
          </c:extLst>
        </c:ser>
        <c:ser>
          <c:idx val="5"/>
          <c:order val="5"/>
          <c:tx>
            <c:v>G2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kW'!$H$11:$H$70</c:f>
              <c:numCache>
                <c:formatCode>General</c:formatCode>
                <c:ptCount val="60"/>
                <c:pt idx="0">
                  <c:v>43.500160000000001</c:v>
                </c:pt>
                <c:pt idx="1">
                  <c:v>43.200159999999997</c:v>
                </c:pt>
                <c:pt idx="2">
                  <c:v>42.507877999999998</c:v>
                </c:pt>
                <c:pt idx="3">
                  <c:v>41.784391999999997</c:v>
                </c:pt>
                <c:pt idx="4">
                  <c:v>41.369312999999998</c:v>
                </c:pt>
                <c:pt idx="5">
                  <c:v>40.757579</c:v>
                </c:pt>
                <c:pt idx="6">
                  <c:v>40.280093000000001</c:v>
                </c:pt>
                <c:pt idx="7">
                  <c:v>39.781562999999998</c:v>
                </c:pt>
                <c:pt idx="8">
                  <c:v>39.370111999999999</c:v>
                </c:pt>
                <c:pt idx="9">
                  <c:v>38.841104000000001</c:v>
                </c:pt>
                <c:pt idx="10">
                  <c:v>38.637917999999999</c:v>
                </c:pt>
                <c:pt idx="11">
                  <c:v>38.353458000000003</c:v>
                </c:pt>
                <c:pt idx="12">
                  <c:v>38.071900999999997</c:v>
                </c:pt>
                <c:pt idx="13">
                  <c:v>37.905104999999999</c:v>
                </c:pt>
                <c:pt idx="14">
                  <c:v>37.720159000000002</c:v>
                </c:pt>
                <c:pt idx="15">
                  <c:v>37.582078000000003</c:v>
                </c:pt>
                <c:pt idx="16">
                  <c:v>37.469600999999997</c:v>
                </c:pt>
                <c:pt idx="17">
                  <c:v>37.162644999999998</c:v>
                </c:pt>
                <c:pt idx="18">
                  <c:v>37.010981999999998</c:v>
                </c:pt>
                <c:pt idx="19">
                  <c:v>36.833193999999999</c:v>
                </c:pt>
                <c:pt idx="20">
                  <c:v>36.654083999999997</c:v>
                </c:pt>
                <c:pt idx="21">
                  <c:v>36.416663999999997</c:v>
                </c:pt>
                <c:pt idx="22">
                  <c:v>36.323779000000002</c:v>
                </c:pt>
                <c:pt idx="23">
                  <c:v>36.124946999999999</c:v>
                </c:pt>
                <c:pt idx="24">
                  <c:v>36.069071000000001</c:v>
                </c:pt>
                <c:pt idx="25">
                  <c:v>35.910876999999999</c:v>
                </c:pt>
                <c:pt idx="26">
                  <c:v>35.725833000000002</c:v>
                </c:pt>
                <c:pt idx="27">
                  <c:v>35.639479000000001</c:v>
                </c:pt>
                <c:pt idx="28">
                  <c:v>35.559655999999997</c:v>
                </c:pt>
                <c:pt idx="29">
                  <c:v>35.526276000000003</c:v>
                </c:pt>
                <c:pt idx="30">
                  <c:v>35.315407999999998</c:v>
                </c:pt>
                <c:pt idx="31">
                  <c:v>35.254151999999998</c:v>
                </c:pt>
                <c:pt idx="32">
                  <c:v>35.124056000000003</c:v>
                </c:pt>
                <c:pt idx="33">
                  <c:v>34.981302999999997</c:v>
                </c:pt>
                <c:pt idx="34">
                  <c:v>34.611215000000001</c:v>
                </c:pt>
                <c:pt idx="35">
                  <c:v>34.446489</c:v>
                </c:pt>
                <c:pt idx="36">
                  <c:v>34.318773</c:v>
                </c:pt>
                <c:pt idx="37">
                  <c:v>34.203392000000001</c:v>
                </c:pt>
                <c:pt idx="38">
                  <c:v>34.123569000000003</c:v>
                </c:pt>
                <c:pt idx="39">
                  <c:v>33.820596000000002</c:v>
                </c:pt>
                <c:pt idx="40">
                  <c:v>33.500225</c:v>
                </c:pt>
                <c:pt idx="41">
                  <c:v>33.305746999999997</c:v>
                </c:pt>
                <c:pt idx="42">
                  <c:v>33.133040000000001</c:v>
                </c:pt>
                <c:pt idx="43">
                  <c:v>32.826056999999999</c:v>
                </c:pt>
                <c:pt idx="44">
                  <c:v>32.484296999999998</c:v>
                </c:pt>
                <c:pt idx="45">
                  <c:v>32.127271</c:v>
                </c:pt>
                <c:pt idx="46">
                  <c:v>31.706385999999998</c:v>
                </c:pt>
                <c:pt idx="47">
                  <c:v>31.251396</c:v>
                </c:pt>
                <c:pt idx="48">
                  <c:v>30.550405999999999</c:v>
                </c:pt>
                <c:pt idx="49">
                  <c:v>29.568584000000001</c:v>
                </c:pt>
                <c:pt idx="50">
                  <c:v>28.366886000000001</c:v>
                </c:pt>
                <c:pt idx="51">
                  <c:v>27.554869</c:v>
                </c:pt>
                <c:pt idx="52">
                  <c:v>26.506287</c:v>
                </c:pt>
                <c:pt idx="53">
                  <c:v>24.933050000000001</c:v>
                </c:pt>
                <c:pt idx="54">
                  <c:v>19.182897000000001</c:v>
                </c:pt>
                <c:pt idx="55">
                  <c:v>12.992267</c:v>
                </c:pt>
                <c:pt idx="56">
                  <c:v>5.6904519999999996</c:v>
                </c:pt>
                <c:pt idx="57">
                  <c:v>0.947716</c:v>
                </c:pt>
                <c:pt idx="58">
                  <c:v>0.64221200000000001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kW'!$J$11:$J$70</c:f>
              <c:numCache>
                <c:formatCode>General</c:formatCode>
                <c:ptCount val="60"/>
                <c:pt idx="0">
                  <c:v>749.36218461538465</c:v>
                </c:pt>
                <c:pt idx="1">
                  <c:v>749.2151846153846</c:v>
                </c:pt>
                <c:pt idx="2">
                  <c:v>749.45200000000011</c:v>
                </c:pt>
                <c:pt idx="3">
                  <c:v>750.01173846153847</c:v>
                </c:pt>
                <c:pt idx="4">
                  <c:v>751.34647692307692</c:v>
                </c:pt>
                <c:pt idx="5">
                  <c:v>750.25930769230763</c:v>
                </c:pt>
                <c:pt idx="6">
                  <c:v>749.68881538461528</c:v>
                </c:pt>
                <c:pt idx="7">
                  <c:v>751.54023076923079</c:v>
                </c:pt>
                <c:pt idx="8">
                  <c:v>751.26036923076924</c:v>
                </c:pt>
                <c:pt idx="9">
                  <c:v>750.35618461538468</c:v>
                </c:pt>
                <c:pt idx="10">
                  <c:v>751.23884615384623</c:v>
                </c:pt>
                <c:pt idx="11">
                  <c:v>751.77704615384619</c:v>
                </c:pt>
                <c:pt idx="12">
                  <c:v>752.04615384615386</c:v>
                </c:pt>
                <c:pt idx="13">
                  <c:v>751.75509230769228</c:v>
                </c:pt>
                <c:pt idx="14">
                  <c:v>751.84856923076927</c:v>
                </c:pt>
                <c:pt idx="15">
                  <c:v>752.07844615384613</c:v>
                </c:pt>
                <c:pt idx="16">
                  <c:v>752.04615384615386</c:v>
                </c:pt>
                <c:pt idx="17">
                  <c:v>751.90621538461539</c:v>
                </c:pt>
                <c:pt idx="18">
                  <c:v>752.22913846153847</c:v>
                </c:pt>
                <c:pt idx="19">
                  <c:v>751.97079999999994</c:v>
                </c:pt>
                <c:pt idx="20">
                  <c:v>752.15576923076924</c:v>
                </c:pt>
                <c:pt idx="21">
                  <c:v>751.49718461538464</c:v>
                </c:pt>
                <c:pt idx="22">
                  <c:v>751.75552307692317</c:v>
                </c:pt>
                <c:pt idx="23">
                  <c:v>751.87392307692312</c:v>
                </c:pt>
                <c:pt idx="24">
                  <c:v>752.61664615384609</c:v>
                </c:pt>
                <c:pt idx="25">
                  <c:v>752.76735384615392</c:v>
                </c:pt>
                <c:pt idx="26">
                  <c:v>752.26143076923086</c:v>
                </c:pt>
                <c:pt idx="27">
                  <c:v>752.04615384615386</c:v>
                </c:pt>
                <c:pt idx="28">
                  <c:v>751.69093846153851</c:v>
                </c:pt>
                <c:pt idx="29">
                  <c:v>752.17532307692295</c:v>
                </c:pt>
                <c:pt idx="30">
                  <c:v>752.00452307692296</c:v>
                </c:pt>
                <c:pt idx="31">
                  <c:v>752.7781076923078</c:v>
                </c:pt>
                <c:pt idx="32">
                  <c:v>752.27715384615385</c:v>
                </c:pt>
                <c:pt idx="33">
                  <c:v>751.59406153846146</c:v>
                </c:pt>
                <c:pt idx="34">
                  <c:v>752.12149230769228</c:v>
                </c:pt>
                <c:pt idx="35">
                  <c:v>752.05690769230773</c:v>
                </c:pt>
                <c:pt idx="36">
                  <c:v>752.00309230769233</c:v>
                </c:pt>
                <c:pt idx="37">
                  <c:v>751.90621538461539</c:v>
                </c:pt>
                <c:pt idx="38">
                  <c:v>752.3475538461538</c:v>
                </c:pt>
                <c:pt idx="39">
                  <c:v>752.90852307692319</c:v>
                </c:pt>
                <c:pt idx="40">
                  <c:v>751.01280000000008</c:v>
                </c:pt>
                <c:pt idx="41">
                  <c:v>751.7985692307692</c:v>
                </c:pt>
                <c:pt idx="42">
                  <c:v>751.40030769230759</c:v>
                </c:pt>
                <c:pt idx="43">
                  <c:v>750.8612461538462</c:v>
                </c:pt>
                <c:pt idx="44">
                  <c:v>751.12043076923078</c:v>
                </c:pt>
                <c:pt idx="45">
                  <c:v>751.97079999999994</c:v>
                </c:pt>
                <c:pt idx="46">
                  <c:v>751.21730769230771</c:v>
                </c:pt>
                <c:pt idx="47">
                  <c:v>750.36695384615382</c:v>
                </c:pt>
                <c:pt idx="48">
                  <c:v>751.28189230769226</c:v>
                </c:pt>
                <c:pt idx="49">
                  <c:v>752.61664615384609</c:v>
                </c:pt>
                <c:pt idx="50">
                  <c:v>753.19790769230758</c:v>
                </c:pt>
                <c:pt idx="51">
                  <c:v>752.01386153846147</c:v>
                </c:pt>
                <c:pt idx="52">
                  <c:v>752.84269230769235</c:v>
                </c:pt>
                <c:pt idx="53">
                  <c:v>751.65864615384612</c:v>
                </c:pt>
                <c:pt idx="54">
                  <c:v>752.31526153846153</c:v>
                </c:pt>
                <c:pt idx="55">
                  <c:v>751.82010769230772</c:v>
                </c:pt>
                <c:pt idx="56">
                  <c:v>752.00832307692303</c:v>
                </c:pt>
                <c:pt idx="57">
                  <c:v>752.60589230769222</c:v>
                </c:pt>
                <c:pt idx="58">
                  <c:v>751.97079999999994</c:v>
                </c:pt>
                <c:pt idx="59">
                  <c:v>752.06932307692307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D8-45D7-8319-F9776055F4B3}"/>
            </c:ext>
          </c:extLst>
        </c:ser>
        <c:ser>
          <c:idx val="7"/>
          <c:order val="7"/>
          <c:tx>
            <c:v>G1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D8-45D7-8319-F9776055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6032"/>
        <c:axId val="88157568"/>
      </c:scatterChart>
      <c:valAx>
        <c:axId val="88156032"/>
        <c:scaling>
          <c:orientation val="minMax"/>
          <c:max val="45"/>
          <c:min val="0"/>
        </c:scaling>
        <c:delete val="0"/>
        <c:axPos val="b"/>
        <c:majorGridlines>
          <c:spPr>
            <a:ln w="3175"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157568"/>
        <c:crosses val="autoZero"/>
        <c:crossBetween val="midCat"/>
      </c:valAx>
      <c:valAx>
        <c:axId val="88157568"/>
        <c:scaling>
          <c:orientation val="minMax"/>
          <c:max val="5.9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156032"/>
        <c:crosses val="autoZero"/>
        <c:crossBetween val="midCat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02432079123696E-2"/>
          <c:y val="3.0070599773720216E-2"/>
          <c:w val="0.85106454129974352"/>
          <c:h val="0.84504986876640464"/>
        </c:manualLayout>
      </c:layout>
      <c:scatterChart>
        <c:scatterStyle val="smoothMarker"/>
        <c:varyColors val="0"/>
        <c:ser>
          <c:idx val="2"/>
          <c:order val="2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1-4201-8AF2-9BF514A25A74}"/>
            </c:ext>
          </c:extLst>
        </c:ser>
        <c:ser>
          <c:idx val="4"/>
          <c:order val="3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'Traslación a STC'!$BC$11:$BC$71</c:f>
              <c:numCache>
                <c:formatCode>0.000</c:formatCode>
                <c:ptCount val="61"/>
                <c:pt idx="0">
                  <c:v>48.6</c:v>
                </c:pt>
                <c:pt idx="1">
                  <c:v>47.491784148719532</c:v>
                </c:pt>
                <c:pt idx="2">
                  <c:v>46.147473808011185</c:v>
                </c:pt>
                <c:pt idx="3">
                  <c:v>44.319444256866511</c:v>
                </c:pt>
                <c:pt idx="4">
                  <c:v>43.951374517989663</c:v>
                </c:pt>
                <c:pt idx="5">
                  <c:v>43.563148836538147</c:v>
                </c:pt>
                <c:pt idx="6">
                  <c:v>43.136497150866198</c:v>
                </c:pt>
                <c:pt idx="7">
                  <c:v>42.694430535838897</c:v>
                </c:pt>
                <c:pt idx="8">
                  <c:v>42.290010993806824</c:v>
                </c:pt>
                <c:pt idx="9">
                  <c:v>41.85009466861306</c:v>
                </c:pt>
                <c:pt idx="10">
                  <c:v>41.674763864150997</c:v>
                </c:pt>
                <c:pt idx="11">
                  <c:v>41.551825742216401</c:v>
                </c:pt>
                <c:pt idx="12">
                  <c:v>41.404334719670608</c:v>
                </c:pt>
                <c:pt idx="13">
                  <c:v>41.248914395177081</c:v>
                </c:pt>
                <c:pt idx="14">
                  <c:v>41.138919803811625</c:v>
                </c:pt>
                <c:pt idx="15">
                  <c:v>40.999989296153551</c:v>
                </c:pt>
                <c:pt idx="16">
                  <c:v>40.924236995519649</c:v>
                </c:pt>
                <c:pt idx="17">
                  <c:v>40.811169955910231</c:v>
                </c:pt>
                <c:pt idx="18">
                  <c:v>40.671911270935055</c:v>
                </c:pt>
                <c:pt idx="19">
                  <c:v>40.612837251130351</c:v>
                </c:pt>
                <c:pt idx="20">
                  <c:v>40.540384773179333</c:v>
                </c:pt>
                <c:pt idx="21">
                  <c:v>40.43964301439911</c:v>
                </c:pt>
                <c:pt idx="22">
                  <c:v>40.356145807374951</c:v>
                </c:pt>
                <c:pt idx="23">
                  <c:v>40.244360319521576</c:v>
                </c:pt>
                <c:pt idx="24">
                  <c:v>40.141600289814519</c:v>
                </c:pt>
                <c:pt idx="25">
                  <c:v>39.999585614741683</c:v>
                </c:pt>
                <c:pt idx="26">
                  <c:v>39.967021698449052</c:v>
                </c:pt>
                <c:pt idx="27">
                  <c:v>39.849418491424885</c:v>
                </c:pt>
                <c:pt idx="28">
                  <c:v>39.709728826254413</c:v>
                </c:pt>
                <c:pt idx="29">
                  <c:v>39.582692619230237</c:v>
                </c:pt>
                <c:pt idx="30">
                  <c:v>39.492653693035265</c:v>
                </c:pt>
                <c:pt idx="31">
                  <c:v>39.435100318596334</c:v>
                </c:pt>
                <c:pt idx="32">
                  <c:v>39.107656540011412</c:v>
                </c:pt>
                <c:pt idx="33">
                  <c:v>38.979803249279861</c:v>
                </c:pt>
                <c:pt idx="34">
                  <c:v>38.767377135865424</c:v>
                </c:pt>
                <c:pt idx="35">
                  <c:v>38.581471845133869</c:v>
                </c:pt>
                <c:pt idx="36">
                  <c:v>38.495854564304672</c:v>
                </c:pt>
                <c:pt idx="37">
                  <c:v>38.238516815426813</c:v>
                </c:pt>
                <c:pt idx="38">
                  <c:v>38.024548618304991</c:v>
                </c:pt>
                <c:pt idx="39">
                  <c:v>37.927479066548948</c:v>
                </c:pt>
                <c:pt idx="40">
                  <c:v>37.628529504890551</c:v>
                </c:pt>
                <c:pt idx="41">
                  <c:v>37.363923036841896</c:v>
                </c:pt>
                <c:pt idx="42">
                  <c:v>37.071820933329803</c:v>
                </c:pt>
                <c:pt idx="43">
                  <c:v>36.765205829817717</c:v>
                </c:pt>
                <c:pt idx="44">
                  <c:v>36.155067034203384</c:v>
                </c:pt>
                <c:pt idx="45">
                  <c:v>35.201958051232801</c:v>
                </c:pt>
                <c:pt idx="46">
                  <c:v>34.164544021525742</c:v>
                </c:pt>
                <c:pt idx="47">
                  <c:v>33.362483905854397</c:v>
                </c:pt>
                <c:pt idx="48">
                  <c:v>32.254577252843177</c:v>
                </c:pt>
                <c:pt idx="49">
                  <c:v>31.172569390057763</c:v>
                </c:pt>
                <c:pt idx="50">
                  <c:v>29.305619213233761</c:v>
                </c:pt>
                <c:pt idx="51">
                  <c:v>26.733459929341329</c:v>
                </c:pt>
                <c:pt idx="52">
                  <c:v>25.490628715478039</c:v>
                </c:pt>
                <c:pt idx="53">
                  <c:v>23.029781143917294</c:v>
                </c:pt>
                <c:pt idx="54">
                  <c:v>21.170418488649158</c:v>
                </c:pt>
                <c:pt idx="55">
                  <c:v>14.634769980991086</c:v>
                </c:pt>
                <c:pt idx="56">
                  <c:v>12.313238690259535</c:v>
                </c:pt>
                <c:pt idx="57">
                  <c:v>7.565939313372894</c:v>
                </c:pt>
                <c:pt idx="58">
                  <c:v>4.9694725775775783</c:v>
                </c:pt>
                <c:pt idx="59">
                  <c:v>4.5892847377770627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STC'!$BD$11:$BD$71</c:f>
              <c:numCache>
                <c:formatCode>0.0000</c:formatCode>
                <c:ptCount val="61"/>
                <c:pt idx="0">
                  <c:v>1.3118221245910023E-2</c:v>
                </c:pt>
                <c:pt idx="1">
                  <c:v>1.5280546645525437</c:v>
                </c:pt>
                <c:pt idx="2">
                  <c:v>2.9077612578626604</c:v>
                </c:pt>
                <c:pt idx="3">
                  <c:v>4.1843975762323247</c:v>
                </c:pt>
                <c:pt idx="4">
                  <c:v>4.364772478117219</c:v>
                </c:pt>
                <c:pt idx="5">
                  <c:v>4.5403766908999623</c:v>
                </c:pt>
                <c:pt idx="6">
                  <c:v>4.7001800501555904</c:v>
                </c:pt>
                <c:pt idx="7">
                  <c:v>4.8531259439808565</c:v>
                </c:pt>
                <c:pt idx="8">
                  <c:v>4.9636166743244496</c:v>
                </c:pt>
                <c:pt idx="9">
                  <c:v>5.0698736688530444</c:v>
                </c:pt>
                <c:pt idx="10">
                  <c:v>5.1113001698370697</c:v>
                </c:pt>
                <c:pt idx="11">
                  <c:v>5.1402350373538344</c:v>
                </c:pt>
                <c:pt idx="12">
                  <c:v>5.1724338808537915</c:v>
                </c:pt>
                <c:pt idx="13">
                  <c:v>5.2043493086282586</c:v>
                </c:pt>
                <c:pt idx="14">
                  <c:v>5.2261176851344535</c:v>
                </c:pt>
                <c:pt idx="15">
                  <c:v>5.2513007089357382</c:v>
                </c:pt>
                <c:pt idx="16">
                  <c:v>5.2645324672042104</c:v>
                </c:pt>
                <c:pt idx="17">
                  <c:v>5.2833130273272024</c:v>
                </c:pt>
                <c:pt idx="18">
                  <c:v>5.3063618965690571</c:v>
                </c:pt>
                <c:pt idx="19">
                  <c:v>5.3157521766305527</c:v>
                </c:pt>
                <c:pt idx="20">
                  <c:v>5.3268497803395931</c:v>
                </c:pt>
                <c:pt idx="21">
                  <c:v>5.3417888622556102</c:v>
                </c:pt>
                <c:pt idx="22">
                  <c:v>5.3537401277884227</c:v>
                </c:pt>
                <c:pt idx="23">
                  <c:v>5.3695328715282118</c:v>
                </c:pt>
                <c:pt idx="24">
                  <c:v>5.383618291620456</c:v>
                </c:pt>
                <c:pt idx="25">
                  <c:v>5.401972020831562</c:v>
                </c:pt>
                <c:pt idx="26">
                  <c:v>5.4053866681266518</c:v>
                </c:pt>
                <c:pt idx="27">
                  <c:v>5.4173379336594651</c:v>
                </c:pt>
                <c:pt idx="28">
                  <c:v>5.4309965228398225</c:v>
                </c:pt>
                <c:pt idx="29">
                  <c:v>5.4429477883726349</c:v>
                </c:pt>
                <c:pt idx="30">
                  <c:v>5.4510575756984734</c:v>
                </c:pt>
                <c:pt idx="31">
                  <c:v>5.456179546641108</c:v>
                </c:pt>
                <c:pt idx="32">
                  <c:v>5.4805089086186198</c:v>
                </c:pt>
                <c:pt idx="33">
                  <c:v>5.4890455268563434</c:v>
                </c:pt>
                <c:pt idx="34">
                  <c:v>5.4997162996534978</c:v>
                </c:pt>
                <c:pt idx="35">
                  <c:v>5.5082529178912214</c:v>
                </c:pt>
                <c:pt idx="36">
                  <c:v>5.5120943960981981</c:v>
                </c:pt>
                <c:pt idx="37">
                  <c:v>5.5223383379834665</c:v>
                </c:pt>
                <c:pt idx="38">
                  <c:v>5.5295944634855321</c:v>
                </c:pt>
                <c:pt idx="39">
                  <c:v>5.532582279868735</c:v>
                </c:pt>
                <c:pt idx="40">
                  <c:v>5.5402652362826865</c:v>
                </c:pt>
                <c:pt idx="41">
                  <c:v>5.5466676999609792</c:v>
                </c:pt>
                <c:pt idx="42">
                  <c:v>5.5526433327273859</c:v>
                </c:pt>
                <c:pt idx="43">
                  <c:v>5.5586189654937925</c:v>
                </c:pt>
                <c:pt idx="44">
                  <c:v>5.5695569344417866</c:v>
                </c:pt>
                <c:pt idx="45">
                  <c:v>5.5829483274713052</c:v>
                </c:pt>
                <c:pt idx="46">
                  <c:v>5.5970337475635485</c:v>
                </c:pt>
                <c:pt idx="47">
                  <c:v>5.6059297574290818</c:v>
                </c:pt>
                <c:pt idx="48">
                  <c:v>5.6166679695103134</c:v>
                </c:pt>
                <c:pt idx="49">
                  <c:v>5.6247128785375446</c:v>
                </c:pt>
                <c:pt idx="50">
                  <c:v>5.6354485296333063</c:v>
                </c:pt>
                <c:pt idx="51">
                  <c:v>5.6493632173607962</c:v>
                </c:pt>
                <c:pt idx="52">
                  <c:v>5.6559364134038415</c:v>
                </c:pt>
                <c:pt idx="53">
                  <c:v>5.6683145098485417</c:v>
                </c:pt>
                <c:pt idx="54">
                  <c:v>5.6772779589981521</c:v>
                </c:pt>
                <c:pt idx="55">
                  <c:v>5.7024609827994368</c:v>
                </c:pt>
                <c:pt idx="56">
                  <c:v>5.7109976010371604</c:v>
                </c:pt>
                <c:pt idx="57">
                  <c:v>5.7266768077543873</c:v>
                </c:pt>
                <c:pt idx="58">
                  <c:v>5.7347264119216499</c:v>
                </c:pt>
                <c:pt idx="59">
                  <c:v>5.7358818432001248</c:v>
                </c:pt>
                <c:pt idx="60">
                  <c:v>5.7499810055577854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D1-4201-8AF2-9BF514A25A74}"/>
            </c:ext>
          </c:extLst>
        </c:ser>
        <c:ser>
          <c:idx val="5"/>
          <c:order val="4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D1-4201-8AF2-9BF514A25A74}"/>
            </c:ext>
          </c:extLst>
        </c:ser>
        <c:ser>
          <c:idx val="9"/>
          <c:order val="5"/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STC'!$AX$11:$AX$71</c:f>
              <c:numCache>
                <c:formatCode>0.000</c:formatCode>
                <c:ptCount val="61"/>
                <c:pt idx="0">
                  <c:v>48.599999999999994</c:v>
                </c:pt>
                <c:pt idx="1">
                  <c:v>48.068782578875201</c:v>
                </c:pt>
                <c:pt idx="2">
                  <c:v>47.497971681527503</c:v>
                </c:pt>
                <c:pt idx="3">
                  <c:v>46.86917775557918</c:v>
                </c:pt>
                <c:pt idx="4">
                  <c:v>46.333761377439259</c:v>
                </c:pt>
                <c:pt idx="5">
                  <c:v>45.759654419975625</c:v>
                </c:pt>
                <c:pt idx="6">
                  <c:v>45.195977503386629</c:v>
                </c:pt>
                <c:pt idx="7">
                  <c:v>44.645971242101126</c:v>
                </c:pt>
                <c:pt idx="8">
                  <c:v>44.115650795511115</c:v>
                </c:pt>
                <c:pt idx="9">
                  <c:v>43.632804989096989</c:v>
                </c:pt>
                <c:pt idx="10">
                  <c:v>43.11467665865289</c:v>
                </c:pt>
                <c:pt idx="11">
                  <c:v>42.680068746537252</c:v>
                </c:pt>
                <c:pt idx="12">
                  <c:v>42.159335996125378</c:v>
                </c:pt>
                <c:pt idx="13">
                  <c:v>41.704236588694286</c:v>
                </c:pt>
                <c:pt idx="14">
                  <c:v>41.574139189939068</c:v>
                </c:pt>
                <c:pt idx="15">
                  <c:v>41.423455426395911</c:v>
                </c:pt>
                <c:pt idx="16">
                  <c:v>41.321295473086451</c:v>
                </c:pt>
                <c:pt idx="17">
                  <c:v>41.077395069714314</c:v>
                </c:pt>
                <c:pt idx="18">
                  <c:v>40.92305147978589</c:v>
                </c:pt>
                <c:pt idx="19">
                  <c:v>40.683686233374871</c:v>
                </c:pt>
                <c:pt idx="20">
                  <c:v>40.595571407721742</c:v>
                </c:pt>
                <c:pt idx="21">
                  <c:v>40.461572409635863</c:v>
                </c:pt>
                <c:pt idx="22">
                  <c:v>40.400143006654751</c:v>
                </c:pt>
                <c:pt idx="23">
                  <c:v>40.342443680523097</c:v>
                </c:pt>
                <c:pt idx="24">
                  <c:v>40.247123893294692</c:v>
                </c:pt>
                <c:pt idx="25">
                  <c:v>40.128403471579745</c:v>
                </c:pt>
                <c:pt idx="26">
                  <c:v>40.031937914899714</c:v>
                </c:pt>
                <c:pt idx="27">
                  <c:v>39.892833423943948</c:v>
                </c:pt>
                <c:pt idx="28">
                  <c:v>39.749328436983262</c:v>
                </c:pt>
                <c:pt idx="29">
                  <c:v>39.629463245816687</c:v>
                </c:pt>
                <c:pt idx="30">
                  <c:v>39.535480919685021</c:v>
                </c:pt>
                <c:pt idx="31">
                  <c:v>39.462098304889366</c:v>
                </c:pt>
                <c:pt idx="32">
                  <c:v>39.307299036873331</c:v>
                </c:pt>
                <c:pt idx="33">
                  <c:v>39.221477345228223</c:v>
                </c:pt>
                <c:pt idx="34">
                  <c:v>39.120989538308933</c:v>
                </c:pt>
                <c:pt idx="35">
                  <c:v>38.977228385567074</c:v>
                </c:pt>
                <c:pt idx="36">
                  <c:v>38.904622809196148</c:v>
                </c:pt>
                <c:pt idx="37">
                  <c:v>38.733031464330658</c:v>
                </c:pt>
                <c:pt idx="38">
                  <c:v>38.557111638677526</c:v>
                </c:pt>
                <c:pt idx="39">
                  <c:v>38.323457036779317</c:v>
                </c:pt>
                <c:pt idx="40">
                  <c:v>38.100316641548716</c:v>
                </c:pt>
                <c:pt idx="41">
                  <c:v>37.914773719355239</c:v>
                </c:pt>
                <c:pt idx="42">
                  <c:v>37.548996547879554</c:v>
                </c:pt>
                <c:pt idx="43">
                  <c:v>37.247842952774796</c:v>
                </c:pt>
                <c:pt idx="44">
                  <c:v>36.991363665067865</c:v>
                </c:pt>
                <c:pt idx="45">
                  <c:v>36.406348473901289</c:v>
                </c:pt>
                <c:pt idx="46">
                  <c:v>35.881398705406717</c:v>
                </c:pt>
                <c:pt idx="47">
                  <c:v>35.209139936912145</c:v>
                </c:pt>
                <c:pt idx="48">
                  <c:v>34.227492976293938</c:v>
                </c:pt>
                <c:pt idx="49">
                  <c:v>33.418288361498284</c:v>
                </c:pt>
                <c:pt idx="50">
                  <c:v>32.389830669853175</c:v>
                </c:pt>
                <c:pt idx="51">
                  <c:v>31.11182253584516</c:v>
                </c:pt>
                <c:pt idx="52">
                  <c:v>29.62039184420005</c:v>
                </c:pt>
                <c:pt idx="53">
                  <c:v>27.170182518068387</c:v>
                </c:pt>
                <c:pt idx="54">
                  <c:v>24.937825307210915</c:v>
                </c:pt>
                <c:pt idx="55">
                  <c:v>21.146857635256701</c:v>
                </c:pt>
                <c:pt idx="56">
                  <c:v>16.225666706815915</c:v>
                </c:pt>
                <c:pt idx="57">
                  <c:v>9.5077596635346353</c:v>
                </c:pt>
                <c:pt idx="58">
                  <c:v>4.1560861919632472</c:v>
                </c:pt>
                <c:pt idx="59">
                  <c:v>3.6961115574766978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STC'!$AY$11:$AY$71</c:f>
              <c:numCache>
                <c:formatCode>0.0000</c:formatCode>
                <c:ptCount val="61"/>
                <c:pt idx="0">
                  <c:v>4.4408269473095929E-3</c:v>
                </c:pt>
                <c:pt idx="1">
                  <c:v>0.74535690199488547</c:v>
                </c:pt>
                <c:pt idx="2">
                  <c:v>1.4662171664306565</c:v>
                </c:pt>
                <c:pt idx="3">
                  <c:v>2.1690272013158038</c:v>
                </c:pt>
                <c:pt idx="4">
                  <c:v>2.6929114722027672</c:v>
                </c:pt>
                <c:pt idx="5">
                  <c:v>3.1778303732774043</c:v>
                </c:pt>
                <c:pt idx="6">
                  <c:v>3.5964219460883058</c:v>
                </c:pt>
                <c:pt idx="7">
                  <c:v>3.9459648433503918</c:v>
                </c:pt>
                <c:pt idx="8">
                  <c:v>4.2306127651589769</c:v>
                </c:pt>
                <c:pt idx="9">
                  <c:v>4.4486472573048763</c:v>
                </c:pt>
                <c:pt idx="10">
                  <c:v>4.6586331736081563</c:v>
                </c:pt>
                <c:pt idx="11">
                  <c:v>4.8039201810797252</c:v>
                </c:pt>
                <c:pt idx="12">
                  <c:v>4.9531920990757605</c:v>
                </c:pt>
                <c:pt idx="13">
                  <c:v>5.0765348216118378</c:v>
                </c:pt>
                <c:pt idx="14">
                  <c:v>5.1073347139346614</c:v>
                </c:pt>
                <c:pt idx="15">
                  <c:v>5.1402833405634469</c:v>
                </c:pt>
                <c:pt idx="16">
                  <c:v>5.1623357082496542</c:v>
                </c:pt>
                <c:pt idx="17">
                  <c:v>5.2096189378736488</c:v>
                </c:pt>
                <c:pt idx="18">
                  <c:v>5.2369886897681832</c:v>
                </c:pt>
                <c:pt idx="19">
                  <c:v>5.2769813584388228</c:v>
                </c:pt>
                <c:pt idx="20">
                  <c:v>5.2911326104299725</c:v>
                </c:pt>
                <c:pt idx="21">
                  <c:v>5.3124620337209807</c:v>
                </c:pt>
                <c:pt idx="22">
                  <c:v>5.3221012923236479</c:v>
                </c:pt>
                <c:pt idx="23">
                  <c:v>5.330920188492045</c:v>
                </c:pt>
                <c:pt idx="24">
                  <c:v>5.3446612592660596</c:v>
                </c:pt>
                <c:pt idx="25">
                  <c:v>5.3598379643000458</c:v>
                </c:pt>
                <c:pt idx="26">
                  <c:v>5.3711179477712525</c:v>
                </c:pt>
                <c:pt idx="27">
                  <c:v>5.3868256323908206</c:v>
                </c:pt>
                <c:pt idx="28">
                  <c:v>5.4029069920991972</c:v>
                </c:pt>
                <c:pt idx="29">
                  <c:v>5.4156226098303755</c:v>
                </c:pt>
                <c:pt idx="30">
                  <c:v>5.4244415059987716</c:v>
                </c:pt>
                <c:pt idx="31">
                  <c:v>5.4310044054729287</c:v>
                </c:pt>
                <c:pt idx="32">
                  <c:v>5.4445403856383763</c:v>
                </c:pt>
                <c:pt idx="33">
                  <c:v>5.4519236475468027</c:v>
                </c:pt>
                <c:pt idx="34">
                  <c:v>5.4605374531066317</c:v>
                </c:pt>
                <c:pt idx="35">
                  <c:v>5.4728428896206749</c:v>
                </c:pt>
                <c:pt idx="36">
                  <c:v>5.4789956078776969</c:v>
                </c:pt>
                <c:pt idx="37">
                  <c:v>5.4933519504774146</c:v>
                </c:pt>
                <c:pt idx="38">
                  <c:v>5.5075032024685644</c:v>
                </c:pt>
                <c:pt idx="39">
                  <c:v>5.5249235987602781</c:v>
                </c:pt>
                <c:pt idx="40">
                  <c:v>5.5394973374050762</c:v>
                </c:pt>
                <c:pt idx="41">
                  <c:v>5.5493416866163097</c:v>
                </c:pt>
                <c:pt idx="42">
                  <c:v>5.5671845695616735</c:v>
                </c:pt>
                <c:pt idx="43">
                  <c:v>5.5788747342500136</c:v>
                </c:pt>
                <c:pt idx="44">
                  <c:v>5.5872834492012764</c:v>
                </c:pt>
                <c:pt idx="45">
                  <c:v>5.5999990669324546</c:v>
                </c:pt>
                <c:pt idx="46">
                  <c:v>5.6082026912751504</c:v>
                </c:pt>
                <c:pt idx="47">
                  <c:v>5.6164063156178461</c:v>
                </c:pt>
                <c:pt idx="48">
                  <c:v>5.6266608460462146</c:v>
                </c:pt>
                <c:pt idx="49">
                  <c:v>5.6332237455203718</c:v>
                </c:pt>
                <c:pt idx="50">
                  <c:v>5.6406070074287973</c:v>
                </c:pt>
                <c:pt idx="51">
                  <c:v>5.6473749975115206</c:v>
                </c:pt>
                <c:pt idx="52">
                  <c:v>5.654758259419947</c:v>
                </c:pt>
                <c:pt idx="53">
                  <c:v>5.6635771555883432</c:v>
                </c:pt>
                <c:pt idx="54">
                  <c:v>5.6711655081053376</c:v>
                </c:pt>
                <c:pt idx="55">
                  <c:v>5.6836760352279478</c:v>
                </c:pt>
                <c:pt idx="56">
                  <c:v>5.6991220242309826</c:v>
                </c:pt>
                <c:pt idx="57">
                  <c:v>5.7202026726137989</c:v>
                </c:pt>
                <c:pt idx="58">
                  <c:v>5.7369790843946102</c:v>
                </c:pt>
                <c:pt idx="59">
                  <c:v>5.7384147186545826</c:v>
                </c:pt>
                <c:pt idx="60">
                  <c:v>5.7499791422369713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D1-4201-8AF2-9BF514A25A74}"/>
            </c:ext>
          </c:extLst>
        </c:ser>
        <c:ser>
          <c:idx val="10"/>
          <c:order val="6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STC'!$AN$11:$AN$71</c:f>
              <c:numCache>
                <c:formatCode>0.000</c:formatCode>
                <c:ptCount val="61"/>
                <c:pt idx="0">
                  <c:v>48.599999999999994</c:v>
                </c:pt>
                <c:pt idx="1">
                  <c:v>48.331632508899574</c:v>
                </c:pt>
                <c:pt idx="2">
                  <c:v>48.061096556943063</c:v>
                </c:pt>
                <c:pt idx="3">
                  <c:v>47.781863707361673</c:v>
                </c:pt>
                <c:pt idx="4">
                  <c:v>47.474301835324482</c:v>
                </c:pt>
                <c:pt idx="5">
                  <c:v>47.195121144212578</c:v>
                </c:pt>
                <c:pt idx="6">
                  <c:v>46.982849502923159</c:v>
                </c:pt>
                <c:pt idx="7">
                  <c:v>46.705181787641962</c:v>
                </c:pt>
                <c:pt idx="8">
                  <c:v>46.415185168111464</c:v>
                </c:pt>
                <c:pt idx="9">
                  <c:v>46.144110992064348</c:v>
                </c:pt>
                <c:pt idx="10">
                  <c:v>46.008937708239273</c:v>
                </c:pt>
                <c:pt idx="11">
                  <c:v>45.793122013790523</c:v>
                </c:pt>
                <c:pt idx="12">
                  <c:v>45.417479793230704</c:v>
                </c:pt>
                <c:pt idx="13">
                  <c:v>45.123239944644169</c:v>
                </c:pt>
                <c:pt idx="14">
                  <c:v>44.974308885786904</c:v>
                </c:pt>
                <c:pt idx="15">
                  <c:v>44.831199822543418</c:v>
                </c:pt>
                <c:pt idx="16">
                  <c:v>44.533370898912821</c:v>
                </c:pt>
                <c:pt idx="17">
                  <c:v>44.180374415920717</c:v>
                </c:pt>
                <c:pt idx="18">
                  <c:v>43.852823679405283</c:v>
                </c:pt>
                <c:pt idx="19">
                  <c:v>43.562323727427653</c:v>
                </c:pt>
                <c:pt idx="20">
                  <c:v>43.228284995352311</c:v>
                </c:pt>
                <c:pt idx="21">
                  <c:v>43.030775707231186</c:v>
                </c:pt>
                <c:pt idx="22">
                  <c:v>42.820922402562616</c:v>
                </c:pt>
                <c:pt idx="23">
                  <c:v>42.713458777500868</c:v>
                </c:pt>
                <c:pt idx="24">
                  <c:v>42.422305175113465</c:v>
                </c:pt>
                <c:pt idx="25">
                  <c:v>42.210296040586719</c:v>
                </c:pt>
                <c:pt idx="26">
                  <c:v>42.078882168191548</c:v>
                </c:pt>
                <c:pt idx="27">
                  <c:v>41.868341025028414</c:v>
                </c:pt>
                <c:pt idx="28">
                  <c:v>41.608438663766492</c:v>
                </c:pt>
                <c:pt idx="29">
                  <c:v>41.516967722824894</c:v>
                </c:pt>
                <c:pt idx="30">
                  <c:v>41.248370541528232</c:v>
                </c:pt>
                <c:pt idx="31">
                  <c:v>41.184489005075903</c:v>
                </c:pt>
                <c:pt idx="32">
                  <c:v>40.934774001333977</c:v>
                </c:pt>
                <c:pt idx="33">
                  <c:v>40.905737531379636</c:v>
                </c:pt>
                <c:pt idx="34">
                  <c:v>40.562393640072045</c:v>
                </c:pt>
                <c:pt idx="35">
                  <c:v>40.519567587402889</c:v>
                </c:pt>
                <c:pt idx="36">
                  <c:v>40.093488831701499</c:v>
                </c:pt>
                <c:pt idx="37">
                  <c:v>39.991145120802663</c:v>
                </c:pt>
                <c:pt idx="38">
                  <c:v>39.912029180893981</c:v>
                </c:pt>
                <c:pt idx="39">
                  <c:v>39.785010631935918</c:v>
                </c:pt>
                <c:pt idx="40">
                  <c:v>39.645654361167963</c:v>
                </c:pt>
                <c:pt idx="41">
                  <c:v>39.359684819632065</c:v>
                </c:pt>
                <c:pt idx="42">
                  <c:v>38.905341477282548</c:v>
                </c:pt>
                <c:pt idx="43">
                  <c:v>38.511968631221947</c:v>
                </c:pt>
                <c:pt idx="44">
                  <c:v>38.221662992376451</c:v>
                </c:pt>
                <c:pt idx="45">
                  <c:v>37.773145782633314</c:v>
                </c:pt>
                <c:pt idx="46">
                  <c:v>36.773068249761295</c:v>
                </c:pt>
                <c:pt idx="47">
                  <c:v>35.72875518239394</c:v>
                </c:pt>
                <c:pt idx="48">
                  <c:v>34.804940991055936</c:v>
                </c:pt>
                <c:pt idx="49">
                  <c:v>33.896381720287991</c:v>
                </c:pt>
                <c:pt idx="50">
                  <c:v>33.225128223999072</c:v>
                </c:pt>
                <c:pt idx="51">
                  <c:v>31.696136415609494</c:v>
                </c:pt>
                <c:pt idx="52">
                  <c:v>30.603280478065951</c:v>
                </c:pt>
                <c:pt idx="53">
                  <c:v>27.835590210687105</c:v>
                </c:pt>
                <c:pt idx="54">
                  <c:v>23.685508936683842</c:v>
                </c:pt>
                <c:pt idx="55">
                  <c:v>20.833643795223651</c:v>
                </c:pt>
                <c:pt idx="56">
                  <c:v>16.816562676382642</c:v>
                </c:pt>
                <c:pt idx="57">
                  <c:v>12.528779610546197</c:v>
                </c:pt>
                <c:pt idx="58">
                  <c:v>7.2499130666537948</c:v>
                </c:pt>
                <c:pt idx="59">
                  <c:v>6.2269994852892463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STC'!$AO$11:$AO$71</c:f>
              <c:numCache>
                <c:formatCode>0.0000</c:formatCode>
                <c:ptCount val="61"/>
                <c:pt idx="0">
                  <c:v>3.0951921923371732E-3</c:v>
                </c:pt>
                <c:pt idx="1">
                  <c:v>0.35256911889122972</c:v>
                </c:pt>
                <c:pt idx="2">
                  <c:v>0.69704848056159441</c:v>
                </c:pt>
                <c:pt idx="3">
                  <c:v>1.0356189396647375</c:v>
                </c:pt>
                <c:pt idx="4">
                  <c:v>1.3905797979773187</c:v>
                </c:pt>
                <c:pt idx="5">
                  <c:v>1.6980577453119508</c:v>
                </c:pt>
                <c:pt idx="6">
                  <c:v>1.9189410090199439</c:v>
                </c:pt>
                <c:pt idx="7">
                  <c:v>2.1907540519291873</c:v>
                </c:pt>
                <c:pt idx="8">
                  <c:v>2.4584167738441436</c:v>
                </c:pt>
                <c:pt idx="9">
                  <c:v>2.6936504740802456</c:v>
                </c:pt>
                <c:pt idx="10">
                  <c:v>2.8102120443327605</c:v>
                </c:pt>
                <c:pt idx="11">
                  <c:v>2.9819946067531244</c:v>
                </c:pt>
                <c:pt idx="12">
                  <c:v>3.2599522114255963</c:v>
                </c:pt>
                <c:pt idx="13">
                  <c:v>3.4622398496784434</c:v>
                </c:pt>
                <c:pt idx="14">
                  <c:v>3.5617076686595914</c:v>
                </c:pt>
                <c:pt idx="15">
                  <c:v>3.6518196161411587</c:v>
                </c:pt>
                <c:pt idx="16">
                  <c:v>3.8313399576242499</c:v>
                </c:pt>
                <c:pt idx="17">
                  <c:v>4.0211308102727905</c:v>
                </c:pt>
                <c:pt idx="18">
                  <c:v>4.1829946382677266</c:v>
                </c:pt>
                <c:pt idx="19">
                  <c:v>4.3204185934556101</c:v>
                </c:pt>
                <c:pt idx="20">
                  <c:v>4.4571290249666946</c:v>
                </c:pt>
                <c:pt idx="21">
                  <c:v>4.5327499460750138</c:v>
                </c:pt>
                <c:pt idx="22">
                  <c:v>4.6124748620108837</c:v>
                </c:pt>
                <c:pt idx="23">
                  <c:v>4.6508591124236975</c:v>
                </c:pt>
                <c:pt idx="24">
                  <c:v>4.7459656249337918</c:v>
                </c:pt>
                <c:pt idx="25">
                  <c:v>4.8138929782559003</c:v>
                </c:pt>
                <c:pt idx="26">
                  <c:v>4.8541766015049044</c:v>
                </c:pt>
                <c:pt idx="27">
                  <c:v>4.9115807646347331</c:v>
                </c:pt>
                <c:pt idx="28">
                  <c:v>4.9790558335768145</c:v>
                </c:pt>
                <c:pt idx="29">
                  <c:v>5.0012475780794006</c:v>
                </c:pt>
                <c:pt idx="30">
                  <c:v>5.0604287525398011</c:v>
                </c:pt>
                <c:pt idx="31">
                  <c:v>5.074195277948915</c:v>
                </c:pt>
                <c:pt idx="32">
                  <c:v>5.1250839678544526</c:v>
                </c:pt>
                <c:pt idx="33">
                  <c:v>5.1306229660511891</c:v>
                </c:pt>
                <c:pt idx="34">
                  <c:v>5.1925590367965322</c:v>
                </c:pt>
                <c:pt idx="35">
                  <c:v>5.1996086708651079</c:v>
                </c:pt>
                <c:pt idx="36">
                  <c:v>5.2667295460497723</c:v>
                </c:pt>
                <c:pt idx="37">
                  <c:v>5.2811830079443389</c:v>
                </c:pt>
                <c:pt idx="38">
                  <c:v>5.2922610043378153</c:v>
                </c:pt>
                <c:pt idx="39">
                  <c:v>5.3083744536374162</c:v>
                </c:pt>
                <c:pt idx="40">
                  <c:v>5.3254949935182427</c:v>
                </c:pt>
                <c:pt idx="41">
                  <c:v>5.3597360732798967</c:v>
                </c:pt>
                <c:pt idx="42">
                  <c:v>5.4055586947256371</c:v>
                </c:pt>
                <c:pt idx="43">
                  <c:v>5.4423175009403533</c:v>
                </c:pt>
                <c:pt idx="44">
                  <c:v>5.4660872556746591</c:v>
                </c:pt>
                <c:pt idx="45">
                  <c:v>5.5001342690813102</c:v>
                </c:pt>
                <c:pt idx="46">
                  <c:v>5.5665399085351881</c:v>
                </c:pt>
                <c:pt idx="47">
                  <c:v>5.615711106163503</c:v>
                </c:pt>
                <c:pt idx="48">
                  <c:v>5.6427285266041451</c:v>
                </c:pt>
                <c:pt idx="49">
                  <c:v>5.6598490664849717</c:v>
                </c:pt>
                <c:pt idx="50">
                  <c:v>5.6689128817159968</c:v>
                </c:pt>
                <c:pt idx="51">
                  <c:v>5.6804988545986435</c:v>
                </c:pt>
                <c:pt idx="52">
                  <c:v>5.6851415421780898</c:v>
                </c:pt>
                <c:pt idx="53">
                  <c:v>5.6923167604421456</c:v>
                </c:pt>
                <c:pt idx="54">
                  <c:v>5.701250560279135</c:v>
                </c:pt>
                <c:pt idx="55">
                  <c:v>5.7071823238025496</c:v>
                </c:pt>
                <c:pt idx="56">
                  <c:v>5.7154404665685963</c:v>
                </c:pt>
                <c:pt idx="57">
                  <c:v>5.7242525091543159</c:v>
                </c:pt>
                <c:pt idx="58">
                  <c:v>5.7350988747141098</c:v>
                </c:pt>
                <c:pt idx="59">
                  <c:v>5.7371936231230567</c:v>
                </c:pt>
                <c:pt idx="60">
                  <c:v>5.7499702674960531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D1-4201-8AF2-9BF514A25A74}"/>
            </c:ext>
          </c:extLst>
        </c:ser>
        <c:ser>
          <c:idx val="11"/>
          <c:order val="7"/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'Traslación a STC'!$AS$11:$AS$71</c:f>
              <c:numCache>
                <c:formatCode>0.000</c:formatCode>
                <c:ptCount val="61"/>
                <c:pt idx="0">
                  <c:v>48.600000000009437</c:v>
                </c:pt>
                <c:pt idx="1">
                  <c:v>48.251143384384328</c:v>
                </c:pt>
                <c:pt idx="2">
                  <c:v>47.887072471826627</c:v>
                </c:pt>
                <c:pt idx="3">
                  <c:v>47.493027431799327</c:v>
                </c:pt>
                <c:pt idx="4">
                  <c:v>47.087575284750429</c:v>
                </c:pt>
                <c:pt idx="5">
                  <c:v>46.342413839335904</c:v>
                </c:pt>
                <c:pt idx="6">
                  <c:v>45.891497007301119</c:v>
                </c:pt>
                <c:pt idx="7">
                  <c:v>45.277555235306771</c:v>
                </c:pt>
                <c:pt idx="8">
                  <c:v>44.888411993988626</c:v>
                </c:pt>
                <c:pt idx="9">
                  <c:v>44.179506531739769</c:v>
                </c:pt>
                <c:pt idx="10">
                  <c:v>43.774646537600411</c:v>
                </c:pt>
                <c:pt idx="11">
                  <c:v>43.289680706397064</c:v>
                </c:pt>
                <c:pt idx="12">
                  <c:v>42.740833084061535</c:v>
                </c:pt>
                <c:pt idx="13">
                  <c:v>42.429129765731368</c:v>
                </c:pt>
                <c:pt idx="14">
                  <c:v>42.279215239857081</c:v>
                </c:pt>
                <c:pt idx="15">
                  <c:v>42.058665875495336</c:v>
                </c:pt>
                <c:pt idx="16">
                  <c:v>41.84799325724434</c:v>
                </c:pt>
                <c:pt idx="17">
                  <c:v>41.685429198676012</c:v>
                </c:pt>
                <c:pt idx="18">
                  <c:v>41.432624678070347</c:v>
                </c:pt>
                <c:pt idx="19">
                  <c:v>41.155723212080936</c:v>
                </c:pt>
                <c:pt idx="20">
                  <c:v>41.041883944919739</c:v>
                </c:pt>
                <c:pt idx="21">
                  <c:v>40.944210180019034</c:v>
                </c:pt>
                <c:pt idx="22">
                  <c:v>40.900895302013936</c:v>
                </c:pt>
                <c:pt idx="23">
                  <c:v>40.734293997105951</c:v>
                </c:pt>
                <c:pt idx="24">
                  <c:v>40.669751258876765</c:v>
                </c:pt>
                <c:pt idx="25">
                  <c:v>40.436628976852731</c:v>
                </c:pt>
                <c:pt idx="26">
                  <c:v>40.40730881040529</c:v>
                </c:pt>
                <c:pt idx="27">
                  <c:v>40.307625004839622</c:v>
                </c:pt>
                <c:pt idx="28">
                  <c:v>40.203563347940374</c:v>
                </c:pt>
                <c:pt idx="29">
                  <c:v>40.090075641485647</c:v>
                </c:pt>
                <c:pt idx="30">
                  <c:v>39.986882092587855</c:v>
                </c:pt>
                <c:pt idx="31">
                  <c:v>39.90573780924845</c:v>
                </c:pt>
                <c:pt idx="32">
                  <c:v>39.785168012573287</c:v>
                </c:pt>
                <c:pt idx="33">
                  <c:v>39.547801527224422</c:v>
                </c:pt>
                <c:pt idx="34">
                  <c:v>39.425111383660933</c:v>
                </c:pt>
                <c:pt idx="35">
                  <c:v>39.317778496765321</c:v>
                </c:pt>
                <c:pt idx="36">
                  <c:v>39.184897551423738</c:v>
                </c:pt>
                <c:pt idx="37">
                  <c:v>39.088553020306961</c:v>
                </c:pt>
                <c:pt idx="38">
                  <c:v>38.993684340523764</c:v>
                </c:pt>
                <c:pt idx="39">
                  <c:v>38.903926462518662</c:v>
                </c:pt>
                <c:pt idx="40">
                  <c:v>38.812718584513561</c:v>
                </c:pt>
                <c:pt idx="41">
                  <c:v>38.556025377208748</c:v>
                </c:pt>
                <c:pt idx="42">
                  <c:v>38.366450063602663</c:v>
                </c:pt>
                <c:pt idx="43">
                  <c:v>38.171824301798878</c:v>
                </c:pt>
                <c:pt idx="44">
                  <c:v>38.057417488033344</c:v>
                </c:pt>
                <c:pt idx="45">
                  <c:v>37.820622434690307</c:v>
                </c:pt>
                <c:pt idx="46">
                  <c:v>37.364797038939521</c:v>
                </c:pt>
                <c:pt idx="47">
                  <c:v>36.699486294254605</c:v>
                </c:pt>
                <c:pt idx="48">
                  <c:v>35.879953636858296</c:v>
                </c:pt>
                <c:pt idx="49">
                  <c:v>35.228079583515253</c:v>
                </c:pt>
                <c:pt idx="50">
                  <c:v>34.610789556843734</c:v>
                </c:pt>
                <c:pt idx="51">
                  <c:v>33.809986034617459</c:v>
                </c:pt>
                <c:pt idx="52">
                  <c:v>30.078679756380993</c:v>
                </c:pt>
                <c:pt idx="53">
                  <c:v>25.91655789236934</c:v>
                </c:pt>
                <c:pt idx="54">
                  <c:v>19.51896205124164</c:v>
                </c:pt>
                <c:pt idx="55">
                  <c:v>14.860921741230714</c:v>
                </c:pt>
                <c:pt idx="56">
                  <c:v>8.6974581327506701</c:v>
                </c:pt>
                <c:pt idx="57">
                  <c:v>5.663025537037659</c:v>
                </c:pt>
                <c:pt idx="58">
                  <c:v>5.1244692652984956</c:v>
                </c:pt>
                <c:pt idx="59">
                  <c:v>4.3916692316302512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STC'!$AT$11:$AT$71</c:f>
              <c:numCache>
                <c:formatCode>0.0000</c:formatCode>
                <c:ptCount val="61"/>
                <c:pt idx="0">
                  <c:v>7.5102037176891833E-3</c:v>
                </c:pt>
                <c:pt idx="1">
                  <c:v>0.4890000390663955</c:v>
                </c:pt>
                <c:pt idx="2">
                  <c:v>0.95797282397205075</c:v>
                </c:pt>
                <c:pt idx="3">
                  <c:v>1.4306542514891187</c:v>
                </c:pt>
                <c:pt idx="4">
                  <c:v>1.8757055681143082</c:v>
                </c:pt>
                <c:pt idx="5">
                  <c:v>2.6131924938470767</c:v>
                </c:pt>
                <c:pt idx="6">
                  <c:v>3.0055793332128711</c:v>
                </c:pt>
                <c:pt idx="7">
                  <c:v>3.4664855980980196</c:v>
                </c:pt>
                <c:pt idx="8">
                  <c:v>3.7240589843770864</c:v>
                </c:pt>
                <c:pt idx="9">
                  <c:v>4.122750741841485</c:v>
                </c:pt>
                <c:pt idx="10">
                  <c:v>4.3156062637074735</c:v>
                </c:pt>
                <c:pt idx="11">
                  <c:v>4.5131840362231292</c:v>
                </c:pt>
                <c:pt idx="12">
                  <c:v>4.6990210259499641</c:v>
                </c:pt>
                <c:pt idx="13">
                  <c:v>4.7904203034223638</c:v>
                </c:pt>
                <c:pt idx="14">
                  <c:v>4.8339054953149097</c:v>
                </c:pt>
                <c:pt idx="15">
                  <c:v>4.893616513002625</c:v>
                </c:pt>
                <c:pt idx="16">
                  <c:v>4.9459187408727594</c:v>
                </c:pt>
                <c:pt idx="17">
                  <c:v>4.9825340702179295</c:v>
                </c:pt>
                <c:pt idx="18">
                  <c:v>5.0355692922718296</c:v>
                </c:pt>
                <c:pt idx="19">
                  <c:v>5.0911080040587633</c:v>
                </c:pt>
                <c:pt idx="20">
                  <c:v>5.1138357351616488</c:v>
                </c:pt>
                <c:pt idx="21">
                  <c:v>5.1332158783760189</c:v>
                </c:pt>
                <c:pt idx="22">
                  <c:v>5.1415785429137264</c:v>
                </c:pt>
                <c:pt idx="23">
                  <c:v>5.1729053497533926</c:v>
                </c:pt>
                <c:pt idx="24">
                  <c:v>5.1843210505508983</c:v>
                </c:pt>
                <c:pt idx="25">
                  <c:v>5.2237450405143768</c:v>
                </c:pt>
                <c:pt idx="26">
                  <c:v>5.2286564466714438</c:v>
                </c:pt>
                <c:pt idx="27">
                  <c:v>5.2452490350399099</c:v>
                </c:pt>
                <c:pt idx="28">
                  <c:v>5.262239845529221</c:v>
                </c:pt>
                <c:pt idx="29">
                  <c:v>5.279097915311584</c:v>
                </c:pt>
                <c:pt idx="30">
                  <c:v>5.2936993930758351</c:v>
                </c:pt>
                <c:pt idx="31">
                  <c:v>5.3036549460969153</c:v>
                </c:pt>
                <c:pt idx="32">
                  <c:v>5.3175927203264282</c:v>
                </c:pt>
                <c:pt idx="33">
                  <c:v>5.3430789360603939</c:v>
                </c:pt>
                <c:pt idx="34">
                  <c:v>5.3560875253412732</c:v>
                </c:pt>
                <c:pt idx="35">
                  <c:v>5.3671050040179349</c:v>
                </c:pt>
                <c:pt idx="36">
                  <c:v>5.3806445561266036</c:v>
                </c:pt>
                <c:pt idx="37">
                  <c:v>5.3899364056129464</c:v>
                </c:pt>
                <c:pt idx="38">
                  <c:v>5.3988300329784442</c:v>
                </c:pt>
                <c:pt idx="39">
                  <c:v>5.4071926975161526</c:v>
                </c:pt>
                <c:pt idx="40">
                  <c:v>5.4155553620538592</c:v>
                </c:pt>
                <c:pt idx="41">
                  <c:v>5.436579100701656</c:v>
                </c:pt>
                <c:pt idx="42">
                  <c:v>5.4516608343436443</c:v>
                </c:pt>
                <c:pt idx="43">
                  <c:v>5.4662491707779086</c:v>
                </c:pt>
                <c:pt idx="44">
                  <c:v>5.4742267545247598</c:v>
                </c:pt>
                <c:pt idx="45">
                  <c:v>5.4901556393584894</c:v>
                </c:pt>
                <c:pt idx="46">
                  <c:v>5.5162247195366625</c:v>
                </c:pt>
                <c:pt idx="47">
                  <c:v>5.5505307588030632</c:v>
                </c:pt>
                <c:pt idx="48">
                  <c:v>5.5790919130134755</c:v>
                </c:pt>
                <c:pt idx="49">
                  <c:v>5.5950207978472024</c:v>
                </c:pt>
                <c:pt idx="50">
                  <c:v>5.6029852402640676</c:v>
                </c:pt>
                <c:pt idx="51">
                  <c:v>5.6096222756114544</c:v>
                </c:pt>
                <c:pt idx="52">
                  <c:v>5.6329846400342554</c:v>
                </c:pt>
                <c:pt idx="53">
                  <c:v>5.6520993018347303</c:v>
                </c:pt>
                <c:pt idx="54">
                  <c:v>5.6793111467590176</c:v>
                </c:pt>
                <c:pt idx="55">
                  <c:v>5.6972311421969621</c:v>
                </c:pt>
                <c:pt idx="56">
                  <c:v>5.7191731810554227</c:v>
                </c:pt>
                <c:pt idx="57">
                  <c:v>5.7299420363879729</c:v>
                </c:pt>
                <c:pt idx="58">
                  <c:v>5.7318499185689333</c:v>
                </c:pt>
                <c:pt idx="59">
                  <c:v>5.7344383623544131</c:v>
                </c:pt>
                <c:pt idx="60">
                  <c:v>5.7499773476797209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D1-4201-8AF2-9BF514A25A74}"/>
            </c:ext>
          </c:extLst>
        </c:ser>
        <c:ser>
          <c:idx val="3"/>
          <c:order val="1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D1-4201-8AF2-9BF514A25A74}"/>
            </c:ext>
          </c:extLst>
        </c:ser>
        <c:ser>
          <c:idx val="7"/>
          <c:order val="0"/>
          <c:tx>
            <c:v>G1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D1-4201-8AF2-9BF514A2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2720"/>
        <c:axId val="88253184"/>
      </c:scatterChart>
      <c:valAx>
        <c:axId val="88222720"/>
        <c:scaling>
          <c:orientation val="minMax"/>
          <c:max val="49.99"/>
          <c:min val="0"/>
        </c:scaling>
        <c:delete val="0"/>
        <c:axPos val="b"/>
        <c:majorGridlines>
          <c:spPr>
            <a:ln w="6350"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253184"/>
        <c:crosses val="autoZero"/>
        <c:crossBetween val="midCat"/>
        <c:majorUnit val="10"/>
      </c:valAx>
      <c:valAx>
        <c:axId val="88253184"/>
        <c:scaling>
          <c:orientation val="minMax"/>
          <c:max val="5.99"/>
          <c:min val="0"/>
        </c:scaling>
        <c:delete val="0"/>
        <c:axPos val="l"/>
        <c:majorGridlines>
          <c:spPr>
            <a:ln w="6350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222720"/>
        <c:crosses val="autoZero"/>
        <c:crossBetween val="midCat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32590214214934E-2"/>
          <c:y val="3.0070599773720216E-2"/>
          <c:w val="0.86393416758354602"/>
          <c:h val="0.83637757528527579"/>
        </c:manualLayout>
      </c:layout>
      <c:scatterChart>
        <c:scatterStyle val="smoothMarker"/>
        <c:varyColors val="0"/>
        <c:ser>
          <c:idx val="2"/>
          <c:order val="2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5-41F8-AAF4-1953B7B93DEE}"/>
            </c:ext>
          </c:extLst>
        </c:ser>
        <c:ser>
          <c:idx val="4"/>
          <c:order val="3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'Traslación a STC'!$BC$11:$BC$71</c:f>
              <c:numCache>
                <c:formatCode>0.000</c:formatCode>
                <c:ptCount val="61"/>
                <c:pt idx="0">
                  <c:v>48.6</c:v>
                </c:pt>
                <c:pt idx="1">
                  <c:v>47.491784148719532</c:v>
                </c:pt>
                <c:pt idx="2">
                  <c:v>46.147473808011185</c:v>
                </c:pt>
                <c:pt idx="3">
                  <c:v>44.319444256866511</c:v>
                </c:pt>
                <c:pt idx="4">
                  <c:v>43.951374517989663</c:v>
                </c:pt>
                <c:pt idx="5">
                  <c:v>43.563148836538147</c:v>
                </c:pt>
                <c:pt idx="6">
                  <c:v>43.136497150866198</c:v>
                </c:pt>
                <c:pt idx="7">
                  <c:v>42.694430535838897</c:v>
                </c:pt>
                <c:pt idx="8">
                  <c:v>42.290010993806824</c:v>
                </c:pt>
                <c:pt idx="9">
                  <c:v>41.85009466861306</c:v>
                </c:pt>
                <c:pt idx="10">
                  <c:v>41.674763864150997</c:v>
                </c:pt>
                <c:pt idx="11">
                  <c:v>41.551825742216401</c:v>
                </c:pt>
                <c:pt idx="12">
                  <c:v>41.404334719670608</c:v>
                </c:pt>
                <c:pt idx="13">
                  <c:v>41.248914395177081</c:v>
                </c:pt>
                <c:pt idx="14">
                  <c:v>41.138919803811625</c:v>
                </c:pt>
                <c:pt idx="15">
                  <c:v>40.999989296153551</c:v>
                </c:pt>
                <c:pt idx="16">
                  <c:v>40.924236995519649</c:v>
                </c:pt>
                <c:pt idx="17">
                  <c:v>40.811169955910231</c:v>
                </c:pt>
                <c:pt idx="18">
                  <c:v>40.671911270935055</c:v>
                </c:pt>
                <c:pt idx="19">
                  <c:v>40.612837251130351</c:v>
                </c:pt>
                <c:pt idx="20">
                  <c:v>40.540384773179333</c:v>
                </c:pt>
                <c:pt idx="21">
                  <c:v>40.43964301439911</c:v>
                </c:pt>
                <c:pt idx="22">
                  <c:v>40.356145807374951</c:v>
                </c:pt>
                <c:pt idx="23">
                  <c:v>40.244360319521576</c:v>
                </c:pt>
                <c:pt idx="24">
                  <c:v>40.141600289814519</c:v>
                </c:pt>
                <c:pt idx="25">
                  <c:v>39.999585614741683</c:v>
                </c:pt>
                <c:pt idx="26">
                  <c:v>39.967021698449052</c:v>
                </c:pt>
                <c:pt idx="27">
                  <c:v>39.849418491424885</c:v>
                </c:pt>
                <c:pt idx="28">
                  <c:v>39.709728826254413</c:v>
                </c:pt>
                <c:pt idx="29">
                  <c:v>39.582692619230237</c:v>
                </c:pt>
                <c:pt idx="30">
                  <c:v>39.492653693035265</c:v>
                </c:pt>
                <c:pt idx="31">
                  <c:v>39.435100318596334</c:v>
                </c:pt>
                <c:pt idx="32">
                  <c:v>39.107656540011412</c:v>
                </c:pt>
                <c:pt idx="33">
                  <c:v>38.979803249279861</c:v>
                </c:pt>
                <c:pt idx="34">
                  <c:v>38.767377135865424</c:v>
                </c:pt>
                <c:pt idx="35">
                  <c:v>38.581471845133869</c:v>
                </c:pt>
                <c:pt idx="36">
                  <c:v>38.495854564304672</c:v>
                </c:pt>
                <c:pt idx="37">
                  <c:v>38.238516815426813</c:v>
                </c:pt>
                <c:pt idx="38">
                  <c:v>38.024548618304991</c:v>
                </c:pt>
                <c:pt idx="39">
                  <c:v>37.927479066548948</c:v>
                </c:pt>
                <c:pt idx="40">
                  <c:v>37.628529504890551</c:v>
                </c:pt>
                <c:pt idx="41">
                  <c:v>37.363923036841896</c:v>
                </c:pt>
                <c:pt idx="42">
                  <c:v>37.071820933329803</c:v>
                </c:pt>
                <c:pt idx="43">
                  <c:v>36.765205829817717</c:v>
                </c:pt>
                <c:pt idx="44">
                  <c:v>36.155067034203384</c:v>
                </c:pt>
                <c:pt idx="45">
                  <c:v>35.201958051232801</c:v>
                </c:pt>
                <c:pt idx="46">
                  <c:v>34.164544021525742</c:v>
                </c:pt>
                <c:pt idx="47">
                  <c:v>33.362483905854397</c:v>
                </c:pt>
                <c:pt idx="48">
                  <c:v>32.254577252843177</c:v>
                </c:pt>
                <c:pt idx="49">
                  <c:v>31.172569390057763</c:v>
                </c:pt>
                <c:pt idx="50">
                  <c:v>29.305619213233761</c:v>
                </c:pt>
                <c:pt idx="51">
                  <c:v>26.733459929341329</c:v>
                </c:pt>
                <c:pt idx="52">
                  <c:v>25.490628715478039</c:v>
                </c:pt>
                <c:pt idx="53">
                  <c:v>23.029781143917294</c:v>
                </c:pt>
                <c:pt idx="54">
                  <c:v>21.170418488649158</c:v>
                </c:pt>
                <c:pt idx="55">
                  <c:v>14.634769980991086</c:v>
                </c:pt>
                <c:pt idx="56">
                  <c:v>12.313238690259535</c:v>
                </c:pt>
                <c:pt idx="57">
                  <c:v>7.565939313372894</c:v>
                </c:pt>
                <c:pt idx="58">
                  <c:v>4.9694725775775783</c:v>
                </c:pt>
                <c:pt idx="59">
                  <c:v>4.5892847377770627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STC'!$BD$11:$BD$71</c:f>
              <c:numCache>
                <c:formatCode>0.0000</c:formatCode>
                <c:ptCount val="61"/>
                <c:pt idx="0">
                  <c:v>1.3118221245910023E-2</c:v>
                </c:pt>
                <c:pt idx="1">
                  <c:v>1.5280546645525437</c:v>
                </c:pt>
                <c:pt idx="2">
                  <c:v>2.9077612578626604</c:v>
                </c:pt>
                <c:pt idx="3">
                  <c:v>4.1843975762323247</c:v>
                </c:pt>
                <c:pt idx="4">
                  <c:v>4.364772478117219</c:v>
                </c:pt>
                <c:pt idx="5">
                  <c:v>4.5403766908999623</c:v>
                </c:pt>
                <c:pt idx="6">
                  <c:v>4.7001800501555904</c:v>
                </c:pt>
                <c:pt idx="7">
                  <c:v>4.8531259439808565</c:v>
                </c:pt>
                <c:pt idx="8">
                  <c:v>4.9636166743244496</c:v>
                </c:pt>
                <c:pt idx="9">
                  <c:v>5.0698736688530444</c:v>
                </c:pt>
                <c:pt idx="10">
                  <c:v>5.1113001698370697</c:v>
                </c:pt>
                <c:pt idx="11">
                  <c:v>5.1402350373538344</c:v>
                </c:pt>
                <c:pt idx="12">
                  <c:v>5.1724338808537915</c:v>
                </c:pt>
                <c:pt idx="13">
                  <c:v>5.2043493086282586</c:v>
                </c:pt>
                <c:pt idx="14">
                  <c:v>5.2261176851344535</c:v>
                </c:pt>
                <c:pt idx="15">
                  <c:v>5.2513007089357382</c:v>
                </c:pt>
                <c:pt idx="16">
                  <c:v>5.2645324672042104</c:v>
                </c:pt>
                <c:pt idx="17">
                  <c:v>5.2833130273272024</c:v>
                </c:pt>
                <c:pt idx="18">
                  <c:v>5.3063618965690571</c:v>
                </c:pt>
                <c:pt idx="19">
                  <c:v>5.3157521766305527</c:v>
                </c:pt>
                <c:pt idx="20">
                  <c:v>5.3268497803395931</c:v>
                </c:pt>
                <c:pt idx="21">
                  <c:v>5.3417888622556102</c:v>
                </c:pt>
                <c:pt idx="22">
                  <c:v>5.3537401277884227</c:v>
                </c:pt>
                <c:pt idx="23">
                  <c:v>5.3695328715282118</c:v>
                </c:pt>
                <c:pt idx="24">
                  <c:v>5.383618291620456</c:v>
                </c:pt>
                <c:pt idx="25">
                  <c:v>5.401972020831562</c:v>
                </c:pt>
                <c:pt idx="26">
                  <c:v>5.4053866681266518</c:v>
                </c:pt>
                <c:pt idx="27">
                  <c:v>5.4173379336594651</c:v>
                </c:pt>
                <c:pt idx="28">
                  <c:v>5.4309965228398225</c:v>
                </c:pt>
                <c:pt idx="29">
                  <c:v>5.4429477883726349</c:v>
                </c:pt>
                <c:pt idx="30">
                  <c:v>5.4510575756984734</c:v>
                </c:pt>
                <c:pt idx="31">
                  <c:v>5.456179546641108</c:v>
                </c:pt>
                <c:pt idx="32">
                  <c:v>5.4805089086186198</c:v>
                </c:pt>
                <c:pt idx="33">
                  <c:v>5.4890455268563434</c:v>
                </c:pt>
                <c:pt idx="34">
                  <c:v>5.4997162996534978</c:v>
                </c:pt>
                <c:pt idx="35">
                  <c:v>5.5082529178912214</c:v>
                </c:pt>
                <c:pt idx="36">
                  <c:v>5.5120943960981981</c:v>
                </c:pt>
                <c:pt idx="37">
                  <c:v>5.5223383379834665</c:v>
                </c:pt>
                <c:pt idx="38">
                  <c:v>5.5295944634855321</c:v>
                </c:pt>
                <c:pt idx="39">
                  <c:v>5.532582279868735</c:v>
                </c:pt>
                <c:pt idx="40">
                  <c:v>5.5402652362826865</c:v>
                </c:pt>
                <c:pt idx="41">
                  <c:v>5.5466676999609792</c:v>
                </c:pt>
                <c:pt idx="42">
                  <c:v>5.5526433327273859</c:v>
                </c:pt>
                <c:pt idx="43">
                  <c:v>5.5586189654937925</c:v>
                </c:pt>
                <c:pt idx="44">
                  <c:v>5.5695569344417866</c:v>
                </c:pt>
                <c:pt idx="45">
                  <c:v>5.5829483274713052</c:v>
                </c:pt>
                <c:pt idx="46">
                  <c:v>5.5970337475635485</c:v>
                </c:pt>
                <c:pt idx="47">
                  <c:v>5.6059297574290818</c:v>
                </c:pt>
                <c:pt idx="48">
                  <c:v>5.6166679695103134</c:v>
                </c:pt>
                <c:pt idx="49">
                  <c:v>5.6247128785375446</c:v>
                </c:pt>
                <c:pt idx="50">
                  <c:v>5.6354485296333063</c:v>
                </c:pt>
                <c:pt idx="51">
                  <c:v>5.6493632173607962</c:v>
                </c:pt>
                <c:pt idx="52">
                  <c:v>5.6559364134038415</c:v>
                </c:pt>
                <c:pt idx="53">
                  <c:v>5.6683145098485417</c:v>
                </c:pt>
                <c:pt idx="54">
                  <c:v>5.6772779589981521</c:v>
                </c:pt>
                <c:pt idx="55">
                  <c:v>5.7024609827994368</c:v>
                </c:pt>
                <c:pt idx="56">
                  <c:v>5.7109976010371604</c:v>
                </c:pt>
                <c:pt idx="57">
                  <c:v>5.7266768077543873</c:v>
                </c:pt>
                <c:pt idx="58">
                  <c:v>5.7347264119216499</c:v>
                </c:pt>
                <c:pt idx="59">
                  <c:v>5.7358818432001248</c:v>
                </c:pt>
                <c:pt idx="60">
                  <c:v>5.7499810055577854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5-41F8-AAF4-1953B7B93DEE}"/>
            </c:ext>
          </c:extLst>
        </c:ser>
        <c:ser>
          <c:idx val="5"/>
          <c:order val="4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65-41F8-AAF4-1953B7B93DEE}"/>
            </c:ext>
          </c:extLst>
        </c:ser>
        <c:ser>
          <c:idx val="9"/>
          <c:order val="5"/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STC'!$AX$11:$AX$71</c:f>
              <c:numCache>
                <c:formatCode>0.000</c:formatCode>
                <c:ptCount val="61"/>
                <c:pt idx="0">
                  <c:v>48.599999999999994</c:v>
                </c:pt>
                <c:pt idx="1">
                  <c:v>48.068782578875201</c:v>
                </c:pt>
                <c:pt idx="2">
                  <c:v>47.497971681527503</c:v>
                </c:pt>
                <c:pt idx="3">
                  <c:v>46.86917775557918</c:v>
                </c:pt>
                <c:pt idx="4">
                  <c:v>46.333761377439259</c:v>
                </c:pt>
                <c:pt idx="5">
                  <c:v>45.759654419975625</c:v>
                </c:pt>
                <c:pt idx="6">
                  <c:v>45.195977503386629</c:v>
                </c:pt>
                <c:pt idx="7">
                  <c:v>44.645971242101126</c:v>
                </c:pt>
                <c:pt idx="8">
                  <c:v>44.115650795511115</c:v>
                </c:pt>
                <c:pt idx="9">
                  <c:v>43.632804989096989</c:v>
                </c:pt>
                <c:pt idx="10">
                  <c:v>43.11467665865289</c:v>
                </c:pt>
                <c:pt idx="11">
                  <c:v>42.680068746537252</c:v>
                </c:pt>
                <c:pt idx="12">
                  <c:v>42.159335996125378</c:v>
                </c:pt>
                <c:pt idx="13">
                  <c:v>41.704236588694286</c:v>
                </c:pt>
                <c:pt idx="14">
                  <c:v>41.574139189939068</c:v>
                </c:pt>
                <c:pt idx="15">
                  <c:v>41.423455426395911</c:v>
                </c:pt>
                <c:pt idx="16">
                  <c:v>41.321295473086451</c:v>
                </c:pt>
                <c:pt idx="17">
                  <c:v>41.077395069714314</c:v>
                </c:pt>
                <c:pt idx="18">
                  <c:v>40.92305147978589</c:v>
                </c:pt>
                <c:pt idx="19">
                  <c:v>40.683686233374871</c:v>
                </c:pt>
                <c:pt idx="20">
                  <c:v>40.595571407721742</c:v>
                </c:pt>
                <c:pt idx="21">
                  <c:v>40.461572409635863</c:v>
                </c:pt>
                <c:pt idx="22">
                  <c:v>40.400143006654751</c:v>
                </c:pt>
                <c:pt idx="23">
                  <c:v>40.342443680523097</c:v>
                </c:pt>
                <c:pt idx="24">
                  <c:v>40.247123893294692</c:v>
                </c:pt>
                <c:pt idx="25">
                  <c:v>40.128403471579745</c:v>
                </c:pt>
                <c:pt idx="26">
                  <c:v>40.031937914899714</c:v>
                </c:pt>
                <c:pt idx="27">
                  <c:v>39.892833423943948</c:v>
                </c:pt>
                <c:pt idx="28">
                  <c:v>39.749328436983262</c:v>
                </c:pt>
                <c:pt idx="29">
                  <c:v>39.629463245816687</c:v>
                </c:pt>
                <c:pt idx="30">
                  <c:v>39.535480919685021</c:v>
                </c:pt>
                <c:pt idx="31">
                  <c:v>39.462098304889366</c:v>
                </c:pt>
                <c:pt idx="32">
                  <c:v>39.307299036873331</c:v>
                </c:pt>
                <c:pt idx="33">
                  <c:v>39.221477345228223</c:v>
                </c:pt>
                <c:pt idx="34">
                  <c:v>39.120989538308933</c:v>
                </c:pt>
                <c:pt idx="35">
                  <c:v>38.977228385567074</c:v>
                </c:pt>
                <c:pt idx="36">
                  <c:v>38.904622809196148</c:v>
                </c:pt>
                <c:pt idx="37">
                  <c:v>38.733031464330658</c:v>
                </c:pt>
                <c:pt idx="38">
                  <c:v>38.557111638677526</c:v>
                </c:pt>
                <c:pt idx="39">
                  <c:v>38.323457036779317</c:v>
                </c:pt>
                <c:pt idx="40">
                  <c:v>38.100316641548716</c:v>
                </c:pt>
                <c:pt idx="41">
                  <c:v>37.914773719355239</c:v>
                </c:pt>
                <c:pt idx="42">
                  <c:v>37.548996547879554</c:v>
                </c:pt>
                <c:pt idx="43">
                  <c:v>37.247842952774796</c:v>
                </c:pt>
                <c:pt idx="44">
                  <c:v>36.991363665067865</c:v>
                </c:pt>
                <c:pt idx="45">
                  <c:v>36.406348473901289</c:v>
                </c:pt>
                <c:pt idx="46">
                  <c:v>35.881398705406717</c:v>
                </c:pt>
                <c:pt idx="47">
                  <c:v>35.209139936912145</c:v>
                </c:pt>
                <c:pt idx="48">
                  <c:v>34.227492976293938</c:v>
                </c:pt>
                <c:pt idx="49">
                  <c:v>33.418288361498284</c:v>
                </c:pt>
                <c:pt idx="50">
                  <c:v>32.389830669853175</c:v>
                </c:pt>
                <c:pt idx="51">
                  <c:v>31.11182253584516</c:v>
                </c:pt>
                <c:pt idx="52">
                  <c:v>29.62039184420005</c:v>
                </c:pt>
                <c:pt idx="53">
                  <c:v>27.170182518068387</c:v>
                </c:pt>
                <c:pt idx="54">
                  <c:v>24.937825307210915</c:v>
                </c:pt>
                <c:pt idx="55">
                  <c:v>21.146857635256701</c:v>
                </c:pt>
                <c:pt idx="56">
                  <c:v>16.225666706815915</c:v>
                </c:pt>
                <c:pt idx="57">
                  <c:v>9.5077596635346353</c:v>
                </c:pt>
                <c:pt idx="58">
                  <c:v>4.1560861919632472</c:v>
                </c:pt>
                <c:pt idx="59">
                  <c:v>3.6961115574766978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STC'!$AY$11:$AY$71</c:f>
              <c:numCache>
                <c:formatCode>0.0000</c:formatCode>
                <c:ptCount val="61"/>
                <c:pt idx="0">
                  <c:v>4.4408269473095929E-3</c:v>
                </c:pt>
                <c:pt idx="1">
                  <c:v>0.74535690199488547</c:v>
                </c:pt>
                <c:pt idx="2">
                  <c:v>1.4662171664306565</c:v>
                </c:pt>
                <c:pt idx="3">
                  <c:v>2.1690272013158038</c:v>
                </c:pt>
                <c:pt idx="4">
                  <c:v>2.6929114722027672</c:v>
                </c:pt>
                <c:pt idx="5">
                  <c:v>3.1778303732774043</c:v>
                </c:pt>
                <c:pt idx="6">
                  <c:v>3.5964219460883058</c:v>
                </c:pt>
                <c:pt idx="7">
                  <c:v>3.9459648433503918</c:v>
                </c:pt>
                <c:pt idx="8">
                  <c:v>4.2306127651589769</c:v>
                </c:pt>
                <c:pt idx="9">
                  <c:v>4.4486472573048763</c:v>
                </c:pt>
                <c:pt idx="10">
                  <c:v>4.6586331736081563</c:v>
                </c:pt>
                <c:pt idx="11">
                  <c:v>4.8039201810797252</c:v>
                </c:pt>
                <c:pt idx="12">
                  <c:v>4.9531920990757605</c:v>
                </c:pt>
                <c:pt idx="13">
                  <c:v>5.0765348216118378</c:v>
                </c:pt>
                <c:pt idx="14">
                  <c:v>5.1073347139346614</c:v>
                </c:pt>
                <c:pt idx="15">
                  <c:v>5.1402833405634469</c:v>
                </c:pt>
                <c:pt idx="16">
                  <c:v>5.1623357082496542</c:v>
                </c:pt>
                <c:pt idx="17">
                  <c:v>5.2096189378736488</c:v>
                </c:pt>
                <c:pt idx="18">
                  <c:v>5.2369886897681832</c:v>
                </c:pt>
                <c:pt idx="19">
                  <c:v>5.2769813584388228</c:v>
                </c:pt>
                <c:pt idx="20">
                  <c:v>5.2911326104299725</c:v>
                </c:pt>
                <c:pt idx="21">
                  <c:v>5.3124620337209807</c:v>
                </c:pt>
                <c:pt idx="22">
                  <c:v>5.3221012923236479</c:v>
                </c:pt>
                <c:pt idx="23">
                  <c:v>5.330920188492045</c:v>
                </c:pt>
                <c:pt idx="24">
                  <c:v>5.3446612592660596</c:v>
                </c:pt>
                <c:pt idx="25">
                  <c:v>5.3598379643000458</c:v>
                </c:pt>
                <c:pt idx="26">
                  <c:v>5.3711179477712525</c:v>
                </c:pt>
                <c:pt idx="27">
                  <c:v>5.3868256323908206</c:v>
                </c:pt>
                <c:pt idx="28">
                  <c:v>5.4029069920991972</c:v>
                </c:pt>
                <c:pt idx="29">
                  <c:v>5.4156226098303755</c:v>
                </c:pt>
                <c:pt idx="30">
                  <c:v>5.4244415059987716</c:v>
                </c:pt>
                <c:pt idx="31">
                  <c:v>5.4310044054729287</c:v>
                </c:pt>
                <c:pt idx="32">
                  <c:v>5.4445403856383763</c:v>
                </c:pt>
                <c:pt idx="33">
                  <c:v>5.4519236475468027</c:v>
                </c:pt>
                <c:pt idx="34">
                  <c:v>5.4605374531066317</c:v>
                </c:pt>
                <c:pt idx="35">
                  <c:v>5.4728428896206749</c:v>
                </c:pt>
                <c:pt idx="36">
                  <c:v>5.4789956078776969</c:v>
                </c:pt>
                <c:pt idx="37">
                  <c:v>5.4933519504774146</c:v>
                </c:pt>
                <c:pt idx="38">
                  <c:v>5.5075032024685644</c:v>
                </c:pt>
                <c:pt idx="39">
                  <c:v>5.5249235987602781</c:v>
                </c:pt>
                <c:pt idx="40">
                  <c:v>5.5394973374050762</c:v>
                </c:pt>
                <c:pt idx="41">
                  <c:v>5.5493416866163097</c:v>
                </c:pt>
                <c:pt idx="42">
                  <c:v>5.5671845695616735</c:v>
                </c:pt>
                <c:pt idx="43">
                  <c:v>5.5788747342500136</c:v>
                </c:pt>
                <c:pt idx="44">
                  <c:v>5.5872834492012764</c:v>
                </c:pt>
                <c:pt idx="45">
                  <c:v>5.5999990669324546</c:v>
                </c:pt>
                <c:pt idx="46">
                  <c:v>5.6082026912751504</c:v>
                </c:pt>
                <c:pt idx="47">
                  <c:v>5.6164063156178461</c:v>
                </c:pt>
                <c:pt idx="48">
                  <c:v>5.6266608460462146</c:v>
                </c:pt>
                <c:pt idx="49">
                  <c:v>5.6332237455203718</c:v>
                </c:pt>
                <c:pt idx="50">
                  <c:v>5.6406070074287973</c:v>
                </c:pt>
                <c:pt idx="51">
                  <c:v>5.6473749975115206</c:v>
                </c:pt>
                <c:pt idx="52">
                  <c:v>5.654758259419947</c:v>
                </c:pt>
                <c:pt idx="53">
                  <c:v>5.6635771555883432</c:v>
                </c:pt>
                <c:pt idx="54">
                  <c:v>5.6711655081053376</c:v>
                </c:pt>
                <c:pt idx="55">
                  <c:v>5.6836760352279478</c:v>
                </c:pt>
                <c:pt idx="56">
                  <c:v>5.6991220242309826</c:v>
                </c:pt>
                <c:pt idx="57">
                  <c:v>5.7202026726137989</c:v>
                </c:pt>
                <c:pt idx="58">
                  <c:v>5.7369790843946102</c:v>
                </c:pt>
                <c:pt idx="59">
                  <c:v>5.7384147186545826</c:v>
                </c:pt>
                <c:pt idx="60">
                  <c:v>5.7499791422369713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5-41F8-AAF4-1953B7B93DEE}"/>
            </c:ext>
          </c:extLst>
        </c:ser>
        <c:ser>
          <c:idx val="10"/>
          <c:order val="6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STC'!$AN$11:$AN$71</c:f>
              <c:numCache>
                <c:formatCode>0.000</c:formatCode>
                <c:ptCount val="61"/>
                <c:pt idx="0">
                  <c:v>48.599999999999994</c:v>
                </c:pt>
                <c:pt idx="1">
                  <c:v>48.331632508899574</c:v>
                </c:pt>
                <c:pt idx="2">
                  <c:v>48.061096556943063</c:v>
                </c:pt>
                <c:pt idx="3">
                  <c:v>47.781863707361673</c:v>
                </c:pt>
                <c:pt idx="4">
                  <c:v>47.474301835324482</c:v>
                </c:pt>
                <c:pt idx="5">
                  <c:v>47.195121144212578</c:v>
                </c:pt>
                <c:pt idx="6">
                  <c:v>46.982849502923159</c:v>
                </c:pt>
                <c:pt idx="7">
                  <c:v>46.705181787641962</c:v>
                </c:pt>
                <c:pt idx="8">
                  <c:v>46.415185168111464</c:v>
                </c:pt>
                <c:pt idx="9">
                  <c:v>46.144110992064348</c:v>
                </c:pt>
                <c:pt idx="10">
                  <c:v>46.008937708239273</c:v>
                </c:pt>
                <c:pt idx="11">
                  <c:v>45.793122013790523</c:v>
                </c:pt>
                <c:pt idx="12">
                  <c:v>45.417479793230704</c:v>
                </c:pt>
                <c:pt idx="13">
                  <c:v>45.123239944644169</c:v>
                </c:pt>
                <c:pt idx="14">
                  <c:v>44.974308885786904</c:v>
                </c:pt>
                <c:pt idx="15">
                  <c:v>44.831199822543418</c:v>
                </c:pt>
                <c:pt idx="16">
                  <c:v>44.533370898912821</c:v>
                </c:pt>
                <c:pt idx="17">
                  <c:v>44.180374415920717</c:v>
                </c:pt>
                <c:pt idx="18">
                  <c:v>43.852823679405283</c:v>
                </c:pt>
                <c:pt idx="19">
                  <c:v>43.562323727427653</c:v>
                </c:pt>
                <c:pt idx="20">
                  <c:v>43.228284995352311</c:v>
                </c:pt>
                <c:pt idx="21">
                  <c:v>43.030775707231186</c:v>
                </c:pt>
                <c:pt idx="22">
                  <c:v>42.820922402562616</c:v>
                </c:pt>
                <c:pt idx="23">
                  <c:v>42.713458777500868</c:v>
                </c:pt>
                <c:pt idx="24">
                  <c:v>42.422305175113465</c:v>
                </c:pt>
                <c:pt idx="25">
                  <c:v>42.210296040586719</c:v>
                </c:pt>
                <c:pt idx="26">
                  <c:v>42.078882168191548</c:v>
                </c:pt>
                <c:pt idx="27">
                  <c:v>41.868341025028414</c:v>
                </c:pt>
                <c:pt idx="28">
                  <c:v>41.608438663766492</c:v>
                </c:pt>
                <c:pt idx="29">
                  <c:v>41.516967722824894</c:v>
                </c:pt>
                <c:pt idx="30">
                  <c:v>41.248370541528232</c:v>
                </c:pt>
                <c:pt idx="31">
                  <c:v>41.184489005075903</c:v>
                </c:pt>
                <c:pt idx="32">
                  <c:v>40.934774001333977</c:v>
                </c:pt>
                <c:pt idx="33">
                  <c:v>40.905737531379636</c:v>
                </c:pt>
                <c:pt idx="34">
                  <c:v>40.562393640072045</c:v>
                </c:pt>
                <c:pt idx="35">
                  <c:v>40.519567587402889</c:v>
                </c:pt>
                <c:pt idx="36">
                  <c:v>40.093488831701499</c:v>
                </c:pt>
                <c:pt idx="37">
                  <c:v>39.991145120802663</c:v>
                </c:pt>
                <c:pt idx="38">
                  <c:v>39.912029180893981</c:v>
                </c:pt>
                <c:pt idx="39">
                  <c:v>39.785010631935918</c:v>
                </c:pt>
                <c:pt idx="40">
                  <c:v>39.645654361167963</c:v>
                </c:pt>
                <c:pt idx="41">
                  <c:v>39.359684819632065</c:v>
                </c:pt>
                <c:pt idx="42">
                  <c:v>38.905341477282548</c:v>
                </c:pt>
                <c:pt idx="43">
                  <c:v>38.511968631221947</c:v>
                </c:pt>
                <c:pt idx="44">
                  <c:v>38.221662992376451</c:v>
                </c:pt>
                <c:pt idx="45">
                  <c:v>37.773145782633314</c:v>
                </c:pt>
                <c:pt idx="46">
                  <c:v>36.773068249761295</c:v>
                </c:pt>
                <c:pt idx="47">
                  <c:v>35.72875518239394</c:v>
                </c:pt>
                <c:pt idx="48">
                  <c:v>34.804940991055936</c:v>
                </c:pt>
                <c:pt idx="49">
                  <c:v>33.896381720287991</c:v>
                </c:pt>
                <c:pt idx="50">
                  <c:v>33.225128223999072</c:v>
                </c:pt>
                <c:pt idx="51">
                  <c:v>31.696136415609494</c:v>
                </c:pt>
                <c:pt idx="52">
                  <c:v>30.603280478065951</c:v>
                </c:pt>
                <c:pt idx="53">
                  <c:v>27.835590210687105</c:v>
                </c:pt>
                <c:pt idx="54">
                  <c:v>23.685508936683842</c:v>
                </c:pt>
                <c:pt idx="55">
                  <c:v>20.833643795223651</c:v>
                </c:pt>
                <c:pt idx="56">
                  <c:v>16.816562676382642</c:v>
                </c:pt>
                <c:pt idx="57">
                  <c:v>12.528779610546197</c:v>
                </c:pt>
                <c:pt idx="58">
                  <c:v>7.2499130666537948</c:v>
                </c:pt>
                <c:pt idx="59">
                  <c:v>6.2269994852892463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STC'!$AO$11:$AO$71</c:f>
              <c:numCache>
                <c:formatCode>0.0000</c:formatCode>
                <c:ptCount val="61"/>
                <c:pt idx="0">
                  <c:v>3.0951921923371732E-3</c:v>
                </c:pt>
                <c:pt idx="1">
                  <c:v>0.35256911889122972</c:v>
                </c:pt>
                <c:pt idx="2">
                  <c:v>0.69704848056159441</c:v>
                </c:pt>
                <c:pt idx="3">
                  <c:v>1.0356189396647375</c:v>
                </c:pt>
                <c:pt idx="4">
                  <c:v>1.3905797979773187</c:v>
                </c:pt>
                <c:pt idx="5">
                  <c:v>1.6980577453119508</c:v>
                </c:pt>
                <c:pt idx="6">
                  <c:v>1.9189410090199439</c:v>
                </c:pt>
                <c:pt idx="7">
                  <c:v>2.1907540519291873</c:v>
                </c:pt>
                <c:pt idx="8">
                  <c:v>2.4584167738441436</c:v>
                </c:pt>
                <c:pt idx="9">
                  <c:v>2.6936504740802456</c:v>
                </c:pt>
                <c:pt idx="10">
                  <c:v>2.8102120443327605</c:v>
                </c:pt>
                <c:pt idx="11">
                  <c:v>2.9819946067531244</c:v>
                </c:pt>
                <c:pt idx="12">
                  <c:v>3.2599522114255963</c:v>
                </c:pt>
                <c:pt idx="13">
                  <c:v>3.4622398496784434</c:v>
                </c:pt>
                <c:pt idx="14">
                  <c:v>3.5617076686595914</c:v>
                </c:pt>
                <c:pt idx="15">
                  <c:v>3.6518196161411587</c:v>
                </c:pt>
                <c:pt idx="16">
                  <c:v>3.8313399576242499</c:v>
                </c:pt>
                <c:pt idx="17">
                  <c:v>4.0211308102727905</c:v>
                </c:pt>
                <c:pt idx="18">
                  <c:v>4.1829946382677266</c:v>
                </c:pt>
                <c:pt idx="19">
                  <c:v>4.3204185934556101</c:v>
                </c:pt>
                <c:pt idx="20">
                  <c:v>4.4571290249666946</c:v>
                </c:pt>
                <c:pt idx="21">
                  <c:v>4.5327499460750138</c:v>
                </c:pt>
                <c:pt idx="22">
                  <c:v>4.6124748620108837</c:v>
                </c:pt>
                <c:pt idx="23">
                  <c:v>4.6508591124236975</c:v>
                </c:pt>
                <c:pt idx="24">
                  <c:v>4.7459656249337918</c:v>
                </c:pt>
                <c:pt idx="25">
                  <c:v>4.8138929782559003</c:v>
                </c:pt>
                <c:pt idx="26">
                  <c:v>4.8541766015049044</c:v>
                </c:pt>
                <c:pt idx="27">
                  <c:v>4.9115807646347331</c:v>
                </c:pt>
                <c:pt idx="28">
                  <c:v>4.9790558335768145</c:v>
                </c:pt>
                <c:pt idx="29">
                  <c:v>5.0012475780794006</c:v>
                </c:pt>
                <c:pt idx="30">
                  <c:v>5.0604287525398011</c:v>
                </c:pt>
                <c:pt idx="31">
                  <c:v>5.074195277948915</c:v>
                </c:pt>
                <c:pt idx="32">
                  <c:v>5.1250839678544526</c:v>
                </c:pt>
                <c:pt idx="33">
                  <c:v>5.1306229660511891</c:v>
                </c:pt>
                <c:pt idx="34">
                  <c:v>5.1925590367965322</c:v>
                </c:pt>
                <c:pt idx="35">
                  <c:v>5.1996086708651079</c:v>
                </c:pt>
                <c:pt idx="36">
                  <c:v>5.2667295460497723</c:v>
                </c:pt>
                <c:pt idx="37">
                  <c:v>5.2811830079443389</c:v>
                </c:pt>
                <c:pt idx="38">
                  <c:v>5.2922610043378153</c:v>
                </c:pt>
                <c:pt idx="39">
                  <c:v>5.3083744536374162</c:v>
                </c:pt>
                <c:pt idx="40">
                  <c:v>5.3254949935182427</c:v>
                </c:pt>
                <c:pt idx="41">
                  <c:v>5.3597360732798967</c:v>
                </c:pt>
                <c:pt idx="42">
                  <c:v>5.4055586947256371</c:v>
                </c:pt>
                <c:pt idx="43">
                  <c:v>5.4423175009403533</c:v>
                </c:pt>
                <c:pt idx="44">
                  <c:v>5.4660872556746591</c:v>
                </c:pt>
                <c:pt idx="45">
                  <c:v>5.5001342690813102</c:v>
                </c:pt>
                <c:pt idx="46">
                  <c:v>5.5665399085351881</c:v>
                </c:pt>
                <c:pt idx="47">
                  <c:v>5.615711106163503</c:v>
                </c:pt>
                <c:pt idx="48">
                  <c:v>5.6427285266041451</c:v>
                </c:pt>
                <c:pt idx="49">
                  <c:v>5.6598490664849717</c:v>
                </c:pt>
                <c:pt idx="50">
                  <c:v>5.6689128817159968</c:v>
                </c:pt>
                <c:pt idx="51">
                  <c:v>5.6804988545986435</c:v>
                </c:pt>
                <c:pt idx="52">
                  <c:v>5.6851415421780898</c:v>
                </c:pt>
                <c:pt idx="53">
                  <c:v>5.6923167604421456</c:v>
                </c:pt>
                <c:pt idx="54">
                  <c:v>5.701250560279135</c:v>
                </c:pt>
                <c:pt idx="55">
                  <c:v>5.7071823238025496</c:v>
                </c:pt>
                <c:pt idx="56">
                  <c:v>5.7154404665685963</c:v>
                </c:pt>
                <c:pt idx="57">
                  <c:v>5.7242525091543159</c:v>
                </c:pt>
                <c:pt idx="58">
                  <c:v>5.7350988747141098</c:v>
                </c:pt>
                <c:pt idx="59">
                  <c:v>5.7371936231230567</c:v>
                </c:pt>
                <c:pt idx="60">
                  <c:v>5.7499702674960531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65-41F8-AAF4-1953B7B93DEE}"/>
            </c:ext>
          </c:extLst>
        </c:ser>
        <c:ser>
          <c:idx val="11"/>
          <c:order val="7"/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'Traslación a STC'!$AS$11:$AS$71</c:f>
              <c:numCache>
                <c:formatCode>0.000</c:formatCode>
                <c:ptCount val="61"/>
                <c:pt idx="0">
                  <c:v>48.600000000009437</c:v>
                </c:pt>
                <c:pt idx="1">
                  <c:v>48.251143384384328</c:v>
                </c:pt>
                <c:pt idx="2">
                  <c:v>47.887072471826627</c:v>
                </c:pt>
                <c:pt idx="3">
                  <c:v>47.493027431799327</c:v>
                </c:pt>
                <c:pt idx="4">
                  <c:v>47.087575284750429</c:v>
                </c:pt>
                <c:pt idx="5">
                  <c:v>46.342413839335904</c:v>
                </c:pt>
                <c:pt idx="6">
                  <c:v>45.891497007301119</c:v>
                </c:pt>
                <c:pt idx="7">
                  <c:v>45.277555235306771</c:v>
                </c:pt>
                <c:pt idx="8">
                  <c:v>44.888411993988626</c:v>
                </c:pt>
                <c:pt idx="9">
                  <c:v>44.179506531739769</c:v>
                </c:pt>
                <c:pt idx="10">
                  <c:v>43.774646537600411</c:v>
                </c:pt>
                <c:pt idx="11">
                  <c:v>43.289680706397064</c:v>
                </c:pt>
                <c:pt idx="12">
                  <c:v>42.740833084061535</c:v>
                </c:pt>
                <c:pt idx="13">
                  <c:v>42.429129765731368</c:v>
                </c:pt>
                <c:pt idx="14">
                  <c:v>42.279215239857081</c:v>
                </c:pt>
                <c:pt idx="15">
                  <c:v>42.058665875495336</c:v>
                </c:pt>
                <c:pt idx="16">
                  <c:v>41.84799325724434</c:v>
                </c:pt>
                <c:pt idx="17">
                  <c:v>41.685429198676012</c:v>
                </c:pt>
                <c:pt idx="18">
                  <c:v>41.432624678070347</c:v>
                </c:pt>
                <c:pt idx="19">
                  <c:v>41.155723212080936</c:v>
                </c:pt>
                <c:pt idx="20">
                  <c:v>41.041883944919739</c:v>
                </c:pt>
                <c:pt idx="21">
                  <c:v>40.944210180019034</c:v>
                </c:pt>
                <c:pt idx="22">
                  <c:v>40.900895302013936</c:v>
                </c:pt>
                <c:pt idx="23">
                  <c:v>40.734293997105951</c:v>
                </c:pt>
                <c:pt idx="24">
                  <c:v>40.669751258876765</c:v>
                </c:pt>
                <c:pt idx="25">
                  <c:v>40.436628976852731</c:v>
                </c:pt>
                <c:pt idx="26">
                  <c:v>40.40730881040529</c:v>
                </c:pt>
                <c:pt idx="27">
                  <c:v>40.307625004839622</c:v>
                </c:pt>
                <c:pt idx="28">
                  <c:v>40.203563347940374</c:v>
                </c:pt>
                <c:pt idx="29">
                  <c:v>40.090075641485647</c:v>
                </c:pt>
                <c:pt idx="30">
                  <c:v>39.986882092587855</c:v>
                </c:pt>
                <c:pt idx="31">
                  <c:v>39.90573780924845</c:v>
                </c:pt>
                <c:pt idx="32">
                  <c:v>39.785168012573287</c:v>
                </c:pt>
                <c:pt idx="33">
                  <c:v>39.547801527224422</c:v>
                </c:pt>
                <c:pt idx="34">
                  <c:v>39.425111383660933</c:v>
                </c:pt>
                <c:pt idx="35">
                  <c:v>39.317778496765321</c:v>
                </c:pt>
                <c:pt idx="36">
                  <c:v>39.184897551423738</c:v>
                </c:pt>
                <c:pt idx="37">
                  <c:v>39.088553020306961</c:v>
                </c:pt>
                <c:pt idx="38">
                  <c:v>38.993684340523764</c:v>
                </c:pt>
                <c:pt idx="39">
                  <c:v>38.903926462518662</c:v>
                </c:pt>
                <c:pt idx="40">
                  <c:v>38.812718584513561</c:v>
                </c:pt>
                <c:pt idx="41">
                  <c:v>38.556025377208748</c:v>
                </c:pt>
                <c:pt idx="42">
                  <c:v>38.366450063602663</c:v>
                </c:pt>
                <c:pt idx="43">
                  <c:v>38.171824301798878</c:v>
                </c:pt>
                <c:pt idx="44">
                  <c:v>38.057417488033344</c:v>
                </c:pt>
                <c:pt idx="45">
                  <c:v>37.820622434690307</c:v>
                </c:pt>
                <c:pt idx="46">
                  <c:v>37.364797038939521</c:v>
                </c:pt>
                <c:pt idx="47">
                  <c:v>36.699486294254605</c:v>
                </c:pt>
                <c:pt idx="48">
                  <c:v>35.879953636858296</c:v>
                </c:pt>
                <c:pt idx="49">
                  <c:v>35.228079583515253</c:v>
                </c:pt>
                <c:pt idx="50">
                  <c:v>34.610789556843734</c:v>
                </c:pt>
                <c:pt idx="51">
                  <c:v>33.809986034617459</c:v>
                </c:pt>
                <c:pt idx="52">
                  <c:v>30.078679756380993</c:v>
                </c:pt>
                <c:pt idx="53">
                  <c:v>25.91655789236934</c:v>
                </c:pt>
                <c:pt idx="54">
                  <c:v>19.51896205124164</c:v>
                </c:pt>
                <c:pt idx="55">
                  <c:v>14.860921741230714</c:v>
                </c:pt>
                <c:pt idx="56">
                  <c:v>8.6974581327506701</c:v>
                </c:pt>
                <c:pt idx="57">
                  <c:v>5.663025537037659</c:v>
                </c:pt>
                <c:pt idx="58">
                  <c:v>5.1244692652984956</c:v>
                </c:pt>
                <c:pt idx="59">
                  <c:v>4.3916692316302512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STC'!$AT$11:$AT$71</c:f>
              <c:numCache>
                <c:formatCode>0.0000</c:formatCode>
                <c:ptCount val="61"/>
                <c:pt idx="0">
                  <c:v>7.5102037176891833E-3</c:v>
                </c:pt>
                <c:pt idx="1">
                  <c:v>0.4890000390663955</c:v>
                </c:pt>
                <c:pt idx="2">
                  <c:v>0.95797282397205075</c:v>
                </c:pt>
                <c:pt idx="3">
                  <c:v>1.4306542514891187</c:v>
                </c:pt>
                <c:pt idx="4">
                  <c:v>1.8757055681143082</c:v>
                </c:pt>
                <c:pt idx="5">
                  <c:v>2.6131924938470767</c:v>
                </c:pt>
                <c:pt idx="6">
                  <c:v>3.0055793332128711</c:v>
                </c:pt>
                <c:pt idx="7">
                  <c:v>3.4664855980980196</c:v>
                </c:pt>
                <c:pt idx="8">
                  <c:v>3.7240589843770864</c:v>
                </c:pt>
                <c:pt idx="9">
                  <c:v>4.122750741841485</c:v>
                </c:pt>
                <c:pt idx="10">
                  <c:v>4.3156062637074735</c:v>
                </c:pt>
                <c:pt idx="11">
                  <c:v>4.5131840362231292</c:v>
                </c:pt>
                <c:pt idx="12">
                  <c:v>4.6990210259499641</c:v>
                </c:pt>
                <c:pt idx="13">
                  <c:v>4.7904203034223638</c:v>
                </c:pt>
                <c:pt idx="14">
                  <c:v>4.8339054953149097</c:v>
                </c:pt>
                <c:pt idx="15">
                  <c:v>4.893616513002625</c:v>
                </c:pt>
                <c:pt idx="16">
                  <c:v>4.9459187408727594</c:v>
                </c:pt>
                <c:pt idx="17">
                  <c:v>4.9825340702179295</c:v>
                </c:pt>
                <c:pt idx="18">
                  <c:v>5.0355692922718296</c:v>
                </c:pt>
                <c:pt idx="19">
                  <c:v>5.0911080040587633</c:v>
                </c:pt>
                <c:pt idx="20">
                  <c:v>5.1138357351616488</c:v>
                </c:pt>
                <c:pt idx="21">
                  <c:v>5.1332158783760189</c:v>
                </c:pt>
                <c:pt idx="22">
                  <c:v>5.1415785429137264</c:v>
                </c:pt>
                <c:pt idx="23">
                  <c:v>5.1729053497533926</c:v>
                </c:pt>
                <c:pt idx="24">
                  <c:v>5.1843210505508983</c:v>
                </c:pt>
                <c:pt idx="25">
                  <c:v>5.2237450405143768</c:v>
                </c:pt>
                <c:pt idx="26">
                  <c:v>5.2286564466714438</c:v>
                </c:pt>
                <c:pt idx="27">
                  <c:v>5.2452490350399099</c:v>
                </c:pt>
                <c:pt idx="28">
                  <c:v>5.262239845529221</c:v>
                </c:pt>
                <c:pt idx="29">
                  <c:v>5.279097915311584</c:v>
                </c:pt>
                <c:pt idx="30">
                  <c:v>5.2936993930758351</c:v>
                </c:pt>
                <c:pt idx="31">
                  <c:v>5.3036549460969153</c:v>
                </c:pt>
                <c:pt idx="32">
                  <c:v>5.3175927203264282</c:v>
                </c:pt>
                <c:pt idx="33">
                  <c:v>5.3430789360603939</c:v>
                </c:pt>
                <c:pt idx="34">
                  <c:v>5.3560875253412732</c:v>
                </c:pt>
                <c:pt idx="35">
                  <c:v>5.3671050040179349</c:v>
                </c:pt>
                <c:pt idx="36">
                  <c:v>5.3806445561266036</c:v>
                </c:pt>
                <c:pt idx="37">
                  <c:v>5.3899364056129464</c:v>
                </c:pt>
                <c:pt idx="38">
                  <c:v>5.3988300329784442</c:v>
                </c:pt>
                <c:pt idx="39">
                  <c:v>5.4071926975161526</c:v>
                </c:pt>
                <c:pt idx="40">
                  <c:v>5.4155553620538592</c:v>
                </c:pt>
                <c:pt idx="41">
                  <c:v>5.436579100701656</c:v>
                </c:pt>
                <c:pt idx="42">
                  <c:v>5.4516608343436443</c:v>
                </c:pt>
                <c:pt idx="43">
                  <c:v>5.4662491707779086</c:v>
                </c:pt>
                <c:pt idx="44">
                  <c:v>5.4742267545247598</c:v>
                </c:pt>
                <c:pt idx="45">
                  <c:v>5.4901556393584894</c:v>
                </c:pt>
                <c:pt idx="46">
                  <c:v>5.5162247195366625</c:v>
                </c:pt>
                <c:pt idx="47">
                  <c:v>5.5505307588030632</c:v>
                </c:pt>
                <c:pt idx="48">
                  <c:v>5.5790919130134755</c:v>
                </c:pt>
                <c:pt idx="49">
                  <c:v>5.5950207978472024</c:v>
                </c:pt>
                <c:pt idx="50">
                  <c:v>5.6029852402640676</c:v>
                </c:pt>
                <c:pt idx="51">
                  <c:v>5.6096222756114544</c:v>
                </c:pt>
                <c:pt idx="52">
                  <c:v>5.6329846400342554</c:v>
                </c:pt>
                <c:pt idx="53">
                  <c:v>5.6520993018347303</c:v>
                </c:pt>
                <c:pt idx="54">
                  <c:v>5.6793111467590176</c:v>
                </c:pt>
                <c:pt idx="55">
                  <c:v>5.6972311421969621</c:v>
                </c:pt>
                <c:pt idx="56">
                  <c:v>5.7191731810554227</c:v>
                </c:pt>
                <c:pt idx="57">
                  <c:v>5.7299420363879729</c:v>
                </c:pt>
                <c:pt idx="58">
                  <c:v>5.7318499185689333</c:v>
                </c:pt>
                <c:pt idx="59">
                  <c:v>5.7344383623544131</c:v>
                </c:pt>
                <c:pt idx="60">
                  <c:v>5.7499773476797209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5-41F8-AAF4-1953B7B93DEE}"/>
            </c:ext>
          </c:extLst>
        </c:ser>
        <c:ser>
          <c:idx val="3"/>
          <c:order val="1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65-41F8-AAF4-1953B7B93DEE}"/>
            </c:ext>
          </c:extLst>
        </c:ser>
        <c:ser>
          <c:idx val="7"/>
          <c:order val="0"/>
          <c:tx>
            <c:v>G1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5-41F8-AAF4-1953B7B93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3472"/>
        <c:axId val="88795008"/>
      </c:scatterChart>
      <c:valAx>
        <c:axId val="88793472"/>
        <c:scaling>
          <c:orientation val="minMax"/>
          <c:max val="43"/>
          <c:min val="35"/>
        </c:scaling>
        <c:delete val="0"/>
        <c:axPos val="b"/>
        <c:majorGridlines>
          <c:spPr>
            <a:ln w="3175"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795008"/>
        <c:crosses val="autoZero"/>
        <c:crossBetween val="midCat"/>
        <c:majorUnit val="1"/>
        <c:minorUnit val="0.2"/>
      </c:valAx>
      <c:valAx>
        <c:axId val="88795008"/>
        <c:scaling>
          <c:orientation val="minMax"/>
          <c:max val="5.68"/>
          <c:min val="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793472"/>
        <c:crosses val="autoZero"/>
        <c:crossBetween val="midCat"/>
        <c:majorUnit val="0.2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32590214214934E-2"/>
          <c:y val="3.0070599773720216E-2"/>
          <c:w val="0.86393416758354624"/>
          <c:h val="0.82744925179594631"/>
        </c:manualLayout>
      </c:layout>
      <c:scatterChart>
        <c:scatterStyle val="smoothMarker"/>
        <c:varyColors val="0"/>
        <c:ser>
          <c:idx val="2"/>
          <c:order val="2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5-4CC2-982C-D5F649A540B8}"/>
            </c:ext>
          </c:extLst>
        </c:ser>
        <c:ser>
          <c:idx val="4"/>
          <c:order val="3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'Traslación a STC'!$BC$11:$BC$71</c:f>
              <c:numCache>
                <c:formatCode>0.000</c:formatCode>
                <c:ptCount val="61"/>
                <c:pt idx="0">
                  <c:v>48.6</c:v>
                </c:pt>
                <c:pt idx="1">
                  <c:v>47.491784148719532</c:v>
                </c:pt>
                <c:pt idx="2">
                  <c:v>46.147473808011185</c:v>
                </c:pt>
                <c:pt idx="3">
                  <c:v>44.319444256866511</c:v>
                </c:pt>
                <c:pt idx="4">
                  <c:v>43.951374517989663</c:v>
                </c:pt>
                <c:pt idx="5">
                  <c:v>43.563148836538147</c:v>
                </c:pt>
                <c:pt idx="6">
                  <c:v>43.136497150866198</c:v>
                </c:pt>
                <c:pt idx="7">
                  <c:v>42.694430535838897</c:v>
                </c:pt>
                <c:pt idx="8">
                  <c:v>42.290010993806824</c:v>
                </c:pt>
                <c:pt idx="9">
                  <c:v>41.85009466861306</c:v>
                </c:pt>
                <c:pt idx="10">
                  <c:v>41.674763864150997</c:v>
                </c:pt>
                <c:pt idx="11">
                  <c:v>41.551825742216401</c:v>
                </c:pt>
                <c:pt idx="12">
                  <c:v>41.404334719670608</c:v>
                </c:pt>
                <c:pt idx="13">
                  <c:v>41.248914395177081</c:v>
                </c:pt>
                <c:pt idx="14">
                  <c:v>41.138919803811625</c:v>
                </c:pt>
                <c:pt idx="15">
                  <c:v>40.999989296153551</c:v>
                </c:pt>
                <c:pt idx="16">
                  <c:v>40.924236995519649</c:v>
                </c:pt>
                <c:pt idx="17">
                  <c:v>40.811169955910231</c:v>
                </c:pt>
                <c:pt idx="18">
                  <c:v>40.671911270935055</c:v>
                </c:pt>
                <c:pt idx="19">
                  <c:v>40.612837251130351</c:v>
                </c:pt>
                <c:pt idx="20">
                  <c:v>40.540384773179333</c:v>
                </c:pt>
                <c:pt idx="21">
                  <c:v>40.43964301439911</c:v>
                </c:pt>
                <c:pt idx="22">
                  <c:v>40.356145807374951</c:v>
                </c:pt>
                <c:pt idx="23">
                  <c:v>40.244360319521576</c:v>
                </c:pt>
                <c:pt idx="24">
                  <c:v>40.141600289814519</c:v>
                </c:pt>
                <c:pt idx="25">
                  <c:v>39.999585614741683</c:v>
                </c:pt>
                <c:pt idx="26">
                  <c:v>39.967021698449052</c:v>
                </c:pt>
                <c:pt idx="27">
                  <c:v>39.849418491424885</c:v>
                </c:pt>
                <c:pt idx="28">
                  <c:v>39.709728826254413</c:v>
                </c:pt>
                <c:pt idx="29">
                  <c:v>39.582692619230237</c:v>
                </c:pt>
                <c:pt idx="30">
                  <c:v>39.492653693035265</c:v>
                </c:pt>
                <c:pt idx="31">
                  <c:v>39.435100318596334</c:v>
                </c:pt>
                <c:pt idx="32">
                  <c:v>39.107656540011412</c:v>
                </c:pt>
                <c:pt idx="33">
                  <c:v>38.979803249279861</c:v>
                </c:pt>
                <c:pt idx="34">
                  <c:v>38.767377135865424</c:v>
                </c:pt>
                <c:pt idx="35">
                  <c:v>38.581471845133869</c:v>
                </c:pt>
                <c:pt idx="36">
                  <c:v>38.495854564304672</c:v>
                </c:pt>
                <c:pt idx="37">
                  <c:v>38.238516815426813</c:v>
                </c:pt>
                <c:pt idx="38">
                  <c:v>38.024548618304991</c:v>
                </c:pt>
                <c:pt idx="39">
                  <c:v>37.927479066548948</c:v>
                </c:pt>
                <c:pt idx="40">
                  <c:v>37.628529504890551</c:v>
                </c:pt>
                <c:pt idx="41">
                  <c:v>37.363923036841896</c:v>
                </c:pt>
                <c:pt idx="42">
                  <c:v>37.071820933329803</c:v>
                </c:pt>
                <c:pt idx="43">
                  <c:v>36.765205829817717</c:v>
                </c:pt>
                <c:pt idx="44">
                  <c:v>36.155067034203384</c:v>
                </c:pt>
                <c:pt idx="45">
                  <c:v>35.201958051232801</c:v>
                </c:pt>
                <c:pt idx="46">
                  <c:v>34.164544021525742</c:v>
                </c:pt>
                <c:pt idx="47">
                  <c:v>33.362483905854397</c:v>
                </c:pt>
                <c:pt idx="48">
                  <c:v>32.254577252843177</c:v>
                </c:pt>
                <c:pt idx="49">
                  <c:v>31.172569390057763</c:v>
                </c:pt>
                <c:pt idx="50">
                  <c:v>29.305619213233761</c:v>
                </c:pt>
                <c:pt idx="51">
                  <c:v>26.733459929341329</c:v>
                </c:pt>
                <c:pt idx="52">
                  <c:v>25.490628715478039</c:v>
                </c:pt>
                <c:pt idx="53">
                  <c:v>23.029781143917294</c:v>
                </c:pt>
                <c:pt idx="54">
                  <c:v>21.170418488649158</c:v>
                </c:pt>
                <c:pt idx="55">
                  <c:v>14.634769980991086</c:v>
                </c:pt>
                <c:pt idx="56">
                  <c:v>12.313238690259535</c:v>
                </c:pt>
                <c:pt idx="57">
                  <c:v>7.565939313372894</c:v>
                </c:pt>
                <c:pt idx="58">
                  <c:v>4.9694725775775783</c:v>
                </c:pt>
                <c:pt idx="59">
                  <c:v>4.5892847377770627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STC'!$BD$11:$BD$71</c:f>
              <c:numCache>
                <c:formatCode>0.0000</c:formatCode>
                <c:ptCount val="61"/>
                <c:pt idx="0">
                  <c:v>1.3118221245910023E-2</c:v>
                </c:pt>
                <c:pt idx="1">
                  <c:v>1.5280546645525437</c:v>
                </c:pt>
                <c:pt idx="2">
                  <c:v>2.9077612578626604</c:v>
                </c:pt>
                <c:pt idx="3">
                  <c:v>4.1843975762323247</c:v>
                </c:pt>
                <c:pt idx="4">
                  <c:v>4.364772478117219</c:v>
                </c:pt>
                <c:pt idx="5">
                  <c:v>4.5403766908999623</c:v>
                </c:pt>
                <c:pt idx="6">
                  <c:v>4.7001800501555904</c:v>
                </c:pt>
                <c:pt idx="7">
                  <c:v>4.8531259439808565</c:v>
                </c:pt>
                <c:pt idx="8">
                  <c:v>4.9636166743244496</c:v>
                </c:pt>
                <c:pt idx="9">
                  <c:v>5.0698736688530444</c:v>
                </c:pt>
                <c:pt idx="10">
                  <c:v>5.1113001698370697</c:v>
                </c:pt>
                <c:pt idx="11">
                  <c:v>5.1402350373538344</c:v>
                </c:pt>
                <c:pt idx="12">
                  <c:v>5.1724338808537915</c:v>
                </c:pt>
                <c:pt idx="13">
                  <c:v>5.2043493086282586</c:v>
                </c:pt>
                <c:pt idx="14">
                  <c:v>5.2261176851344535</c:v>
                </c:pt>
                <c:pt idx="15">
                  <c:v>5.2513007089357382</c:v>
                </c:pt>
                <c:pt idx="16">
                  <c:v>5.2645324672042104</c:v>
                </c:pt>
                <c:pt idx="17">
                  <c:v>5.2833130273272024</c:v>
                </c:pt>
                <c:pt idx="18">
                  <c:v>5.3063618965690571</c:v>
                </c:pt>
                <c:pt idx="19">
                  <c:v>5.3157521766305527</c:v>
                </c:pt>
                <c:pt idx="20">
                  <c:v>5.3268497803395931</c:v>
                </c:pt>
                <c:pt idx="21">
                  <c:v>5.3417888622556102</c:v>
                </c:pt>
                <c:pt idx="22">
                  <c:v>5.3537401277884227</c:v>
                </c:pt>
                <c:pt idx="23">
                  <c:v>5.3695328715282118</c:v>
                </c:pt>
                <c:pt idx="24">
                  <c:v>5.383618291620456</c:v>
                </c:pt>
                <c:pt idx="25">
                  <c:v>5.401972020831562</c:v>
                </c:pt>
                <c:pt idx="26">
                  <c:v>5.4053866681266518</c:v>
                </c:pt>
                <c:pt idx="27">
                  <c:v>5.4173379336594651</c:v>
                </c:pt>
                <c:pt idx="28">
                  <c:v>5.4309965228398225</c:v>
                </c:pt>
                <c:pt idx="29">
                  <c:v>5.4429477883726349</c:v>
                </c:pt>
                <c:pt idx="30">
                  <c:v>5.4510575756984734</c:v>
                </c:pt>
                <c:pt idx="31">
                  <c:v>5.456179546641108</c:v>
                </c:pt>
                <c:pt idx="32">
                  <c:v>5.4805089086186198</c:v>
                </c:pt>
                <c:pt idx="33">
                  <c:v>5.4890455268563434</c:v>
                </c:pt>
                <c:pt idx="34">
                  <c:v>5.4997162996534978</c:v>
                </c:pt>
                <c:pt idx="35">
                  <c:v>5.5082529178912214</c:v>
                </c:pt>
                <c:pt idx="36">
                  <c:v>5.5120943960981981</c:v>
                </c:pt>
                <c:pt idx="37">
                  <c:v>5.5223383379834665</c:v>
                </c:pt>
                <c:pt idx="38">
                  <c:v>5.5295944634855321</c:v>
                </c:pt>
                <c:pt idx="39">
                  <c:v>5.532582279868735</c:v>
                </c:pt>
                <c:pt idx="40">
                  <c:v>5.5402652362826865</c:v>
                </c:pt>
                <c:pt idx="41">
                  <c:v>5.5466676999609792</c:v>
                </c:pt>
                <c:pt idx="42">
                  <c:v>5.5526433327273859</c:v>
                </c:pt>
                <c:pt idx="43">
                  <c:v>5.5586189654937925</c:v>
                </c:pt>
                <c:pt idx="44">
                  <c:v>5.5695569344417866</c:v>
                </c:pt>
                <c:pt idx="45">
                  <c:v>5.5829483274713052</c:v>
                </c:pt>
                <c:pt idx="46">
                  <c:v>5.5970337475635485</c:v>
                </c:pt>
                <c:pt idx="47">
                  <c:v>5.6059297574290818</c:v>
                </c:pt>
                <c:pt idx="48">
                  <c:v>5.6166679695103134</c:v>
                </c:pt>
                <c:pt idx="49">
                  <c:v>5.6247128785375446</c:v>
                </c:pt>
                <c:pt idx="50">
                  <c:v>5.6354485296333063</c:v>
                </c:pt>
                <c:pt idx="51">
                  <c:v>5.6493632173607962</c:v>
                </c:pt>
                <c:pt idx="52">
                  <c:v>5.6559364134038415</c:v>
                </c:pt>
                <c:pt idx="53">
                  <c:v>5.6683145098485417</c:v>
                </c:pt>
                <c:pt idx="54">
                  <c:v>5.6772779589981521</c:v>
                </c:pt>
                <c:pt idx="55">
                  <c:v>5.7024609827994368</c:v>
                </c:pt>
                <c:pt idx="56">
                  <c:v>5.7109976010371604</c:v>
                </c:pt>
                <c:pt idx="57">
                  <c:v>5.7266768077543873</c:v>
                </c:pt>
                <c:pt idx="58">
                  <c:v>5.7347264119216499</c:v>
                </c:pt>
                <c:pt idx="59">
                  <c:v>5.7358818432001248</c:v>
                </c:pt>
                <c:pt idx="60">
                  <c:v>5.7499810055577854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5-4CC2-982C-D5F649A540B8}"/>
            </c:ext>
          </c:extLst>
        </c:ser>
        <c:ser>
          <c:idx val="5"/>
          <c:order val="4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F5-4CC2-982C-D5F649A540B8}"/>
            </c:ext>
          </c:extLst>
        </c:ser>
        <c:ser>
          <c:idx val="9"/>
          <c:order val="5"/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'Traslación a STC'!$AX$11:$AX$71</c:f>
              <c:numCache>
                <c:formatCode>0.000</c:formatCode>
                <c:ptCount val="61"/>
                <c:pt idx="0">
                  <c:v>48.599999999999994</c:v>
                </c:pt>
                <c:pt idx="1">
                  <c:v>48.068782578875201</c:v>
                </c:pt>
                <c:pt idx="2">
                  <c:v>47.497971681527503</c:v>
                </c:pt>
                <c:pt idx="3">
                  <c:v>46.86917775557918</c:v>
                </c:pt>
                <c:pt idx="4">
                  <c:v>46.333761377439259</c:v>
                </c:pt>
                <c:pt idx="5">
                  <c:v>45.759654419975625</c:v>
                </c:pt>
                <c:pt idx="6">
                  <c:v>45.195977503386629</c:v>
                </c:pt>
                <c:pt idx="7">
                  <c:v>44.645971242101126</c:v>
                </c:pt>
                <c:pt idx="8">
                  <c:v>44.115650795511115</c:v>
                </c:pt>
                <c:pt idx="9">
                  <c:v>43.632804989096989</c:v>
                </c:pt>
                <c:pt idx="10">
                  <c:v>43.11467665865289</c:v>
                </c:pt>
                <c:pt idx="11">
                  <c:v>42.680068746537252</c:v>
                </c:pt>
                <c:pt idx="12">
                  <c:v>42.159335996125378</c:v>
                </c:pt>
                <c:pt idx="13">
                  <c:v>41.704236588694286</c:v>
                </c:pt>
                <c:pt idx="14">
                  <c:v>41.574139189939068</c:v>
                </c:pt>
                <c:pt idx="15">
                  <c:v>41.423455426395911</c:v>
                </c:pt>
                <c:pt idx="16">
                  <c:v>41.321295473086451</c:v>
                </c:pt>
                <c:pt idx="17">
                  <c:v>41.077395069714314</c:v>
                </c:pt>
                <c:pt idx="18">
                  <c:v>40.92305147978589</c:v>
                </c:pt>
                <c:pt idx="19">
                  <c:v>40.683686233374871</c:v>
                </c:pt>
                <c:pt idx="20">
                  <c:v>40.595571407721742</c:v>
                </c:pt>
                <c:pt idx="21">
                  <c:v>40.461572409635863</c:v>
                </c:pt>
                <c:pt idx="22">
                  <c:v>40.400143006654751</c:v>
                </c:pt>
                <c:pt idx="23">
                  <c:v>40.342443680523097</c:v>
                </c:pt>
                <c:pt idx="24">
                  <c:v>40.247123893294692</c:v>
                </c:pt>
                <c:pt idx="25">
                  <c:v>40.128403471579745</c:v>
                </c:pt>
                <c:pt idx="26">
                  <c:v>40.031937914899714</c:v>
                </c:pt>
                <c:pt idx="27">
                  <c:v>39.892833423943948</c:v>
                </c:pt>
                <c:pt idx="28">
                  <c:v>39.749328436983262</c:v>
                </c:pt>
                <c:pt idx="29">
                  <c:v>39.629463245816687</c:v>
                </c:pt>
                <c:pt idx="30">
                  <c:v>39.535480919685021</c:v>
                </c:pt>
                <c:pt idx="31">
                  <c:v>39.462098304889366</c:v>
                </c:pt>
                <c:pt idx="32">
                  <c:v>39.307299036873331</c:v>
                </c:pt>
                <c:pt idx="33">
                  <c:v>39.221477345228223</c:v>
                </c:pt>
                <c:pt idx="34">
                  <c:v>39.120989538308933</c:v>
                </c:pt>
                <c:pt idx="35">
                  <c:v>38.977228385567074</c:v>
                </c:pt>
                <c:pt idx="36">
                  <c:v>38.904622809196148</c:v>
                </c:pt>
                <c:pt idx="37">
                  <c:v>38.733031464330658</c:v>
                </c:pt>
                <c:pt idx="38">
                  <c:v>38.557111638677526</c:v>
                </c:pt>
                <c:pt idx="39">
                  <c:v>38.323457036779317</c:v>
                </c:pt>
                <c:pt idx="40">
                  <c:v>38.100316641548716</c:v>
                </c:pt>
                <c:pt idx="41">
                  <c:v>37.914773719355239</c:v>
                </c:pt>
                <c:pt idx="42">
                  <c:v>37.548996547879554</c:v>
                </c:pt>
                <c:pt idx="43">
                  <c:v>37.247842952774796</c:v>
                </c:pt>
                <c:pt idx="44">
                  <c:v>36.991363665067865</c:v>
                </c:pt>
                <c:pt idx="45">
                  <c:v>36.406348473901289</c:v>
                </c:pt>
                <c:pt idx="46">
                  <c:v>35.881398705406717</c:v>
                </c:pt>
                <c:pt idx="47">
                  <c:v>35.209139936912145</c:v>
                </c:pt>
                <c:pt idx="48">
                  <c:v>34.227492976293938</c:v>
                </c:pt>
                <c:pt idx="49">
                  <c:v>33.418288361498284</c:v>
                </c:pt>
                <c:pt idx="50">
                  <c:v>32.389830669853175</c:v>
                </c:pt>
                <c:pt idx="51">
                  <c:v>31.11182253584516</c:v>
                </c:pt>
                <c:pt idx="52">
                  <c:v>29.62039184420005</c:v>
                </c:pt>
                <c:pt idx="53">
                  <c:v>27.170182518068387</c:v>
                </c:pt>
                <c:pt idx="54">
                  <c:v>24.937825307210915</c:v>
                </c:pt>
                <c:pt idx="55">
                  <c:v>21.146857635256701</c:v>
                </c:pt>
                <c:pt idx="56">
                  <c:v>16.225666706815915</c:v>
                </c:pt>
                <c:pt idx="57">
                  <c:v>9.5077596635346353</c:v>
                </c:pt>
                <c:pt idx="58">
                  <c:v>4.1560861919632472</c:v>
                </c:pt>
                <c:pt idx="59">
                  <c:v>3.6961115574766978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STC'!$AY$11:$AY$71</c:f>
              <c:numCache>
                <c:formatCode>0.0000</c:formatCode>
                <c:ptCount val="61"/>
                <c:pt idx="0">
                  <c:v>4.4408269473095929E-3</c:v>
                </c:pt>
                <c:pt idx="1">
                  <c:v>0.74535690199488547</c:v>
                </c:pt>
                <c:pt idx="2">
                  <c:v>1.4662171664306565</c:v>
                </c:pt>
                <c:pt idx="3">
                  <c:v>2.1690272013158038</c:v>
                </c:pt>
                <c:pt idx="4">
                  <c:v>2.6929114722027672</c:v>
                </c:pt>
                <c:pt idx="5">
                  <c:v>3.1778303732774043</c:v>
                </c:pt>
                <c:pt idx="6">
                  <c:v>3.5964219460883058</c:v>
                </c:pt>
                <c:pt idx="7">
                  <c:v>3.9459648433503918</c:v>
                </c:pt>
                <c:pt idx="8">
                  <c:v>4.2306127651589769</c:v>
                </c:pt>
                <c:pt idx="9">
                  <c:v>4.4486472573048763</c:v>
                </c:pt>
                <c:pt idx="10">
                  <c:v>4.6586331736081563</c:v>
                </c:pt>
                <c:pt idx="11">
                  <c:v>4.8039201810797252</c:v>
                </c:pt>
                <c:pt idx="12">
                  <c:v>4.9531920990757605</c:v>
                </c:pt>
                <c:pt idx="13">
                  <c:v>5.0765348216118378</c:v>
                </c:pt>
                <c:pt idx="14">
                  <c:v>5.1073347139346614</c:v>
                </c:pt>
                <c:pt idx="15">
                  <c:v>5.1402833405634469</c:v>
                </c:pt>
                <c:pt idx="16">
                  <c:v>5.1623357082496542</c:v>
                </c:pt>
                <c:pt idx="17">
                  <c:v>5.2096189378736488</c:v>
                </c:pt>
                <c:pt idx="18">
                  <c:v>5.2369886897681832</c:v>
                </c:pt>
                <c:pt idx="19">
                  <c:v>5.2769813584388228</c:v>
                </c:pt>
                <c:pt idx="20">
                  <c:v>5.2911326104299725</c:v>
                </c:pt>
                <c:pt idx="21">
                  <c:v>5.3124620337209807</c:v>
                </c:pt>
                <c:pt idx="22">
                  <c:v>5.3221012923236479</c:v>
                </c:pt>
                <c:pt idx="23">
                  <c:v>5.330920188492045</c:v>
                </c:pt>
                <c:pt idx="24">
                  <c:v>5.3446612592660596</c:v>
                </c:pt>
                <c:pt idx="25">
                  <c:v>5.3598379643000458</c:v>
                </c:pt>
                <c:pt idx="26">
                  <c:v>5.3711179477712525</c:v>
                </c:pt>
                <c:pt idx="27">
                  <c:v>5.3868256323908206</c:v>
                </c:pt>
                <c:pt idx="28">
                  <c:v>5.4029069920991972</c:v>
                </c:pt>
                <c:pt idx="29">
                  <c:v>5.4156226098303755</c:v>
                </c:pt>
                <c:pt idx="30">
                  <c:v>5.4244415059987716</c:v>
                </c:pt>
                <c:pt idx="31">
                  <c:v>5.4310044054729287</c:v>
                </c:pt>
                <c:pt idx="32">
                  <c:v>5.4445403856383763</c:v>
                </c:pt>
                <c:pt idx="33">
                  <c:v>5.4519236475468027</c:v>
                </c:pt>
                <c:pt idx="34">
                  <c:v>5.4605374531066317</c:v>
                </c:pt>
                <c:pt idx="35">
                  <c:v>5.4728428896206749</c:v>
                </c:pt>
                <c:pt idx="36">
                  <c:v>5.4789956078776969</c:v>
                </c:pt>
                <c:pt idx="37">
                  <c:v>5.4933519504774146</c:v>
                </c:pt>
                <c:pt idx="38">
                  <c:v>5.5075032024685644</c:v>
                </c:pt>
                <c:pt idx="39">
                  <c:v>5.5249235987602781</c:v>
                </c:pt>
                <c:pt idx="40">
                  <c:v>5.5394973374050762</c:v>
                </c:pt>
                <c:pt idx="41">
                  <c:v>5.5493416866163097</c:v>
                </c:pt>
                <c:pt idx="42">
                  <c:v>5.5671845695616735</c:v>
                </c:pt>
                <c:pt idx="43">
                  <c:v>5.5788747342500136</c:v>
                </c:pt>
                <c:pt idx="44">
                  <c:v>5.5872834492012764</c:v>
                </c:pt>
                <c:pt idx="45">
                  <c:v>5.5999990669324546</c:v>
                </c:pt>
                <c:pt idx="46">
                  <c:v>5.6082026912751504</c:v>
                </c:pt>
                <c:pt idx="47">
                  <c:v>5.6164063156178461</c:v>
                </c:pt>
                <c:pt idx="48">
                  <c:v>5.6266608460462146</c:v>
                </c:pt>
                <c:pt idx="49">
                  <c:v>5.6332237455203718</c:v>
                </c:pt>
                <c:pt idx="50">
                  <c:v>5.6406070074287973</c:v>
                </c:pt>
                <c:pt idx="51">
                  <c:v>5.6473749975115206</c:v>
                </c:pt>
                <c:pt idx="52">
                  <c:v>5.654758259419947</c:v>
                </c:pt>
                <c:pt idx="53">
                  <c:v>5.6635771555883432</c:v>
                </c:pt>
                <c:pt idx="54">
                  <c:v>5.6711655081053376</c:v>
                </c:pt>
                <c:pt idx="55">
                  <c:v>5.6836760352279478</c:v>
                </c:pt>
                <c:pt idx="56">
                  <c:v>5.6991220242309826</c:v>
                </c:pt>
                <c:pt idx="57">
                  <c:v>5.7202026726137989</c:v>
                </c:pt>
                <c:pt idx="58">
                  <c:v>5.7369790843946102</c:v>
                </c:pt>
                <c:pt idx="59">
                  <c:v>5.7384147186545826</c:v>
                </c:pt>
                <c:pt idx="60">
                  <c:v>5.7499791422369713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F5-4CC2-982C-D5F649A540B8}"/>
            </c:ext>
          </c:extLst>
        </c:ser>
        <c:ser>
          <c:idx val="10"/>
          <c:order val="6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'Traslación a STC'!$AN$11:$AN$71</c:f>
              <c:numCache>
                <c:formatCode>0.000</c:formatCode>
                <c:ptCount val="61"/>
                <c:pt idx="0">
                  <c:v>48.599999999999994</c:v>
                </c:pt>
                <c:pt idx="1">
                  <c:v>48.331632508899574</c:v>
                </c:pt>
                <c:pt idx="2">
                  <c:v>48.061096556943063</c:v>
                </c:pt>
                <c:pt idx="3">
                  <c:v>47.781863707361673</c:v>
                </c:pt>
                <c:pt idx="4">
                  <c:v>47.474301835324482</c:v>
                </c:pt>
                <c:pt idx="5">
                  <c:v>47.195121144212578</c:v>
                </c:pt>
                <c:pt idx="6">
                  <c:v>46.982849502923159</c:v>
                </c:pt>
                <c:pt idx="7">
                  <c:v>46.705181787641962</c:v>
                </c:pt>
                <c:pt idx="8">
                  <c:v>46.415185168111464</c:v>
                </c:pt>
                <c:pt idx="9">
                  <c:v>46.144110992064348</c:v>
                </c:pt>
                <c:pt idx="10">
                  <c:v>46.008937708239273</c:v>
                </c:pt>
                <c:pt idx="11">
                  <c:v>45.793122013790523</c:v>
                </c:pt>
                <c:pt idx="12">
                  <c:v>45.417479793230704</c:v>
                </c:pt>
                <c:pt idx="13">
                  <c:v>45.123239944644169</c:v>
                </c:pt>
                <c:pt idx="14">
                  <c:v>44.974308885786904</c:v>
                </c:pt>
                <c:pt idx="15">
                  <c:v>44.831199822543418</c:v>
                </c:pt>
                <c:pt idx="16">
                  <c:v>44.533370898912821</c:v>
                </c:pt>
                <c:pt idx="17">
                  <c:v>44.180374415920717</c:v>
                </c:pt>
                <c:pt idx="18">
                  <c:v>43.852823679405283</c:v>
                </c:pt>
                <c:pt idx="19">
                  <c:v>43.562323727427653</c:v>
                </c:pt>
                <c:pt idx="20">
                  <c:v>43.228284995352311</c:v>
                </c:pt>
                <c:pt idx="21">
                  <c:v>43.030775707231186</c:v>
                </c:pt>
                <c:pt idx="22">
                  <c:v>42.820922402562616</c:v>
                </c:pt>
                <c:pt idx="23">
                  <c:v>42.713458777500868</c:v>
                </c:pt>
                <c:pt idx="24">
                  <c:v>42.422305175113465</c:v>
                </c:pt>
                <c:pt idx="25">
                  <c:v>42.210296040586719</c:v>
                </c:pt>
                <c:pt idx="26">
                  <c:v>42.078882168191548</c:v>
                </c:pt>
                <c:pt idx="27">
                  <c:v>41.868341025028414</c:v>
                </c:pt>
                <c:pt idx="28">
                  <c:v>41.608438663766492</c:v>
                </c:pt>
                <c:pt idx="29">
                  <c:v>41.516967722824894</c:v>
                </c:pt>
                <c:pt idx="30">
                  <c:v>41.248370541528232</c:v>
                </c:pt>
                <c:pt idx="31">
                  <c:v>41.184489005075903</c:v>
                </c:pt>
                <c:pt idx="32">
                  <c:v>40.934774001333977</c:v>
                </c:pt>
                <c:pt idx="33">
                  <c:v>40.905737531379636</c:v>
                </c:pt>
                <c:pt idx="34">
                  <c:v>40.562393640072045</c:v>
                </c:pt>
                <c:pt idx="35">
                  <c:v>40.519567587402889</c:v>
                </c:pt>
                <c:pt idx="36">
                  <c:v>40.093488831701499</c:v>
                </c:pt>
                <c:pt idx="37">
                  <c:v>39.991145120802663</c:v>
                </c:pt>
                <c:pt idx="38">
                  <c:v>39.912029180893981</c:v>
                </c:pt>
                <c:pt idx="39">
                  <c:v>39.785010631935918</c:v>
                </c:pt>
                <c:pt idx="40">
                  <c:v>39.645654361167963</c:v>
                </c:pt>
                <c:pt idx="41">
                  <c:v>39.359684819632065</c:v>
                </c:pt>
                <c:pt idx="42">
                  <c:v>38.905341477282548</c:v>
                </c:pt>
                <c:pt idx="43">
                  <c:v>38.511968631221947</c:v>
                </c:pt>
                <c:pt idx="44">
                  <c:v>38.221662992376451</c:v>
                </c:pt>
                <c:pt idx="45">
                  <c:v>37.773145782633314</c:v>
                </c:pt>
                <c:pt idx="46">
                  <c:v>36.773068249761295</c:v>
                </c:pt>
                <c:pt idx="47">
                  <c:v>35.72875518239394</c:v>
                </c:pt>
                <c:pt idx="48">
                  <c:v>34.804940991055936</c:v>
                </c:pt>
                <c:pt idx="49">
                  <c:v>33.896381720287991</c:v>
                </c:pt>
                <c:pt idx="50">
                  <c:v>33.225128223999072</c:v>
                </c:pt>
                <c:pt idx="51">
                  <c:v>31.696136415609494</c:v>
                </c:pt>
                <c:pt idx="52">
                  <c:v>30.603280478065951</c:v>
                </c:pt>
                <c:pt idx="53">
                  <c:v>27.835590210687105</c:v>
                </c:pt>
                <c:pt idx="54">
                  <c:v>23.685508936683842</c:v>
                </c:pt>
                <c:pt idx="55">
                  <c:v>20.833643795223651</c:v>
                </c:pt>
                <c:pt idx="56">
                  <c:v>16.816562676382642</c:v>
                </c:pt>
                <c:pt idx="57">
                  <c:v>12.528779610546197</c:v>
                </c:pt>
                <c:pt idx="58">
                  <c:v>7.2499130666537948</c:v>
                </c:pt>
                <c:pt idx="59">
                  <c:v>6.2269994852892463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STC'!$AO$11:$AO$71</c:f>
              <c:numCache>
                <c:formatCode>0.0000</c:formatCode>
                <c:ptCount val="61"/>
                <c:pt idx="0">
                  <c:v>3.0951921923371732E-3</c:v>
                </c:pt>
                <c:pt idx="1">
                  <c:v>0.35256911889122972</c:v>
                </c:pt>
                <c:pt idx="2">
                  <c:v>0.69704848056159441</c:v>
                </c:pt>
                <c:pt idx="3">
                  <c:v>1.0356189396647375</c:v>
                </c:pt>
                <c:pt idx="4">
                  <c:v>1.3905797979773187</c:v>
                </c:pt>
                <c:pt idx="5">
                  <c:v>1.6980577453119508</c:v>
                </c:pt>
                <c:pt idx="6">
                  <c:v>1.9189410090199439</c:v>
                </c:pt>
                <c:pt idx="7">
                  <c:v>2.1907540519291873</c:v>
                </c:pt>
                <c:pt idx="8">
                  <c:v>2.4584167738441436</c:v>
                </c:pt>
                <c:pt idx="9">
                  <c:v>2.6936504740802456</c:v>
                </c:pt>
                <c:pt idx="10">
                  <c:v>2.8102120443327605</c:v>
                </c:pt>
                <c:pt idx="11">
                  <c:v>2.9819946067531244</c:v>
                </c:pt>
                <c:pt idx="12">
                  <c:v>3.2599522114255963</c:v>
                </c:pt>
                <c:pt idx="13">
                  <c:v>3.4622398496784434</c:v>
                </c:pt>
                <c:pt idx="14">
                  <c:v>3.5617076686595914</c:v>
                </c:pt>
                <c:pt idx="15">
                  <c:v>3.6518196161411587</c:v>
                </c:pt>
                <c:pt idx="16">
                  <c:v>3.8313399576242499</c:v>
                </c:pt>
                <c:pt idx="17">
                  <c:v>4.0211308102727905</c:v>
                </c:pt>
                <c:pt idx="18">
                  <c:v>4.1829946382677266</c:v>
                </c:pt>
                <c:pt idx="19">
                  <c:v>4.3204185934556101</c:v>
                </c:pt>
                <c:pt idx="20">
                  <c:v>4.4571290249666946</c:v>
                </c:pt>
                <c:pt idx="21">
                  <c:v>4.5327499460750138</c:v>
                </c:pt>
                <c:pt idx="22">
                  <c:v>4.6124748620108837</c:v>
                </c:pt>
                <c:pt idx="23">
                  <c:v>4.6508591124236975</c:v>
                </c:pt>
                <c:pt idx="24">
                  <c:v>4.7459656249337918</c:v>
                </c:pt>
                <c:pt idx="25">
                  <c:v>4.8138929782559003</c:v>
                </c:pt>
                <c:pt idx="26">
                  <c:v>4.8541766015049044</c:v>
                </c:pt>
                <c:pt idx="27">
                  <c:v>4.9115807646347331</c:v>
                </c:pt>
                <c:pt idx="28">
                  <c:v>4.9790558335768145</c:v>
                </c:pt>
                <c:pt idx="29">
                  <c:v>5.0012475780794006</c:v>
                </c:pt>
                <c:pt idx="30">
                  <c:v>5.0604287525398011</c:v>
                </c:pt>
                <c:pt idx="31">
                  <c:v>5.074195277948915</c:v>
                </c:pt>
                <c:pt idx="32">
                  <c:v>5.1250839678544526</c:v>
                </c:pt>
                <c:pt idx="33">
                  <c:v>5.1306229660511891</c:v>
                </c:pt>
                <c:pt idx="34">
                  <c:v>5.1925590367965322</c:v>
                </c:pt>
                <c:pt idx="35">
                  <c:v>5.1996086708651079</c:v>
                </c:pt>
                <c:pt idx="36">
                  <c:v>5.2667295460497723</c:v>
                </c:pt>
                <c:pt idx="37">
                  <c:v>5.2811830079443389</c:v>
                </c:pt>
                <c:pt idx="38">
                  <c:v>5.2922610043378153</c:v>
                </c:pt>
                <c:pt idx="39">
                  <c:v>5.3083744536374162</c:v>
                </c:pt>
                <c:pt idx="40">
                  <c:v>5.3254949935182427</c:v>
                </c:pt>
                <c:pt idx="41">
                  <c:v>5.3597360732798967</c:v>
                </c:pt>
                <c:pt idx="42">
                  <c:v>5.4055586947256371</c:v>
                </c:pt>
                <c:pt idx="43">
                  <c:v>5.4423175009403533</c:v>
                </c:pt>
                <c:pt idx="44">
                  <c:v>5.4660872556746591</c:v>
                </c:pt>
                <c:pt idx="45">
                  <c:v>5.5001342690813102</c:v>
                </c:pt>
                <c:pt idx="46">
                  <c:v>5.5665399085351881</c:v>
                </c:pt>
                <c:pt idx="47">
                  <c:v>5.615711106163503</c:v>
                </c:pt>
                <c:pt idx="48">
                  <c:v>5.6427285266041451</c:v>
                </c:pt>
                <c:pt idx="49">
                  <c:v>5.6598490664849717</c:v>
                </c:pt>
                <c:pt idx="50">
                  <c:v>5.6689128817159968</c:v>
                </c:pt>
                <c:pt idx="51">
                  <c:v>5.6804988545986435</c:v>
                </c:pt>
                <c:pt idx="52">
                  <c:v>5.6851415421780898</c:v>
                </c:pt>
                <c:pt idx="53">
                  <c:v>5.6923167604421456</c:v>
                </c:pt>
                <c:pt idx="54">
                  <c:v>5.701250560279135</c:v>
                </c:pt>
                <c:pt idx="55">
                  <c:v>5.7071823238025496</c:v>
                </c:pt>
                <c:pt idx="56">
                  <c:v>5.7154404665685963</c:v>
                </c:pt>
                <c:pt idx="57">
                  <c:v>5.7242525091543159</c:v>
                </c:pt>
                <c:pt idx="58">
                  <c:v>5.7350988747141098</c:v>
                </c:pt>
                <c:pt idx="59">
                  <c:v>5.7371936231230567</c:v>
                </c:pt>
                <c:pt idx="60">
                  <c:v>5.7499702674960531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F5-4CC2-982C-D5F649A540B8}"/>
            </c:ext>
          </c:extLst>
        </c:ser>
        <c:ser>
          <c:idx val="11"/>
          <c:order val="7"/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'Traslación a STC'!$AS$11:$AS$71</c:f>
              <c:numCache>
                <c:formatCode>0.000</c:formatCode>
                <c:ptCount val="61"/>
                <c:pt idx="0">
                  <c:v>48.600000000009437</c:v>
                </c:pt>
                <c:pt idx="1">
                  <c:v>48.251143384384328</c:v>
                </c:pt>
                <c:pt idx="2">
                  <c:v>47.887072471826627</c:v>
                </c:pt>
                <c:pt idx="3">
                  <c:v>47.493027431799327</c:v>
                </c:pt>
                <c:pt idx="4">
                  <c:v>47.087575284750429</c:v>
                </c:pt>
                <c:pt idx="5">
                  <c:v>46.342413839335904</c:v>
                </c:pt>
                <c:pt idx="6">
                  <c:v>45.891497007301119</c:v>
                </c:pt>
                <c:pt idx="7">
                  <c:v>45.277555235306771</c:v>
                </c:pt>
                <c:pt idx="8">
                  <c:v>44.888411993988626</c:v>
                </c:pt>
                <c:pt idx="9">
                  <c:v>44.179506531739769</c:v>
                </c:pt>
                <c:pt idx="10">
                  <c:v>43.774646537600411</c:v>
                </c:pt>
                <c:pt idx="11">
                  <c:v>43.289680706397064</c:v>
                </c:pt>
                <c:pt idx="12">
                  <c:v>42.740833084061535</c:v>
                </c:pt>
                <c:pt idx="13">
                  <c:v>42.429129765731368</c:v>
                </c:pt>
                <c:pt idx="14">
                  <c:v>42.279215239857081</c:v>
                </c:pt>
                <c:pt idx="15">
                  <c:v>42.058665875495336</c:v>
                </c:pt>
                <c:pt idx="16">
                  <c:v>41.84799325724434</c:v>
                </c:pt>
                <c:pt idx="17">
                  <c:v>41.685429198676012</c:v>
                </c:pt>
                <c:pt idx="18">
                  <c:v>41.432624678070347</c:v>
                </c:pt>
                <c:pt idx="19">
                  <c:v>41.155723212080936</c:v>
                </c:pt>
                <c:pt idx="20">
                  <c:v>41.041883944919739</c:v>
                </c:pt>
                <c:pt idx="21">
                  <c:v>40.944210180019034</c:v>
                </c:pt>
                <c:pt idx="22">
                  <c:v>40.900895302013936</c:v>
                </c:pt>
                <c:pt idx="23">
                  <c:v>40.734293997105951</c:v>
                </c:pt>
                <c:pt idx="24">
                  <c:v>40.669751258876765</c:v>
                </c:pt>
                <c:pt idx="25">
                  <c:v>40.436628976852731</c:v>
                </c:pt>
                <c:pt idx="26">
                  <c:v>40.40730881040529</c:v>
                </c:pt>
                <c:pt idx="27">
                  <c:v>40.307625004839622</c:v>
                </c:pt>
                <c:pt idx="28">
                  <c:v>40.203563347940374</c:v>
                </c:pt>
                <c:pt idx="29">
                  <c:v>40.090075641485647</c:v>
                </c:pt>
                <c:pt idx="30">
                  <c:v>39.986882092587855</c:v>
                </c:pt>
                <c:pt idx="31">
                  <c:v>39.90573780924845</c:v>
                </c:pt>
                <c:pt idx="32">
                  <c:v>39.785168012573287</c:v>
                </c:pt>
                <c:pt idx="33">
                  <c:v>39.547801527224422</c:v>
                </c:pt>
                <c:pt idx="34">
                  <c:v>39.425111383660933</c:v>
                </c:pt>
                <c:pt idx="35">
                  <c:v>39.317778496765321</c:v>
                </c:pt>
                <c:pt idx="36">
                  <c:v>39.184897551423738</c:v>
                </c:pt>
                <c:pt idx="37">
                  <c:v>39.088553020306961</c:v>
                </c:pt>
                <c:pt idx="38">
                  <c:v>38.993684340523764</c:v>
                </c:pt>
                <c:pt idx="39">
                  <c:v>38.903926462518662</c:v>
                </c:pt>
                <c:pt idx="40">
                  <c:v>38.812718584513561</c:v>
                </c:pt>
                <c:pt idx="41">
                  <c:v>38.556025377208748</c:v>
                </c:pt>
                <c:pt idx="42">
                  <c:v>38.366450063602663</c:v>
                </c:pt>
                <c:pt idx="43">
                  <c:v>38.171824301798878</c:v>
                </c:pt>
                <c:pt idx="44">
                  <c:v>38.057417488033344</c:v>
                </c:pt>
                <c:pt idx="45">
                  <c:v>37.820622434690307</c:v>
                </c:pt>
                <c:pt idx="46">
                  <c:v>37.364797038939521</c:v>
                </c:pt>
                <c:pt idx="47">
                  <c:v>36.699486294254605</c:v>
                </c:pt>
                <c:pt idx="48">
                  <c:v>35.879953636858296</c:v>
                </c:pt>
                <c:pt idx="49">
                  <c:v>35.228079583515253</c:v>
                </c:pt>
                <c:pt idx="50">
                  <c:v>34.610789556843734</c:v>
                </c:pt>
                <c:pt idx="51">
                  <c:v>33.809986034617459</c:v>
                </c:pt>
                <c:pt idx="52">
                  <c:v>30.078679756380993</c:v>
                </c:pt>
                <c:pt idx="53">
                  <c:v>25.91655789236934</c:v>
                </c:pt>
                <c:pt idx="54">
                  <c:v>19.51896205124164</c:v>
                </c:pt>
                <c:pt idx="55">
                  <c:v>14.860921741230714</c:v>
                </c:pt>
                <c:pt idx="56">
                  <c:v>8.6974581327506701</c:v>
                </c:pt>
                <c:pt idx="57">
                  <c:v>5.663025537037659</c:v>
                </c:pt>
                <c:pt idx="58">
                  <c:v>5.1244692652984956</c:v>
                </c:pt>
                <c:pt idx="59">
                  <c:v>4.3916692316302512</c:v>
                </c:pt>
                <c:pt idx="60" formatCode="General">
                  <c:v>0</c:v>
                </c:pt>
              </c:numCache>
            </c:numRef>
          </c:xVal>
          <c:yVal>
            <c:numRef>
              <c:f>'Traslación a STC'!$AT$11:$AT$71</c:f>
              <c:numCache>
                <c:formatCode>0.0000</c:formatCode>
                <c:ptCount val="61"/>
                <c:pt idx="0">
                  <c:v>7.5102037176891833E-3</c:v>
                </c:pt>
                <c:pt idx="1">
                  <c:v>0.4890000390663955</c:v>
                </c:pt>
                <c:pt idx="2">
                  <c:v>0.95797282397205075</c:v>
                </c:pt>
                <c:pt idx="3">
                  <c:v>1.4306542514891187</c:v>
                </c:pt>
                <c:pt idx="4">
                  <c:v>1.8757055681143082</c:v>
                </c:pt>
                <c:pt idx="5">
                  <c:v>2.6131924938470767</c:v>
                </c:pt>
                <c:pt idx="6">
                  <c:v>3.0055793332128711</c:v>
                </c:pt>
                <c:pt idx="7">
                  <c:v>3.4664855980980196</c:v>
                </c:pt>
                <c:pt idx="8">
                  <c:v>3.7240589843770864</c:v>
                </c:pt>
                <c:pt idx="9">
                  <c:v>4.122750741841485</c:v>
                </c:pt>
                <c:pt idx="10">
                  <c:v>4.3156062637074735</c:v>
                </c:pt>
                <c:pt idx="11">
                  <c:v>4.5131840362231292</c:v>
                </c:pt>
                <c:pt idx="12">
                  <c:v>4.6990210259499641</c:v>
                </c:pt>
                <c:pt idx="13">
                  <c:v>4.7904203034223638</c:v>
                </c:pt>
                <c:pt idx="14">
                  <c:v>4.8339054953149097</c:v>
                </c:pt>
                <c:pt idx="15">
                  <c:v>4.893616513002625</c:v>
                </c:pt>
                <c:pt idx="16">
                  <c:v>4.9459187408727594</c:v>
                </c:pt>
                <c:pt idx="17">
                  <c:v>4.9825340702179295</c:v>
                </c:pt>
                <c:pt idx="18">
                  <c:v>5.0355692922718296</c:v>
                </c:pt>
                <c:pt idx="19">
                  <c:v>5.0911080040587633</c:v>
                </c:pt>
                <c:pt idx="20">
                  <c:v>5.1138357351616488</c:v>
                </c:pt>
                <c:pt idx="21">
                  <c:v>5.1332158783760189</c:v>
                </c:pt>
                <c:pt idx="22">
                  <c:v>5.1415785429137264</c:v>
                </c:pt>
                <c:pt idx="23">
                  <c:v>5.1729053497533926</c:v>
                </c:pt>
                <c:pt idx="24">
                  <c:v>5.1843210505508983</c:v>
                </c:pt>
                <c:pt idx="25">
                  <c:v>5.2237450405143768</c:v>
                </c:pt>
                <c:pt idx="26">
                  <c:v>5.2286564466714438</c:v>
                </c:pt>
                <c:pt idx="27">
                  <c:v>5.2452490350399099</c:v>
                </c:pt>
                <c:pt idx="28">
                  <c:v>5.262239845529221</c:v>
                </c:pt>
                <c:pt idx="29">
                  <c:v>5.279097915311584</c:v>
                </c:pt>
                <c:pt idx="30">
                  <c:v>5.2936993930758351</c:v>
                </c:pt>
                <c:pt idx="31">
                  <c:v>5.3036549460969153</c:v>
                </c:pt>
                <c:pt idx="32">
                  <c:v>5.3175927203264282</c:v>
                </c:pt>
                <c:pt idx="33">
                  <c:v>5.3430789360603939</c:v>
                </c:pt>
                <c:pt idx="34">
                  <c:v>5.3560875253412732</c:v>
                </c:pt>
                <c:pt idx="35">
                  <c:v>5.3671050040179349</c:v>
                </c:pt>
                <c:pt idx="36">
                  <c:v>5.3806445561266036</c:v>
                </c:pt>
                <c:pt idx="37">
                  <c:v>5.3899364056129464</c:v>
                </c:pt>
                <c:pt idx="38">
                  <c:v>5.3988300329784442</c:v>
                </c:pt>
                <c:pt idx="39">
                  <c:v>5.4071926975161526</c:v>
                </c:pt>
                <c:pt idx="40">
                  <c:v>5.4155553620538592</c:v>
                </c:pt>
                <c:pt idx="41">
                  <c:v>5.436579100701656</c:v>
                </c:pt>
                <c:pt idx="42">
                  <c:v>5.4516608343436443</c:v>
                </c:pt>
                <c:pt idx="43">
                  <c:v>5.4662491707779086</c:v>
                </c:pt>
                <c:pt idx="44">
                  <c:v>5.4742267545247598</c:v>
                </c:pt>
                <c:pt idx="45">
                  <c:v>5.4901556393584894</c:v>
                </c:pt>
                <c:pt idx="46">
                  <c:v>5.5162247195366625</c:v>
                </c:pt>
                <c:pt idx="47">
                  <c:v>5.5505307588030632</c:v>
                </c:pt>
                <c:pt idx="48">
                  <c:v>5.5790919130134755</c:v>
                </c:pt>
                <c:pt idx="49">
                  <c:v>5.5950207978472024</c:v>
                </c:pt>
                <c:pt idx="50">
                  <c:v>5.6029852402640676</c:v>
                </c:pt>
                <c:pt idx="51">
                  <c:v>5.6096222756114544</c:v>
                </c:pt>
                <c:pt idx="52">
                  <c:v>5.6329846400342554</c:v>
                </c:pt>
                <c:pt idx="53">
                  <c:v>5.6520993018347303</c:v>
                </c:pt>
                <c:pt idx="54">
                  <c:v>5.6793111467590176</c:v>
                </c:pt>
                <c:pt idx="55">
                  <c:v>5.6972311421969621</c:v>
                </c:pt>
                <c:pt idx="56">
                  <c:v>5.7191731810554227</c:v>
                </c:pt>
                <c:pt idx="57">
                  <c:v>5.7299420363879729</c:v>
                </c:pt>
                <c:pt idx="58">
                  <c:v>5.7318499185689333</c:v>
                </c:pt>
                <c:pt idx="59">
                  <c:v>5.7344383623544131</c:v>
                </c:pt>
                <c:pt idx="60">
                  <c:v>5.7499773476797209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F5-4CC2-982C-D5F649A540B8}"/>
            </c:ext>
          </c:extLst>
        </c:ser>
        <c:ser>
          <c:idx val="3"/>
          <c:order val="1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F5-4CC2-982C-D5F649A540B8}"/>
            </c:ext>
          </c:extLst>
        </c:ser>
        <c:ser>
          <c:idx val="7"/>
          <c:order val="0"/>
          <c:tx>
            <c:v>G1</c:v>
          </c:tx>
          <c:spPr>
            <a:ln w="19050">
              <a:solidFill>
                <a:srgbClr val="1919ED"/>
              </a:solidFill>
            </a:ln>
          </c:spPr>
          <c:xVal>
            <c:numRef>
              <c:f>'[1]Traslación a 1 kW'!$C$11:$C$70</c:f>
              <c:numCache>
                <c:formatCode>General</c:formatCode>
                <c:ptCount val="60"/>
                <c:pt idx="0">
                  <c:v>43.055019999999999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35.554025000000003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35.079267000000002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34.267308</c:v>
                </c:pt>
                <c:pt idx="37">
                  <c:v>34.174365999999999</c:v>
                </c:pt>
                <c:pt idx="38">
                  <c:v>34.026330999999999</c:v>
                </c:pt>
                <c:pt idx="39">
                  <c:v>33.961747000000003</c:v>
                </c:pt>
                <c:pt idx="40">
                  <c:v>33.759287</c:v>
                </c:pt>
                <c:pt idx="41">
                  <c:v>33.561180999999998</c:v>
                </c:pt>
                <c:pt idx="42">
                  <c:v>33.321407999999998</c:v>
                </c:pt>
                <c:pt idx="43">
                  <c:v>33.079340999999999</c:v>
                </c:pt>
                <c:pt idx="44">
                  <c:v>32.754244</c:v>
                </c:pt>
                <c:pt idx="45">
                  <c:v>32.418261999999999</c:v>
                </c:pt>
                <c:pt idx="46">
                  <c:v>32.117111999999999</c:v>
                </c:pt>
                <c:pt idx="47">
                  <c:v>31.741944</c:v>
                </c:pt>
                <c:pt idx="48">
                  <c:v>31.349360000000001</c:v>
                </c:pt>
                <c:pt idx="49">
                  <c:v>30.526458999999999</c:v>
                </c:pt>
                <c:pt idx="50">
                  <c:v>29.299363</c:v>
                </c:pt>
                <c:pt idx="51">
                  <c:v>28.443080999999999</c:v>
                </c:pt>
                <c:pt idx="52">
                  <c:v>27.882142999999999</c:v>
                </c:pt>
                <c:pt idx="53">
                  <c:v>25.037545000000001</c:v>
                </c:pt>
                <c:pt idx="54">
                  <c:v>20.306222999999999</c:v>
                </c:pt>
                <c:pt idx="55">
                  <c:v>13.755665</c:v>
                </c:pt>
                <c:pt idx="56">
                  <c:v>8.5308919999999997</c:v>
                </c:pt>
                <c:pt idx="57">
                  <c:v>3.5499429999999998</c:v>
                </c:pt>
                <c:pt idx="58">
                  <c:v>1.3649720000000001</c:v>
                </c:pt>
                <c:pt idx="59">
                  <c:v>0</c:v>
                </c:pt>
              </c:numCache>
            </c:numRef>
          </c:xVal>
          <c:yVal>
            <c:numRef>
              <c:f>'[1]Traslación a 1 kW'!$E$11:$E$70</c:f>
              <c:numCache>
                <c:formatCode>General</c:formatCode>
                <c:ptCount val="60"/>
                <c:pt idx="0">
                  <c:v>1000.8351692307692</c:v>
                </c:pt>
                <c:pt idx="1">
                  <c:v>999.98693846153856</c:v>
                </c:pt>
                <c:pt idx="2">
                  <c:v>1002.2796923076924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1003.9081230769232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1002.8853307692307</c:v>
                </c:pt>
                <c:pt idx="37">
                  <c:v>1002.6671999999999</c:v>
                </c:pt>
                <c:pt idx="38">
                  <c:v>1004.1418923076923</c:v>
                </c:pt>
                <c:pt idx="39">
                  <c:v>1002.5487999999999</c:v>
                </c:pt>
                <c:pt idx="40">
                  <c:v>1002.3012307692308</c:v>
                </c:pt>
                <c:pt idx="41">
                  <c:v>1002.1828153846153</c:v>
                </c:pt>
                <c:pt idx="42">
                  <c:v>1003.0468769230769</c:v>
                </c:pt>
                <c:pt idx="43">
                  <c:v>1002.3442769230769</c:v>
                </c:pt>
                <c:pt idx="44">
                  <c:v>1004.6047538461538</c:v>
                </c:pt>
                <c:pt idx="45">
                  <c:v>1002.8717230769231</c:v>
                </c:pt>
                <c:pt idx="46">
                  <c:v>1002.1612923076923</c:v>
                </c:pt>
                <c:pt idx="47">
                  <c:v>1003.4314615384613</c:v>
                </c:pt>
                <c:pt idx="48">
                  <c:v>1003.1731230769232</c:v>
                </c:pt>
                <c:pt idx="49">
                  <c:v>1003.3453384615385</c:v>
                </c:pt>
                <c:pt idx="50">
                  <c:v>1003.7543846153847</c:v>
                </c:pt>
                <c:pt idx="51">
                  <c:v>1003.0547076923077</c:v>
                </c:pt>
                <c:pt idx="52">
                  <c:v>1002.2581692307692</c:v>
                </c:pt>
                <c:pt idx="53">
                  <c:v>1001.9783076923077</c:v>
                </c:pt>
                <c:pt idx="54">
                  <c:v>1004.3356461538461</c:v>
                </c:pt>
                <c:pt idx="55">
                  <c:v>1001.4078000000001</c:v>
                </c:pt>
                <c:pt idx="56">
                  <c:v>1000.5682</c:v>
                </c:pt>
                <c:pt idx="57">
                  <c:v>1001.7737846153847</c:v>
                </c:pt>
                <c:pt idx="58">
                  <c:v>1002.2581692307692</c:v>
                </c:pt>
                <c:pt idx="59">
                  <c:v>1001.8552153846155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F5-4CC2-982C-D5F649A54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3008"/>
        <c:axId val="89324544"/>
      </c:scatterChart>
      <c:valAx>
        <c:axId val="89323008"/>
        <c:scaling>
          <c:orientation val="minMax"/>
          <c:max val="48.9"/>
          <c:min val="42"/>
        </c:scaling>
        <c:delete val="0"/>
        <c:axPos val="b"/>
        <c:majorGridlines>
          <c:spPr>
            <a:ln w="3175">
              <a:prstDash val="dash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9324544"/>
        <c:crosses val="autoZero"/>
        <c:crossBetween val="midCat"/>
        <c:majorUnit val="1"/>
        <c:minorUnit val="0.2"/>
      </c:valAx>
      <c:valAx>
        <c:axId val="89324544"/>
        <c:scaling>
          <c:orientation val="minMax"/>
          <c:max val="5.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9323008"/>
        <c:crosses val="autoZero"/>
        <c:crossBetween val="midCat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786136260654714E-2"/>
          <c:y val="4.8689184451184475E-2"/>
          <c:w val="0.85430532639283563"/>
          <c:h val="0.86901237114564556"/>
        </c:manualLayout>
      </c:layout>
      <c:scatterChart>
        <c:scatterStyle val="lineMarker"/>
        <c:varyColors val="0"/>
        <c:ser>
          <c:idx val="0"/>
          <c:order val="0"/>
          <c:tx>
            <c:v>I</c:v>
          </c:tx>
          <c:spPr>
            <a:ln w="15875">
              <a:solidFill>
                <a:srgbClr val="00B0F0"/>
              </a:solidFill>
            </a:ln>
          </c:spPr>
          <c:marker>
            <c:symbol val="x"/>
            <c:size val="5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kW'!$G$11:$G$70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3.2394901999999997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4.2921953000000004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4.5762741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4.7831688999999997</c:v>
                </c:pt>
                <c:pt idx="26">
                  <c:v>4.8252185000000001</c:v>
                </c:pt>
                <c:pt idx="27">
                  <c:v>4.8812379000000004</c:v>
                </c:pt>
                <c:pt idx="28">
                  <c:v>4.9461981999999995</c:v>
                </c:pt>
                <c:pt idx="29">
                  <c:v>4.9660355000000003</c:v>
                </c:pt>
                <c:pt idx="30">
                  <c:v>5.0268745999999993</c:v>
                </c:pt>
                <c:pt idx="31">
                  <c:v>5.0384695999999991</c:v>
                </c:pt>
                <c:pt idx="32">
                  <c:v>5.0875041000000003</c:v>
                </c:pt>
                <c:pt idx="33">
                  <c:v>5.0930222999999994</c:v>
                </c:pt>
                <c:pt idx="34">
                  <c:v>5.1549091000000002</c:v>
                </c:pt>
                <c:pt idx="35">
                  <c:v>5.1639895999999998</c:v>
                </c:pt>
                <c:pt idx="36">
                  <c:v>5.2296483000000009</c:v>
                </c:pt>
                <c:pt idx="37">
                  <c:v>5.2416624999999994</c:v>
                </c:pt>
                <c:pt idx="38">
                  <c:v>5.2508128000000003</c:v>
                </c:pt>
                <c:pt idx="39">
                  <c:v>5.2646429999999995</c:v>
                </c:pt>
                <c:pt idx="40">
                  <c:v>5.2798004000000001</c:v>
                </c:pt>
                <c:pt idx="41">
                  <c:v>5.3197545000000002</c:v>
                </c:pt>
                <c:pt idx="42">
                  <c:v>5.3691382000000001</c:v>
                </c:pt>
                <c:pt idx="43">
                  <c:v>5.4048314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5.6040428000000002</c:v>
                </c:pt>
                <c:pt idx="49">
                  <c:v>5.6131931000000002</c:v>
                </c:pt>
                <c:pt idx="50">
                  <c:v>5.6296078000000005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5.6653010000000004</c:v>
                </c:pt>
                <c:pt idx="56">
                  <c:v>5.6762089000000007</c:v>
                </c:pt>
                <c:pt idx="57">
                  <c:v>5.6780547000000006</c:v>
                </c:pt>
                <c:pt idx="58">
                  <c:v>5.7030897000000005</c:v>
                </c:pt>
                <c:pt idx="59">
                  <c:v>5.7051153000000001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B-4E8B-B35C-C02E803CCCC3}"/>
            </c:ext>
          </c:extLst>
        </c:ser>
        <c:ser>
          <c:idx val="1"/>
          <c:order val="2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kW'!$L$11:$L$70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B-4E8B-B35C-C02E803C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5824"/>
        <c:axId val="51247360"/>
      </c:scatterChart>
      <c:scatterChart>
        <c:scatterStyle val="lineMarker"/>
        <c:varyColors val="0"/>
        <c:ser>
          <c:idx val="3"/>
          <c:order val="1"/>
          <c:tx>
            <c:v>G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kW'!$H$11:$H$70</c:f>
              <c:numCache>
                <c:formatCode>0.0</c:formatCode>
                <c:ptCount val="60"/>
                <c:pt idx="0">
                  <c:v>991.11730769230769</c:v>
                </c:pt>
                <c:pt idx="1">
                  <c:v>990.64367692307701</c:v>
                </c:pt>
                <c:pt idx="2">
                  <c:v>990.08393846153854</c:v>
                </c:pt>
                <c:pt idx="3">
                  <c:v>990.56833846153847</c:v>
                </c:pt>
                <c:pt idx="4">
                  <c:v>990.26693846153853</c:v>
                </c:pt>
                <c:pt idx="5">
                  <c:v>989.89018461538467</c:v>
                </c:pt>
                <c:pt idx="6">
                  <c:v>994.13126153846167</c:v>
                </c:pt>
                <c:pt idx="7">
                  <c:v>992.08607692307703</c:v>
                </c:pt>
                <c:pt idx="8">
                  <c:v>990.93430769230758</c:v>
                </c:pt>
                <c:pt idx="9">
                  <c:v>992.71038461538467</c:v>
                </c:pt>
                <c:pt idx="10">
                  <c:v>992.94719999999984</c:v>
                </c:pt>
                <c:pt idx="11">
                  <c:v>990.01935384615376</c:v>
                </c:pt>
                <c:pt idx="12">
                  <c:v>991.26800000000003</c:v>
                </c:pt>
                <c:pt idx="13">
                  <c:v>990.86972307692304</c:v>
                </c:pt>
                <c:pt idx="14">
                  <c:v>990.49298461538467</c:v>
                </c:pt>
                <c:pt idx="15">
                  <c:v>992.04301538461527</c:v>
                </c:pt>
                <c:pt idx="16">
                  <c:v>991.99995384615374</c:v>
                </c:pt>
                <c:pt idx="17">
                  <c:v>991.61244615384612</c:v>
                </c:pt>
                <c:pt idx="18">
                  <c:v>992.19370769230773</c:v>
                </c:pt>
                <c:pt idx="19">
                  <c:v>993.10866153846166</c:v>
                </c:pt>
                <c:pt idx="20">
                  <c:v>991.69856923076918</c:v>
                </c:pt>
                <c:pt idx="21">
                  <c:v>989.70720000000006</c:v>
                </c:pt>
                <c:pt idx="22">
                  <c:v>995.31530769230778</c:v>
                </c:pt>
                <c:pt idx="23">
                  <c:v>990.826676923077</c:v>
                </c:pt>
                <c:pt idx="24">
                  <c:v>993.30241538461541</c:v>
                </c:pt>
                <c:pt idx="25">
                  <c:v>994.22813846153838</c:v>
                </c:pt>
                <c:pt idx="26">
                  <c:v>992.11836923076919</c:v>
                </c:pt>
                <c:pt idx="27">
                  <c:v>996.55318461538457</c:v>
                </c:pt>
                <c:pt idx="28">
                  <c:v>995.17536923076932</c:v>
                </c:pt>
                <c:pt idx="29">
                  <c:v>994.58335384615384</c:v>
                </c:pt>
                <c:pt idx="30">
                  <c:v>994.19584615384622</c:v>
                </c:pt>
                <c:pt idx="31">
                  <c:v>992.64579999999989</c:v>
                </c:pt>
                <c:pt idx="32">
                  <c:v>994.55106153846145</c:v>
                </c:pt>
                <c:pt idx="33">
                  <c:v>993.43158461538474</c:v>
                </c:pt>
                <c:pt idx="34">
                  <c:v>993.70069230769229</c:v>
                </c:pt>
                <c:pt idx="35">
                  <c:v>993.33470769230769</c:v>
                </c:pt>
                <c:pt idx="36">
                  <c:v>992.87184615384626</c:v>
                </c:pt>
                <c:pt idx="37">
                  <c:v>991.24647692307701</c:v>
                </c:pt>
                <c:pt idx="38">
                  <c:v>992.13989230769232</c:v>
                </c:pt>
                <c:pt idx="39">
                  <c:v>991.02043076923064</c:v>
                </c:pt>
                <c:pt idx="40">
                  <c:v>986.4779692307693</c:v>
                </c:pt>
                <c:pt idx="41">
                  <c:v>987.86653846153843</c:v>
                </c:pt>
                <c:pt idx="42">
                  <c:v>988.9537076923076</c:v>
                </c:pt>
                <c:pt idx="43">
                  <c:v>990.63292307692302</c:v>
                </c:pt>
                <c:pt idx="44">
                  <c:v>987.92035384615394</c:v>
                </c:pt>
                <c:pt idx="45">
                  <c:v>987.00540000000001</c:v>
                </c:pt>
                <c:pt idx="46">
                  <c:v>989.76101538461546</c:v>
                </c:pt>
                <c:pt idx="47">
                  <c:v>988.70613846153856</c:v>
                </c:pt>
                <c:pt idx="48">
                  <c:v>987.8773076923078</c:v>
                </c:pt>
                <c:pt idx="49">
                  <c:v>988.21098461538463</c:v>
                </c:pt>
                <c:pt idx="50">
                  <c:v>987.38215384615387</c:v>
                </c:pt>
                <c:pt idx="51">
                  <c:v>988.67384615384606</c:v>
                </c:pt>
                <c:pt idx="52">
                  <c:v>986.90852307692307</c:v>
                </c:pt>
                <c:pt idx="53">
                  <c:v>986.40261538461539</c:v>
                </c:pt>
                <c:pt idx="54">
                  <c:v>987.55438461538461</c:v>
                </c:pt>
                <c:pt idx="55">
                  <c:v>986.70401538461533</c:v>
                </c:pt>
                <c:pt idx="56">
                  <c:v>986.78300000000002</c:v>
                </c:pt>
                <c:pt idx="57">
                  <c:v>985.99155384615392</c:v>
                </c:pt>
                <c:pt idx="58">
                  <c:v>986.19809230769238</c:v>
                </c:pt>
                <c:pt idx="59">
                  <c:v>985.79983076923077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B-4E8B-B35C-C02E803C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1440"/>
        <c:axId val="51262976"/>
      </c:scatterChart>
      <c:valAx>
        <c:axId val="51245824"/>
        <c:scaling>
          <c:orientation val="minMax"/>
          <c:max val="45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247360"/>
        <c:crosses val="autoZero"/>
        <c:crossBetween val="midCat"/>
      </c:valAx>
      <c:valAx>
        <c:axId val="51247360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245824"/>
        <c:crosses val="autoZero"/>
        <c:crossBetween val="midCat"/>
      </c:valAx>
      <c:valAx>
        <c:axId val="5126144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51262976"/>
        <c:crosses val="autoZero"/>
        <c:crossBetween val="midCat"/>
      </c:valAx>
      <c:valAx>
        <c:axId val="51262976"/>
        <c:scaling>
          <c:orientation val="minMax"/>
          <c:max val="1100"/>
          <c:min val="0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261440"/>
        <c:crosses val="max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299" r="0.75000000000001299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722080611506698E-2"/>
          <c:y val="4.8689171538106694E-2"/>
          <c:w val="0.85430532639283563"/>
          <c:h val="0.86670845325675616"/>
        </c:manualLayout>
      </c:layout>
      <c:scatterChart>
        <c:scatterStyle val="lineMarker"/>
        <c:varyColors val="0"/>
        <c:ser>
          <c:idx val="0"/>
          <c:order val="0"/>
          <c:tx>
            <c:v>I</c:v>
          </c:tx>
          <c:spPr>
            <a:ln w="15875">
              <a:noFill/>
            </a:ln>
          </c:spPr>
          <c:marker>
            <c:symbol val="x"/>
            <c:size val="5"/>
          </c:marker>
          <c:xVal>
            <c:numRef>
              <c:f>'0,75 kW'!$F$11:$F$70</c:f>
              <c:numCache>
                <c:formatCode>0.000</c:formatCode>
                <c:ptCount val="60"/>
                <c:pt idx="0">
                  <c:v>43.866318999999997</c:v>
                </c:pt>
                <c:pt idx="1">
                  <c:v>43.546301</c:v>
                </c:pt>
                <c:pt idx="2">
                  <c:v>43.210318999999998</c:v>
                </c:pt>
                <c:pt idx="3">
                  <c:v>42.844585000000002</c:v>
                </c:pt>
                <c:pt idx="4">
                  <c:v>42.465789000000001</c:v>
                </c:pt>
                <c:pt idx="5">
                  <c:v>41.764798999999996</c:v>
                </c:pt>
                <c:pt idx="6">
                  <c:v>41.337384</c:v>
                </c:pt>
                <c:pt idx="7">
                  <c:v>40.751047999999997</c:v>
                </c:pt>
                <c:pt idx="8">
                  <c:v>40.377332000000003</c:v>
                </c:pt>
                <c:pt idx="9">
                  <c:v>39.692306000000002</c:v>
                </c:pt>
                <c:pt idx="10">
                  <c:v>39.298997</c:v>
                </c:pt>
                <c:pt idx="11">
                  <c:v>38.825865</c:v>
                </c:pt>
                <c:pt idx="12">
                  <c:v>38.288148</c:v>
                </c:pt>
                <c:pt idx="13">
                  <c:v>37.981918999999998</c:v>
                </c:pt>
                <c:pt idx="14">
                  <c:v>37.834609</c:v>
                </c:pt>
                <c:pt idx="15">
                  <c:v>37.617635999999997</c:v>
                </c:pt>
                <c:pt idx="16">
                  <c:v>37.410096000000003</c:v>
                </c:pt>
                <c:pt idx="17">
                  <c:v>37.249724999999998</c:v>
                </c:pt>
                <c:pt idx="18">
                  <c:v>37.000096999999997</c:v>
                </c:pt>
                <c:pt idx="19">
                  <c:v>36.726522000000003</c:v>
                </c:pt>
                <c:pt idx="20">
                  <c:v>36.614044</c:v>
                </c:pt>
                <c:pt idx="21">
                  <c:v>36.517530999999998</c:v>
                </c:pt>
                <c:pt idx="22">
                  <c:v>36.474716999999998</c:v>
                </c:pt>
                <c:pt idx="23">
                  <c:v>36.309992000000001</c:v>
                </c:pt>
                <c:pt idx="24">
                  <c:v>36.246133</c:v>
                </c:pt>
                <c:pt idx="25">
                  <c:v>36.015371999999999</c:v>
                </c:pt>
                <c:pt idx="26">
                  <c:v>35.986345999999998</c:v>
                </c:pt>
                <c:pt idx="27">
                  <c:v>35.887656</c:v>
                </c:pt>
                <c:pt idx="28">
                  <c:v>35.784612000000003</c:v>
                </c:pt>
                <c:pt idx="29">
                  <c:v>35.672134</c:v>
                </c:pt>
                <c:pt idx="30">
                  <c:v>35.569814999999998</c:v>
                </c:pt>
                <c:pt idx="31">
                  <c:v>35.489266999999998</c:v>
                </c:pt>
                <c:pt idx="32">
                  <c:v>35.369532</c:v>
                </c:pt>
                <c:pt idx="33">
                  <c:v>35.133692000000003</c:v>
                </c:pt>
                <c:pt idx="34">
                  <c:v>35.011780999999999</c:v>
                </c:pt>
                <c:pt idx="35">
                  <c:v>34.905107999999998</c:v>
                </c:pt>
                <c:pt idx="36">
                  <c:v>34.773038</c:v>
                </c:pt>
                <c:pt idx="37">
                  <c:v>34.677250000000001</c:v>
                </c:pt>
                <c:pt idx="38">
                  <c:v>34.582914000000002</c:v>
                </c:pt>
                <c:pt idx="39">
                  <c:v>34.493656999999999</c:v>
                </c:pt>
                <c:pt idx="40">
                  <c:v>34.402949999999997</c:v>
                </c:pt>
                <c:pt idx="41">
                  <c:v>34.147516000000003</c:v>
                </c:pt>
                <c:pt idx="42">
                  <c:v>33.958843999999999</c:v>
                </c:pt>
                <c:pt idx="43">
                  <c:v>33.765092000000003</c:v>
                </c:pt>
                <c:pt idx="44">
                  <c:v>33.651162999999997</c:v>
                </c:pt>
                <c:pt idx="45">
                  <c:v>33.415322000000003</c:v>
                </c:pt>
                <c:pt idx="46">
                  <c:v>32.961058000000001</c:v>
                </c:pt>
                <c:pt idx="47">
                  <c:v>32.297801999999997</c:v>
                </c:pt>
                <c:pt idx="48">
                  <c:v>31.479980000000001</c:v>
                </c:pt>
                <c:pt idx="49">
                  <c:v>30.829059999999998</c:v>
                </c:pt>
                <c:pt idx="50">
                  <c:v>30.212247000000001</c:v>
                </c:pt>
                <c:pt idx="51">
                  <c:v>29.411840999999999</c:v>
                </c:pt>
                <c:pt idx="52">
                  <c:v>25.681933999999998</c:v>
                </c:pt>
                <c:pt idx="53">
                  <c:v>21.520956999999999</c:v>
                </c:pt>
                <c:pt idx="54">
                  <c:v>15.124991</c:v>
                </c:pt>
                <c:pt idx="55">
                  <c:v>10.468024</c:v>
                </c:pt>
                <c:pt idx="56">
                  <c:v>4.3058746000000001</c:v>
                </c:pt>
                <c:pt idx="57">
                  <c:v>1.272087</c:v>
                </c:pt>
                <c:pt idx="58">
                  <c:v>0.73364499999999999</c:v>
                </c:pt>
                <c:pt idx="59">
                  <c:v>1E-3</c:v>
                </c:pt>
              </c:numCache>
            </c:numRef>
          </c:xVal>
          <c:yVal>
            <c:numRef>
              <c:f>'0,75 kW'!$G$11:$G$70</c:f>
              <c:numCache>
                <c:formatCode>0.0000</c:formatCode>
                <c:ptCount val="60"/>
                <c:pt idx="0">
                  <c:v>5.6578000000000002E-3</c:v>
                </c:pt>
                <c:pt idx="1">
                  <c:v>0.36838740000000003</c:v>
                </c:pt>
                <c:pt idx="2">
                  <c:v>0.72168730000000003</c:v>
                </c:pt>
                <c:pt idx="3">
                  <c:v>1.0777810999999999</c:v>
                </c:pt>
                <c:pt idx="4">
                  <c:v>1.4130598000000001</c:v>
                </c:pt>
                <c:pt idx="5">
                  <c:v>1.9686444000000001</c:v>
                </c:pt>
                <c:pt idx="6">
                  <c:v>2.2642484</c:v>
                </c:pt>
                <c:pt idx="7">
                  <c:v>2.6114714000000001</c:v>
                </c:pt>
                <c:pt idx="8">
                  <c:v>2.8055139000000002</c:v>
                </c:pt>
                <c:pt idx="9">
                  <c:v>3.1058677000000001</c:v>
                </c:pt>
                <c:pt idx="10">
                  <c:v>3.2511551000000001</c:v>
                </c:pt>
                <c:pt idx="11">
                  <c:v>3.4065707000000001</c:v>
                </c:pt>
                <c:pt idx="12">
                  <c:v>3.5505310000000003</c:v>
                </c:pt>
                <c:pt idx="13">
                  <c:v>3.6088554999999998</c:v>
                </c:pt>
                <c:pt idx="14">
                  <c:v>3.6416150000000003</c:v>
                </c:pt>
                <c:pt idx="15">
                  <c:v>3.6865982000000002</c:v>
                </c:pt>
                <c:pt idx="16">
                  <c:v>3.7414301999999999</c:v>
                </c:pt>
                <c:pt idx="17">
                  <c:v>3.7535840999999999</c:v>
                </c:pt>
                <c:pt idx="18">
                  <c:v>3.7935381000000001</c:v>
                </c:pt>
                <c:pt idx="19">
                  <c:v>3.8353780999999998</c:v>
                </c:pt>
                <c:pt idx="20">
                  <c:v>3.8516531000000001</c:v>
                </c:pt>
                <c:pt idx="21">
                  <c:v>3.8642260999999998</c:v>
                </c:pt>
                <c:pt idx="22">
                  <c:v>3.8709316</c:v>
                </c:pt>
                <c:pt idx="23">
                  <c:v>3.8927946000000002</c:v>
                </c:pt>
                <c:pt idx="24">
                  <c:v>3.9007575000000001</c:v>
                </c:pt>
                <c:pt idx="25">
                  <c:v>3.9298848</c:v>
                </c:pt>
                <c:pt idx="26">
                  <c:v>3.9523763999999999</c:v>
                </c:pt>
                <c:pt idx="27">
                  <c:v>3.9628539000000003</c:v>
                </c:pt>
                <c:pt idx="28">
                  <c:v>3.9725630000000001</c:v>
                </c:pt>
                <c:pt idx="29">
                  <c:v>3.9804560000000002</c:v>
                </c:pt>
                <c:pt idx="30">
                  <c:v>3.9867425000000001</c:v>
                </c:pt>
                <c:pt idx="31">
                  <c:v>3.9932384999999999</c:v>
                </c:pt>
                <c:pt idx="32">
                  <c:v>4.0041349999999998</c:v>
                </c:pt>
                <c:pt idx="33">
                  <c:v>4.0161492000000001</c:v>
                </c:pt>
                <c:pt idx="34">
                  <c:v>4.0290014999999997</c:v>
                </c:pt>
                <c:pt idx="35">
                  <c:v>4.0366152</c:v>
                </c:pt>
                <c:pt idx="36">
                  <c:v>4.0466037000000004</c:v>
                </c:pt>
                <c:pt idx="37">
                  <c:v>4.0515629999999998</c:v>
                </c:pt>
                <c:pt idx="38">
                  <c:v>4.0621801</c:v>
                </c:pt>
                <c:pt idx="39">
                  <c:v>4.0695841999999995</c:v>
                </c:pt>
                <c:pt idx="40">
                  <c:v>4.0746134000000005</c:v>
                </c:pt>
                <c:pt idx="41">
                  <c:v>4.0956381999999998</c:v>
                </c:pt>
                <c:pt idx="42">
                  <c:v>4.1056965000000005</c:v>
                </c:pt>
                <c:pt idx="43">
                  <c:v>4.1179901000000001</c:v>
                </c:pt>
                <c:pt idx="44">
                  <c:v>4.1208539000000002</c:v>
                </c:pt>
                <c:pt idx="45">
                  <c:v>4.1368495000000003</c:v>
                </c:pt>
                <c:pt idx="46">
                  <c:v>4.1556391000000001</c:v>
                </c:pt>
                <c:pt idx="47">
                  <c:v>4.1814834999999997</c:v>
                </c:pt>
                <c:pt idx="48">
                  <c:v>4.2066293999999997</c:v>
                </c:pt>
                <c:pt idx="49">
                  <c:v>4.2130554999999994</c:v>
                </c:pt>
                <c:pt idx="50">
                  <c:v>4.2180847000000004</c:v>
                </c:pt>
                <c:pt idx="51">
                  <c:v>4.2265364999999999</c:v>
                </c:pt>
                <c:pt idx="52">
                  <c:v>4.250006</c:v>
                </c:pt>
                <c:pt idx="53">
                  <c:v>4.2618244000000001</c:v>
                </c:pt>
                <c:pt idx="54">
                  <c:v>4.2802509999999998</c:v>
                </c:pt>
                <c:pt idx="55">
                  <c:v>4.2924384</c:v>
                </c:pt>
                <c:pt idx="56">
                  <c:v>4.3088965000000004</c:v>
                </c:pt>
                <c:pt idx="57">
                  <c:v>4.3166427000000001</c:v>
                </c:pt>
                <c:pt idx="58">
                  <c:v>4.3178301000000001</c:v>
                </c:pt>
                <c:pt idx="59">
                  <c:v>4.32003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9-4E85-8B96-AE0D7D001EDC}"/>
            </c:ext>
          </c:extLst>
        </c:ser>
        <c:ser>
          <c:idx val="1"/>
          <c:order val="2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'0,75 kW'!$F$11:$F$70</c:f>
              <c:numCache>
                <c:formatCode>0.000</c:formatCode>
                <c:ptCount val="60"/>
                <c:pt idx="0">
                  <c:v>43.866318999999997</c:v>
                </c:pt>
                <c:pt idx="1">
                  <c:v>43.546301</c:v>
                </c:pt>
                <c:pt idx="2">
                  <c:v>43.210318999999998</c:v>
                </c:pt>
                <c:pt idx="3">
                  <c:v>42.844585000000002</c:v>
                </c:pt>
                <c:pt idx="4">
                  <c:v>42.465789000000001</c:v>
                </c:pt>
                <c:pt idx="5">
                  <c:v>41.764798999999996</c:v>
                </c:pt>
                <c:pt idx="6">
                  <c:v>41.337384</c:v>
                </c:pt>
                <c:pt idx="7">
                  <c:v>40.751047999999997</c:v>
                </c:pt>
                <c:pt idx="8">
                  <c:v>40.377332000000003</c:v>
                </c:pt>
                <c:pt idx="9">
                  <c:v>39.692306000000002</c:v>
                </c:pt>
                <c:pt idx="10">
                  <c:v>39.298997</c:v>
                </c:pt>
                <c:pt idx="11">
                  <c:v>38.825865</c:v>
                </c:pt>
                <c:pt idx="12">
                  <c:v>38.288148</c:v>
                </c:pt>
                <c:pt idx="13">
                  <c:v>37.981918999999998</c:v>
                </c:pt>
                <c:pt idx="14">
                  <c:v>37.834609</c:v>
                </c:pt>
                <c:pt idx="15">
                  <c:v>37.617635999999997</c:v>
                </c:pt>
                <c:pt idx="16">
                  <c:v>37.410096000000003</c:v>
                </c:pt>
                <c:pt idx="17">
                  <c:v>37.249724999999998</c:v>
                </c:pt>
                <c:pt idx="18">
                  <c:v>37.000096999999997</c:v>
                </c:pt>
                <c:pt idx="19">
                  <c:v>36.726522000000003</c:v>
                </c:pt>
                <c:pt idx="20">
                  <c:v>36.614044</c:v>
                </c:pt>
                <c:pt idx="21">
                  <c:v>36.517530999999998</c:v>
                </c:pt>
                <c:pt idx="22">
                  <c:v>36.474716999999998</c:v>
                </c:pt>
                <c:pt idx="23">
                  <c:v>36.309992000000001</c:v>
                </c:pt>
                <c:pt idx="24">
                  <c:v>36.246133</c:v>
                </c:pt>
                <c:pt idx="25">
                  <c:v>36.015371999999999</c:v>
                </c:pt>
                <c:pt idx="26">
                  <c:v>35.986345999999998</c:v>
                </c:pt>
                <c:pt idx="27">
                  <c:v>35.887656</c:v>
                </c:pt>
                <c:pt idx="28">
                  <c:v>35.784612000000003</c:v>
                </c:pt>
                <c:pt idx="29">
                  <c:v>35.672134</c:v>
                </c:pt>
                <c:pt idx="30">
                  <c:v>35.569814999999998</c:v>
                </c:pt>
                <c:pt idx="31">
                  <c:v>35.489266999999998</c:v>
                </c:pt>
                <c:pt idx="32">
                  <c:v>35.369532</c:v>
                </c:pt>
                <c:pt idx="33">
                  <c:v>35.133692000000003</c:v>
                </c:pt>
                <c:pt idx="34">
                  <c:v>35.011780999999999</c:v>
                </c:pt>
                <c:pt idx="35">
                  <c:v>34.905107999999998</c:v>
                </c:pt>
                <c:pt idx="36">
                  <c:v>34.773038</c:v>
                </c:pt>
                <c:pt idx="37">
                  <c:v>34.677250000000001</c:v>
                </c:pt>
                <c:pt idx="38">
                  <c:v>34.582914000000002</c:v>
                </c:pt>
                <c:pt idx="39">
                  <c:v>34.493656999999999</c:v>
                </c:pt>
                <c:pt idx="40">
                  <c:v>34.402949999999997</c:v>
                </c:pt>
                <c:pt idx="41">
                  <c:v>34.147516000000003</c:v>
                </c:pt>
                <c:pt idx="42">
                  <c:v>33.958843999999999</c:v>
                </c:pt>
                <c:pt idx="43">
                  <c:v>33.765092000000003</c:v>
                </c:pt>
                <c:pt idx="44">
                  <c:v>33.651162999999997</c:v>
                </c:pt>
                <c:pt idx="45">
                  <c:v>33.415322000000003</c:v>
                </c:pt>
                <c:pt idx="46">
                  <c:v>32.961058000000001</c:v>
                </c:pt>
                <c:pt idx="47">
                  <c:v>32.297801999999997</c:v>
                </c:pt>
                <c:pt idx="48">
                  <c:v>31.479980000000001</c:v>
                </c:pt>
                <c:pt idx="49">
                  <c:v>30.829059999999998</c:v>
                </c:pt>
                <c:pt idx="50">
                  <c:v>30.212247000000001</c:v>
                </c:pt>
                <c:pt idx="51">
                  <c:v>29.411840999999999</c:v>
                </c:pt>
                <c:pt idx="52">
                  <c:v>25.681933999999998</c:v>
                </c:pt>
                <c:pt idx="53">
                  <c:v>21.520956999999999</c:v>
                </c:pt>
                <c:pt idx="54">
                  <c:v>15.124991</c:v>
                </c:pt>
                <c:pt idx="55">
                  <c:v>10.468024</c:v>
                </c:pt>
                <c:pt idx="56">
                  <c:v>4.3058746000000001</c:v>
                </c:pt>
                <c:pt idx="57">
                  <c:v>1.272087</c:v>
                </c:pt>
                <c:pt idx="58">
                  <c:v>0.73364499999999999</c:v>
                </c:pt>
                <c:pt idx="59">
                  <c:v>1E-3</c:v>
                </c:pt>
              </c:numCache>
            </c:numRef>
          </c:xVal>
          <c:yVal>
            <c:numRef>
              <c:f>'0,75 kW'!$L$11:$L$70</c:f>
              <c:numCache>
                <c:formatCode>0.0000</c:formatCode>
                <c:ptCount val="60"/>
                <c:pt idx="0">
                  <c:v>5.6578000000000002E-3</c:v>
                </c:pt>
                <c:pt idx="1">
                  <c:v>0.36838740000000003</c:v>
                </c:pt>
                <c:pt idx="2">
                  <c:v>0.72168730000000003</c:v>
                </c:pt>
                <c:pt idx="3">
                  <c:v>1.0777810999999999</c:v>
                </c:pt>
                <c:pt idx="4">
                  <c:v>1.4130598000000001</c:v>
                </c:pt>
                <c:pt idx="5">
                  <c:v>1.9686444000000001</c:v>
                </c:pt>
                <c:pt idx="6">
                  <c:v>2.2642484</c:v>
                </c:pt>
                <c:pt idx="7">
                  <c:v>2.6114714000000001</c:v>
                </c:pt>
                <c:pt idx="8">
                  <c:v>2.8055139000000002</c:v>
                </c:pt>
                <c:pt idx="9">
                  <c:v>3.1058677000000001</c:v>
                </c:pt>
                <c:pt idx="10">
                  <c:v>3.2511551000000001</c:v>
                </c:pt>
                <c:pt idx="11">
                  <c:v>3.4</c:v>
                </c:pt>
                <c:pt idx="12">
                  <c:v>3.54</c:v>
                </c:pt>
                <c:pt idx="13">
                  <c:v>3.6088554999999998</c:v>
                </c:pt>
                <c:pt idx="14">
                  <c:v>3.6416150000000003</c:v>
                </c:pt>
                <c:pt idx="15">
                  <c:v>3.6865982000000002</c:v>
                </c:pt>
                <c:pt idx="16">
                  <c:v>3.726</c:v>
                </c:pt>
                <c:pt idx="17">
                  <c:v>3.7535840999999999</c:v>
                </c:pt>
                <c:pt idx="18">
                  <c:v>3.7935381000000001</c:v>
                </c:pt>
                <c:pt idx="19">
                  <c:v>3.8353780999999998</c:v>
                </c:pt>
                <c:pt idx="20">
                  <c:v>3.8525</c:v>
                </c:pt>
                <c:pt idx="21">
                  <c:v>3.8671000000000002</c:v>
                </c:pt>
                <c:pt idx="22">
                  <c:v>3.8734000000000002</c:v>
                </c:pt>
                <c:pt idx="23">
                  <c:v>3.8969999999999998</c:v>
                </c:pt>
                <c:pt idx="24">
                  <c:v>3.9056000000000002</c:v>
                </c:pt>
                <c:pt idx="25">
                  <c:v>3.9352999999999998</c:v>
                </c:pt>
                <c:pt idx="26">
                  <c:v>3.9390000000000001</c:v>
                </c:pt>
                <c:pt idx="27">
                  <c:v>3.9514999999999998</c:v>
                </c:pt>
                <c:pt idx="28">
                  <c:v>3.9643000000000002</c:v>
                </c:pt>
                <c:pt idx="29">
                  <c:v>3.9769999999999999</c:v>
                </c:pt>
                <c:pt idx="30">
                  <c:v>3.988</c:v>
                </c:pt>
                <c:pt idx="31">
                  <c:v>3.9954999999999998</c:v>
                </c:pt>
                <c:pt idx="32">
                  <c:v>4.0060000000000002</c:v>
                </c:pt>
                <c:pt idx="33">
                  <c:v>4.0251999999999999</c:v>
                </c:pt>
                <c:pt idx="34">
                  <c:v>4.0350000000000001</c:v>
                </c:pt>
                <c:pt idx="35">
                  <c:v>4.0433000000000003</c:v>
                </c:pt>
                <c:pt idx="36">
                  <c:v>4.0534999999999997</c:v>
                </c:pt>
                <c:pt idx="37">
                  <c:v>4.0605000000000002</c:v>
                </c:pt>
                <c:pt idx="38">
                  <c:v>4.0671999999999997</c:v>
                </c:pt>
                <c:pt idx="39">
                  <c:v>4.0735000000000001</c:v>
                </c:pt>
                <c:pt idx="40">
                  <c:v>4.0797999999999996</c:v>
                </c:pt>
                <c:pt idx="41">
                  <c:v>4.0956381999999998</c:v>
                </c:pt>
                <c:pt idx="42">
                  <c:v>4.1070000000000002</c:v>
                </c:pt>
                <c:pt idx="43">
                  <c:v>4.1179901000000001</c:v>
                </c:pt>
                <c:pt idx="44">
                  <c:v>4.1239999999999997</c:v>
                </c:pt>
                <c:pt idx="45">
                  <c:v>4.1360000000000001</c:v>
                </c:pt>
                <c:pt idx="46">
                  <c:v>4.1556391000000001</c:v>
                </c:pt>
                <c:pt idx="47">
                  <c:v>4.1814834999999997</c:v>
                </c:pt>
                <c:pt idx="48">
                  <c:v>4.2030000000000003</c:v>
                </c:pt>
                <c:pt idx="49">
                  <c:v>4.2149999999999999</c:v>
                </c:pt>
                <c:pt idx="50">
                  <c:v>4.2210000000000001</c:v>
                </c:pt>
                <c:pt idx="51">
                  <c:v>4.226</c:v>
                </c:pt>
                <c:pt idx="52">
                  <c:v>4.2435999999999998</c:v>
                </c:pt>
                <c:pt idx="53">
                  <c:v>4.258</c:v>
                </c:pt>
                <c:pt idx="54">
                  <c:v>4.2785000000000002</c:v>
                </c:pt>
                <c:pt idx="55">
                  <c:v>4.2919999999999998</c:v>
                </c:pt>
                <c:pt idx="56">
                  <c:v>4.3085300000000002</c:v>
                </c:pt>
                <c:pt idx="57">
                  <c:v>4.3166427000000001</c:v>
                </c:pt>
                <c:pt idx="58">
                  <c:v>4.3180800000000001</c:v>
                </c:pt>
                <c:pt idx="59">
                  <c:v>4.32003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9-4E85-8B96-AE0D7D00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472"/>
        <c:axId val="53451008"/>
      </c:scatterChart>
      <c:scatterChart>
        <c:scatterStyle val="lineMarker"/>
        <c:varyColors val="0"/>
        <c:ser>
          <c:idx val="3"/>
          <c:order val="1"/>
          <c:tx>
            <c:v>G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'0,75 kW'!$F$11:$F$70</c:f>
              <c:numCache>
                <c:formatCode>0.000</c:formatCode>
                <c:ptCount val="60"/>
                <c:pt idx="0">
                  <c:v>43.866318999999997</c:v>
                </c:pt>
                <c:pt idx="1">
                  <c:v>43.546301</c:v>
                </c:pt>
                <c:pt idx="2">
                  <c:v>43.210318999999998</c:v>
                </c:pt>
                <c:pt idx="3">
                  <c:v>42.844585000000002</c:v>
                </c:pt>
                <c:pt idx="4">
                  <c:v>42.465789000000001</c:v>
                </c:pt>
                <c:pt idx="5">
                  <c:v>41.764798999999996</c:v>
                </c:pt>
                <c:pt idx="6">
                  <c:v>41.337384</c:v>
                </c:pt>
                <c:pt idx="7">
                  <c:v>40.751047999999997</c:v>
                </c:pt>
                <c:pt idx="8">
                  <c:v>40.377332000000003</c:v>
                </c:pt>
                <c:pt idx="9">
                  <c:v>39.692306000000002</c:v>
                </c:pt>
                <c:pt idx="10">
                  <c:v>39.298997</c:v>
                </c:pt>
                <c:pt idx="11">
                  <c:v>38.825865</c:v>
                </c:pt>
                <c:pt idx="12">
                  <c:v>38.288148</c:v>
                </c:pt>
                <c:pt idx="13">
                  <c:v>37.981918999999998</c:v>
                </c:pt>
                <c:pt idx="14">
                  <c:v>37.834609</c:v>
                </c:pt>
                <c:pt idx="15">
                  <c:v>37.617635999999997</c:v>
                </c:pt>
                <c:pt idx="16">
                  <c:v>37.410096000000003</c:v>
                </c:pt>
                <c:pt idx="17">
                  <c:v>37.249724999999998</c:v>
                </c:pt>
                <c:pt idx="18">
                  <c:v>37.000096999999997</c:v>
                </c:pt>
                <c:pt idx="19">
                  <c:v>36.726522000000003</c:v>
                </c:pt>
                <c:pt idx="20">
                  <c:v>36.614044</c:v>
                </c:pt>
                <c:pt idx="21">
                  <c:v>36.517530999999998</c:v>
                </c:pt>
                <c:pt idx="22">
                  <c:v>36.474716999999998</c:v>
                </c:pt>
                <c:pt idx="23">
                  <c:v>36.309992000000001</c:v>
                </c:pt>
                <c:pt idx="24">
                  <c:v>36.246133</c:v>
                </c:pt>
                <c:pt idx="25">
                  <c:v>36.015371999999999</c:v>
                </c:pt>
                <c:pt idx="26">
                  <c:v>35.986345999999998</c:v>
                </c:pt>
                <c:pt idx="27">
                  <c:v>35.887656</c:v>
                </c:pt>
                <c:pt idx="28">
                  <c:v>35.784612000000003</c:v>
                </c:pt>
                <c:pt idx="29">
                  <c:v>35.672134</c:v>
                </c:pt>
                <c:pt idx="30">
                  <c:v>35.569814999999998</c:v>
                </c:pt>
                <c:pt idx="31">
                  <c:v>35.489266999999998</c:v>
                </c:pt>
                <c:pt idx="32">
                  <c:v>35.369532</c:v>
                </c:pt>
                <c:pt idx="33">
                  <c:v>35.133692000000003</c:v>
                </c:pt>
                <c:pt idx="34">
                  <c:v>35.011780999999999</c:v>
                </c:pt>
                <c:pt idx="35">
                  <c:v>34.905107999999998</c:v>
                </c:pt>
                <c:pt idx="36">
                  <c:v>34.773038</c:v>
                </c:pt>
                <c:pt idx="37">
                  <c:v>34.677250000000001</c:v>
                </c:pt>
                <c:pt idx="38">
                  <c:v>34.582914000000002</c:v>
                </c:pt>
                <c:pt idx="39">
                  <c:v>34.493656999999999</c:v>
                </c:pt>
                <c:pt idx="40">
                  <c:v>34.402949999999997</c:v>
                </c:pt>
                <c:pt idx="41">
                  <c:v>34.147516000000003</c:v>
                </c:pt>
                <c:pt idx="42">
                  <c:v>33.958843999999999</c:v>
                </c:pt>
                <c:pt idx="43">
                  <c:v>33.765092000000003</c:v>
                </c:pt>
                <c:pt idx="44">
                  <c:v>33.651162999999997</c:v>
                </c:pt>
                <c:pt idx="45">
                  <c:v>33.415322000000003</c:v>
                </c:pt>
                <c:pt idx="46">
                  <c:v>32.961058000000001</c:v>
                </c:pt>
                <c:pt idx="47">
                  <c:v>32.297801999999997</c:v>
                </c:pt>
                <c:pt idx="48">
                  <c:v>31.479980000000001</c:v>
                </c:pt>
                <c:pt idx="49">
                  <c:v>30.829059999999998</c:v>
                </c:pt>
                <c:pt idx="50">
                  <c:v>30.212247000000001</c:v>
                </c:pt>
                <c:pt idx="51">
                  <c:v>29.411840999999999</c:v>
                </c:pt>
                <c:pt idx="52">
                  <c:v>25.681933999999998</c:v>
                </c:pt>
                <c:pt idx="53">
                  <c:v>21.520956999999999</c:v>
                </c:pt>
                <c:pt idx="54">
                  <c:v>15.124991</c:v>
                </c:pt>
                <c:pt idx="55">
                  <c:v>10.468024</c:v>
                </c:pt>
                <c:pt idx="56">
                  <c:v>4.3058746000000001</c:v>
                </c:pt>
                <c:pt idx="57">
                  <c:v>1.272087</c:v>
                </c:pt>
                <c:pt idx="58">
                  <c:v>0.73364499999999999</c:v>
                </c:pt>
                <c:pt idx="59">
                  <c:v>1E-3</c:v>
                </c:pt>
              </c:numCache>
            </c:numRef>
          </c:xVal>
          <c:yVal>
            <c:numRef>
              <c:f>'0,75 kW'!$H$11:$H$70</c:f>
              <c:numCache>
                <c:formatCode>0.0</c:formatCode>
                <c:ptCount val="60"/>
                <c:pt idx="0">
                  <c:v>748.56933846153856</c:v>
                </c:pt>
                <c:pt idx="1">
                  <c:v>749.61346153846159</c:v>
                </c:pt>
                <c:pt idx="2">
                  <c:v>749.24747692307687</c:v>
                </c:pt>
                <c:pt idx="3">
                  <c:v>749.22595384615386</c:v>
                </c:pt>
                <c:pt idx="4">
                  <c:v>749.64575384615387</c:v>
                </c:pt>
                <c:pt idx="5">
                  <c:v>750.60375384615395</c:v>
                </c:pt>
                <c:pt idx="6">
                  <c:v>749.19366153846158</c:v>
                </c:pt>
                <c:pt idx="7">
                  <c:v>750.47458461538463</c:v>
                </c:pt>
                <c:pt idx="8">
                  <c:v>750.84056923076912</c:v>
                </c:pt>
                <c:pt idx="9">
                  <c:v>750.1086153846154</c:v>
                </c:pt>
                <c:pt idx="10">
                  <c:v>749.66727692307688</c:v>
                </c:pt>
                <c:pt idx="11">
                  <c:v>750.70063076923077</c:v>
                </c:pt>
                <c:pt idx="12">
                  <c:v>750.82979999999998</c:v>
                </c:pt>
                <c:pt idx="13">
                  <c:v>746.0828307692309</c:v>
                </c:pt>
                <c:pt idx="14">
                  <c:v>745.84601538461538</c:v>
                </c:pt>
                <c:pt idx="15">
                  <c:v>747.10541538461541</c:v>
                </c:pt>
                <c:pt idx="16">
                  <c:v>750.52841538461541</c:v>
                </c:pt>
                <c:pt idx="17">
                  <c:v>746.3411692307692</c:v>
                </c:pt>
                <c:pt idx="18">
                  <c:v>746.13664615384607</c:v>
                </c:pt>
                <c:pt idx="19">
                  <c:v>745.98595384615385</c:v>
                </c:pt>
                <c:pt idx="20">
                  <c:v>746.82555384615387</c:v>
                </c:pt>
                <c:pt idx="21">
                  <c:v>745.78143076923084</c:v>
                </c:pt>
                <c:pt idx="22">
                  <c:v>746.14741538461544</c:v>
                </c:pt>
                <c:pt idx="23">
                  <c:v>745.61996923076913</c:v>
                </c:pt>
                <c:pt idx="24">
                  <c:v>746.9224307692308</c:v>
                </c:pt>
                <c:pt idx="25">
                  <c:v>745.65226153846163</c:v>
                </c:pt>
                <c:pt idx="26">
                  <c:v>749.97944615384608</c:v>
                </c:pt>
                <c:pt idx="27">
                  <c:v>749.5273538461538</c:v>
                </c:pt>
                <c:pt idx="28">
                  <c:v>750.04403076923074</c:v>
                </c:pt>
                <c:pt idx="29">
                  <c:v>749.36587692307694</c:v>
                </c:pt>
                <c:pt idx="30">
                  <c:v>748.5047538461539</c:v>
                </c:pt>
                <c:pt idx="31">
                  <c:v>747.60056923076922</c:v>
                </c:pt>
                <c:pt idx="32">
                  <c:v>747.66515384615377</c:v>
                </c:pt>
                <c:pt idx="33">
                  <c:v>745.9213692307693</c:v>
                </c:pt>
                <c:pt idx="34">
                  <c:v>746.38421538461546</c:v>
                </c:pt>
                <c:pt idx="35">
                  <c:v>746.35192307692307</c:v>
                </c:pt>
                <c:pt idx="36">
                  <c:v>746.71790769230768</c:v>
                </c:pt>
                <c:pt idx="37">
                  <c:v>746.3949846153846</c:v>
                </c:pt>
                <c:pt idx="38">
                  <c:v>746.28733846153852</c:v>
                </c:pt>
                <c:pt idx="39">
                  <c:v>746.69638461538466</c:v>
                </c:pt>
                <c:pt idx="40">
                  <c:v>747.09466153846165</c:v>
                </c:pt>
                <c:pt idx="41">
                  <c:v>747.03007692307699</c:v>
                </c:pt>
                <c:pt idx="42">
                  <c:v>747.27764615384615</c:v>
                </c:pt>
                <c:pt idx="43">
                  <c:v>747.13770769230769</c:v>
                </c:pt>
                <c:pt idx="44">
                  <c:v>747.03007692307699</c:v>
                </c:pt>
                <c:pt idx="45">
                  <c:v>748.55856923076919</c:v>
                </c:pt>
                <c:pt idx="46">
                  <c:v>747.83738461538462</c:v>
                </c:pt>
                <c:pt idx="47">
                  <c:v>748.81690769230761</c:v>
                </c:pt>
                <c:pt idx="48">
                  <c:v>749.90409230769239</c:v>
                </c:pt>
                <c:pt idx="49">
                  <c:v>750.33466153846166</c:v>
                </c:pt>
                <c:pt idx="50">
                  <c:v>750.5068769230769</c:v>
                </c:pt>
                <c:pt idx="51">
                  <c:v>750.96973846153844</c:v>
                </c:pt>
                <c:pt idx="52">
                  <c:v>751.43259999999998</c:v>
                </c:pt>
                <c:pt idx="53">
                  <c:v>751.06987692307689</c:v>
                </c:pt>
                <c:pt idx="54">
                  <c:v>750.62529230769235</c:v>
                </c:pt>
                <c:pt idx="55">
                  <c:v>750.808723076923</c:v>
                </c:pt>
                <c:pt idx="56">
                  <c:v>751.30475384615386</c:v>
                </c:pt>
                <c:pt idx="57">
                  <c:v>751.06661538461537</c:v>
                </c:pt>
                <c:pt idx="58">
                  <c:v>751.73398461538454</c:v>
                </c:pt>
                <c:pt idx="59">
                  <c:v>751.46287692307692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E9-4E85-8B96-AE0D7D00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2800"/>
        <c:axId val="53454336"/>
      </c:scatterChart>
      <c:valAx>
        <c:axId val="53449472"/>
        <c:scaling>
          <c:orientation val="minMax"/>
          <c:max val="45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451008"/>
        <c:crosses val="autoZero"/>
        <c:crossBetween val="midCat"/>
      </c:valAx>
      <c:valAx>
        <c:axId val="53451008"/>
        <c:scaling>
          <c:orientation val="minMax"/>
          <c:max val="4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449472"/>
        <c:crosses val="autoZero"/>
        <c:crossBetween val="midCat"/>
      </c:valAx>
      <c:valAx>
        <c:axId val="5345280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53454336"/>
        <c:crosses val="autoZero"/>
        <c:crossBetween val="midCat"/>
      </c:valAx>
      <c:valAx>
        <c:axId val="53454336"/>
        <c:scaling>
          <c:orientation val="minMax"/>
          <c:max val="1100"/>
          <c:min val="0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452800"/>
        <c:crosses val="max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232" r="0.75000000000001232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10267716535431E-2"/>
          <c:y val="4.3355800524934381E-2"/>
          <c:w val="0.85430532639283563"/>
          <c:h val="0.86399661092337798"/>
        </c:manualLayout>
      </c:layout>
      <c:scatterChart>
        <c:scatterStyle val="lineMarker"/>
        <c:varyColors val="0"/>
        <c:ser>
          <c:idx val="1"/>
          <c:order val="1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'0,75 kW'!$F$11:$F$70</c:f>
              <c:numCache>
                <c:formatCode>0.000</c:formatCode>
                <c:ptCount val="60"/>
                <c:pt idx="0">
                  <c:v>43.866318999999997</c:v>
                </c:pt>
                <c:pt idx="1">
                  <c:v>43.546301</c:v>
                </c:pt>
                <c:pt idx="2">
                  <c:v>43.210318999999998</c:v>
                </c:pt>
                <c:pt idx="3">
                  <c:v>42.844585000000002</c:v>
                </c:pt>
                <c:pt idx="4">
                  <c:v>42.465789000000001</c:v>
                </c:pt>
                <c:pt idx="5">
                  <c:v>41.764798999999996</c:v>
                </c:pt>
                <c:pt idx="6">
                  <c:v>41.337384</c:v>
                </c:pt>
                <c:pt idx="7">
                  <c:v>40.751047999999997</c:v>
                </c:pt>
                <c:pt idx="8">
                  <c:v>40.377332000000003</c:v>
                </c:pt>
                <c:pt idx="9">
                  <c:v>39.692306000000002</c:v>
                </c:pt>
                <c:pt idx="10">
                  <c:v>39.298997</c:v>
                </c:pt>
                <c:pt idx="11">
                  <c:v>38.825865</c:v>
                </c:pt>
                <c:pt idx="12">
                  <c:v>38.288148</c:v>
                </c:pt>
                <c:pt idx="13">
                  <c:v>37.981918999999998</c:v>
                </c:pt>
                <c:pt idx="14">
                  <c:v>37.834609</c:v>
                </c:pt>
                <c:pt idx="15">
                  <c:v>37.617635999999997</c:v>
                </c:pt>
                <c:pt idx="16">
                  <c:v>37.410096000000003</c:v>
                </c:pt>
                <c:pt idx="17">
                  <c:v>37.249724999999998</c:v>
                </c:pt>
                <c:pt idx="18">
                  <c:v>37.000096999999997</c:v>
                </c:pt>
                <c:pt idx="19">
                  <c:v>36.726522000000003</c:v>
                </c:pt>
                <c:pt idx="20">
                  <c:v>36.614044</c:v>
                </c:pt>
                <c:pt idx="21">
                  <c:v>36.517530999999998</c:v>
                </c:pt>
                <c:pt idx="22">
                  <c:v>36.474716999999998</c:v>
                </c:pt>
                <c:pt idx="23">
                  <c:v>36.309992000000001</c:v>
                </c:pt>
                <c:pt idx="24">
                  <c:v>36.246133</c:v>
                </c:pt>
                <c:pt idx="25">
                  <c:v>36.015371999999999</c:v>
                </c:pt>
                <c:pt idx="26">
                  <c:v>35.986345999999998</c:v>
                </c:pt>
                <c:pt idx="27">
                  <c:v>35.887656</c:v>
                </c:pt>
                <c:pt idx="28">
                  <c:v>35.784612000000003</c:v>
                </c:pt>
                <c:pt idx="29">
                  <c:v>35.672134</c:v>
                </c:pt>
                <c:pt idx="30">
                  <c:v>35.569814999999998</c:v>
                </c:pt>
                <c:pt idx="31">
                  <c:v>35.489266999999998</c:v>
                </c:pt>
                <c:pt idx="32">
                  <c:v>35.369532</c:v>
                </c:pt>
                <c:pt idx="33">
                  <c:v>35.133692000000003</c:v>
                </c:pt>
                <c:pt idx="34">
                  <c:v>35.011780999999999</c:v>
                </c:pt>
                <c:pt idx="35">
                  <c:v>34.905107999999998</c:v>
                </c:pt>
                <c:pt idx="36">
                  <c:v>34.773038</c:v>
                </c:pt>
                <c:pt idx="37">
                  <c:v>34.677250000000001</c:v>
                </c:pt>
                <c:pt idx="38">
                  <c:v>34.582914000000002</c:v>
                </c:pt>
                <c:pt idx="39">
                  <c:v>34.493656999999999</c:v>
                </c:pt>
                <c:pt idx="40">
                  <c:v>34.402949999999997</c:v>
                </c:pt>
                <c:pt idx="41">
                  <c:v>34.147516000000003</c:v>
                </c:pt>
                <c:pt idx="42">
                  <c:v>33.958843999999999</c:v>
                </c:pt>
                <c:pt idx="43">
                  <c:v>33.765092000000003</c:v>
                </c:pt>
                <c:pt idx="44">
                  <c:v>33.651162999999997</c:v>
                </c:pt>
                <c:pt idx="45">
                  <c:v>33.415322000000003</c:v>
                </c:pt>
                <c:pt idx="46">
                  <c:v>32.961058000000001</c:v>
                </c:pt>
                <c:pt idx="47">
                  <c:v>32.297801999999997</c:v>
                </c:pt>
                <c:pt idx="48">
                  <c:v>31.479980000000001</c:v>
                </c:pt>
                <c:pt idx="49">
                  <c:v>30.829059999999998</c:v>
                </c:pt>
                <c:pt idx="50">
                  <c:v>30.212247000000001</c:v>
                </c:pt>
                <c:pt idx="51">
                  <c:v>29.411840999999999</c:v>
                </c:pt>
                <c:pt idx="52">
                  <c:v>25.681933999999998</c:v>
                </c:pt>
                <c:pt idx="53">
                  <c:v>21.520956999999999</c:v>
                </c:pt>
                <c:pt idx="54">
                  <c:v>15.124991</c:v>
                </c:pt>
                <c:pt idx="55">
                  <c:v>10.468024</c:v>
                </c:pt>
                <c:pt idx="56">
                  <c:v>4.3058746000000001</c:v>
                </c:pt>
                <c:pt idx="57">
                  <c:v>1.272087</c:v>
                </c:pt>
                <c:pt idx="58">
                  <c:v>0.73364499999999999</c:v>
                </c:pt>
                <c:pt idx="59">
                  <c:v>1E-3</c:v>
                </c:pt>
              </c:numCache>
            </c:numRef>
          </c:xVal>
          <c:yVal>
            <c:numRef>
              <c:f>'0,75 kW'!$L$11:$L$70</c:f>
              <c:numCache>
                <c:formatCode>0.0000</c:formatCode>
                <c:ptCount val="60"/>
                <c:pt idx="0">
                  <c:v>5.6578000000000002E-3</c:v>
                </c:pt>
                <c:pt idx="1">
                  <c:v>0.36838740000000003</c:v>
                </c:pt>
                <c:pt idx="2">
                  <c:v>0.72168730000000003</c:v>
                </c:pt>
                <c:pt idx="3">
                  <c:v>1.0777810999999999</c:v>
                </c:pt>
                <c:pt idx="4">
                  <c:v>1.4130598000000001</c:v>
                </c:pt>
                <c:pt idx="5">
                  <c:v>1.9686444000000001</c:v>
                </c:pt>
                <c:pt idx="6">
                  <c:v>2.2642484</c:v>
                </c:pt>
                <c:pt idx="7">
                  <c:v>2.6114714000000001</c:v>
                </c:pt>
                <c:pt idx="8">
                  <c:v>2.8055139000000002</c:v>
                </c:pt>
                <c:pt idx="9">
                  <c:v>3.1058677000000001</c:v>
                </c:pt>
                <c:pt idx="10">
                  <c:v>3.2511551000000001</c:v>
                </c:pt>
                <c:pt idx="11">
                  <c:v>3.4</c:v>
                </c:pt>
                <c:pt idx="12">
                  <c:v>3.54</c:v>
                </c:pt>
                <c:pt idx="13">
                  <c:v>3.6088554999999998</c:v>
                </c:pt>
                <c:pt idx="14">
                  <c:v>3.6416150000000003</c:v>
                </c:pt>
                <c:pt idx="15">
                  <c:v>3.6865982000000002</c:v>
                </c:pt>
                <c:pt idx="16">
                  <c:v>3.726</c:v>
                </c:pt>
                <c:pt idx="17">
                  <c:v>3.7535840999999999</c:v>
                </c:pt>
                <c:pt idx="18">
                  <c:v>3.7935381000000001</c:v>
                </c:pt>
                <c:pt idx="19">
                  <c:v>3.8353780999999998</c:v>
                </c:pt>
                <c:pt idx="20">
                  <c:v>3.8525</c:v>
                </c:pt>
                <c:pt idx="21">
                  <c:v>3.8671000000000002</c:v>
                </c:pt>
                <c:pt idx="22">
                  <c:v>3.8734000000000002</c:v>
                </c:pt>
                <c:pt idx="23">
                  <c:v>3.8969999999999998</c:v>
                </c:pt>
                <c:pt idx="24">
                  <c:v>3.9056000000000002</c:v>
                </c:pt>
                <c:pt idx="25">
                  <c:v>3.9352999999999998</c:v>
                </c:pt>
                <c:pt idx="26">
                  <c:v>3.9390000000000001</c:v>
                </c:pt>
                <c:pt idx="27">
                  <c:v>3.9514999999999998</c:v>
                </c:pt>
                <c:pt idx="28">
                  <c:v>3.9643000000000002</c:v>
                </c:pt>
                <c:pt idx="29">
                  <c:v>3.9769999999999999</c:v>
                </c:pt>
                <c:pt idx="30">
                  <c:v>3.988</c:v>
                </c:pt>
                <c:pt idx="31">
                  <c:v>3.9954999999999998</c:v>
                </c:pt>
                <c:pt idx="32">
                  <c:v>4.0060000000000002</c:v>
                </c:pt>
                <c:pt idx="33">
                  <c:v>4.0251999999999999</c:v>
                </c:pt>
                <c:pt idx="34">
                  <c:v>4.0350000000000001</c:v>
                </c:pt>
                <c:pt idx="35">
                  <c:v>4.0433000000000003</c:v>
                </c:pt>
                <c:pt idx="36">
                  <c:v>4.0534999999999997</c:v>
                </c:pt>
                <c:pt idx="37">
                  <c:v>4.0605000000000002</c:v>
                </c:pt>
                <c:pt idx="38">
                  <c:v>4.0671999999999997</c:v>
                </c:pt>
                <c:pt idx="39">
                  <c:v>4.0735000000000001</c:v>
                </c:pt>
                <c:pt idx="40">
                  <c:v>4.0797999999999996</c:v>
                </c:pt>
                <c:pt idx="41">
                  <c:v>4.0956381999999998</c:v>
                </c:pt>
                <c:pt idx="42">
                  <c:v>4.1070000000000002</c:v>
                </c:pt>
                <c:pt idx="43">
                  <c:v>4.1179901000000001</c:v>
                </c:pt>
                <c:pt idx="44">
                  <c:v>4.1239999999999997</c:v>
                </c:pt>
                <c:pt idx="45">
                  <c:v>4.1360000000000001</c:v>
                </c:pt>
                <c:pt idx="46">
                  <c:v>4.1556391000000001</c:v>
                </c:pt>
                <c:pt idx="47">
                  <c:v>4.1814834999999997</c:v>
                </c:pt>
                <c:pt idx="48">
                  <c:v>4.2030000000000003</c:v>
                </c:pt>
                <c:pt idx="49">
                  <c:v>4.2149999999999999</c:v>
                </c:pt>
                <c:pt idx="50">
                  <c:v>4.2210000000000001</c:v>
                </c:pt>
                <c:pt idx="51">
                  <c:v>4.226</c:v>
                </c:pt>
                <c:pt idx="52">
                  <c:v>4.2435999999999998</c:v>
                </c:pt>
                <c:pt idx="53">
                  <c:v>4.258</c:v>
                </c:pt>
                <c:pt idx="54">
                  <c:v>4.2785000000000002</c:v>
                </c:pt>
                <c:pt idx="55">
                  <c:v>4.2919999999999998</c:v>
                </c:pt>
                <c:pt idx="56">
                  <c:v>4.3085300000000002</c:v>
                </c:pt>
                <c:pt idx="57">
                  <c:v>4.3166427000000001</c:v>
                </c:pt>
                <c:pt idx="58">
                  <c:v>4.3180800000000001</c:v>
                </c:pt>
                <c:pt idx="59">
                  <c:v>4.32003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F-455C-87C7-CBDDD26FBF10}"/>
            </c:ext>
          </c:extLst>
        </c:ser>
        <c:ser>
          <c:idx val="2"/>
          <c:order val="2"/>
          <c:spPr>
            <a:ln w="9525"/>
          </c:spPr>
          <c:marker>
            <c:symbol val="x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'0,75 kW'!$F$11:$F$70</c:f>
              <c:numCache>
                <c:formatCode>0.000</c:formatCode>
                <c:ptCount val="60"/>
                <c:pt idx="0">
                  <c:v>43.866318999999997</c:v>
                </c:pt>
                <c:pt idx="1">
                  <c:v>43.546301</c:v>
                </c:pt>
                <c:pt idx="2">
                  <c:v>43.210318999999998</c:v>
                </c:pt>
                <c:pt idx="3">
                  <c:v>42.844585000000002</c:v>
                </c:pt>
                <c:pt idx="4">
                  <c:v>42.465789000000001</c:v>
                </c:pt>
                <c:pt idx="5">
                  <c:v>41.764798999999996</c:v>
                </c:pt>
                <c:pt idx="6">
                  <c:v>41.337384</c:v>
                </c:pt>
                <c:pt idx="7">
                  <c:v>40.751047999999997</c:v>
                </c:pt>
                <c:pt idx="8">
                  <c:v>40.377332000000003</c:v>
                </c:pt>
                <c:pt idx="9">
                  <c:v>39.692306000000002</c:v>
                </c:pt>
                <c:pt idx="10">
                  <c:v>39.298997</c:v>
                </c:pt>
                <c:pt idx="11">
                  <c:v>38.825865</c:v>
                </c:pt>
                <c:pt idx="12">
                  <c:v>38.288148</c:v>
                </c:pt>
                <c:pt idx="13">
                  <c:v>37.981918999999998</c:v>
                </c:pt>
                <c:pt idx="14">
                  <c:v>37.834609</c:v>
                </c:pt>
                <c:pt idx="15">
                  <c:v>37.617635999999997</c:v>
                </c:pt>
                <c:pt idx="16">
                  <c:v>37.410096000000003</c:v>
                </c:pt>
                <c:pt idx="17">
                  <c:v>37.249724999999998</c:v>
                </c:pt>
                <c:pt idx="18">
                  <c:v>37.000096999999997</c:v>
                </c:pt>
                <c:pt idx="19">
                  <c:v>36.726522000000003</c:v>
                </c:pt>
                <c:pt idx="20">
                  <c:v>36.614044</c:v>
                </c:pt>
                <c:pt idx="21">
                  <c:v>36.517530999999998</c:v>
                </c:pt>
                <c:pt idx="22">
                  <c:v>36.474716999999998</c:v>
                </c:pt>
                <c:pt idx="23">
                  <c:v>36.309992000000001</c:v>
                </c:pt>
                <c:pt idx="24">
                  <c:v>36.246133</c:v>
                </c:pt>
                <c:pt idx="25">
                  <c:v>36.015371999999999</c:v>
                </c:pt>
                <c:pt idx="26">
                  <c:v>35.986345999999998</c:v>
                </c:pt>
                <c:pt idx="27">
                  <c:v>35.887656</c:v>
                </c:pt>
                <c:pt idx="28">
                  <c:v>35.784612000000003</c:v>
                </c:pt>
                <c:pt idx="29">
                  <c:v>35.672134</c:v>
                </c:pt>
                <c:pt idx="30">
                  <c:v>35.569814999999998</c:v>
                </c:pt>
                <c:pt idx="31">
                  <c:v>35.489266999999998</c:v>
                </c:pt>
                <c:pt idx="32">
                  <c:v>35.369532</c:v>
                </c:pt>
                <c:pt idx="33">
                  <c:v>35.133692000000003</c:v>
                </c:pt>
                <c:pt idx="34">
                  <c:v>35.011780999999999</c:v>
                </c:pt>
                <c:pt idx="35">
                  <c:v>34.905107999999998</c:v>
                </c:pt>
                <c:pt idx="36">
                  <c:v>34.773038</c:v>
                </c:pt>
                <c:pt idx="37">
                  <c:v>34.677250000000001</c:v>
                </c:pt>
                <c:pt idx="38">
                  <c:v>34.582914000000002</c:v>
                </c:pt>
                <c:pt idx="39">
                  <c:v>34.493656999999999</c:v>
                </c:pt>
                <c:pt idx="40">
                  <c:v>34.402949999999997</c:v>
                </c:pt>
                <c:pt idx="41">
                  <c:v>34.147516000000003</c:v>
                </c:pt>
                <c:pt idx="42">
                  <c:v>33.958843999999999</c:v>
                </c:pt>
                <c:pt idx="43">
                  <c:v>33.765092000000003</c:v>
                </c:pt>
                <c:pt idx="44">
                  <c:v>33.651162999999997</c:v>
                </c:pt>
                <c:pt idx="45">
                  <c:v>33.415322000000003</c:v>
                </c:pt>
                <c:pt idx="46">
                  <c:v>32.961058000000001</c:v>
                </c:pt>
                <c:pt idx="47">
                  <c:v>32.297801999999997</c:v>
                </c:pt>
                <c:pt idx="48">
                  <c:v>31.479980000000001</c:v>
                </c:pt>
                <c:pt idx="49">
                  <c:v>30.829059999999998</c:v>
                </c:pt>
                <c:pt idx="50">
                  <c:v>30.212247000000001</c:v>
                </c:pt>
                <c:pt idx="51">
                  <c:v>29.411840999999999</c:v>
                </c:pt>
                <c:pt idx="52">
                  <c:v>25.681933999999998</c:v>
                </c:pt>
                <c:pt idx="53">
                  <c:v>21.520956999999999</c:v>
                </c:pt>
                <c:pt idx="54">
                  <c:v>15.124991</c:v>
                </c:pt>
                <c:pt idx="55">
                  <c:v>10.468024</c:v>
                </c:pt>
                <c:pt idx="56">
                  <c:v>4.3058746000000001</c:v>
                </c:pt>
                <c:pt idx="57">
                  <c:v>1.272087</c:v>
                </c:pt>
                <c:pt idx="58">
                  <c:v>0.73364499999999999</c:v>
                </c:pt>
                <c:pt idx="59">
                  <c:v>1E-3</c:v>
                </c:pt>
              </c:numCache>
            </c:numRef>
          </c:xVal>
          <c:yVal>
            <c:numRef>
              <c:f>'0,75 kW'!$G$11:$G$70</c:f>
              <c:numCache>
                <c:formatCode>0.0000</c:formatCode>
                <c:ptCount val="60"/>
                <c:pt idx="0">
                  <c:v>5.6578000000000002E-3</c:v>
                </c:pt>
                <c:pt idx="1">
                  <c:v>0.36838740000000003</c:v>
                </c:pt>
                <c:pt idx="2">
                  <c:v>0.72168730000000003</c:v>
                </c:pt>
                <c:pt idx="3">
                  <c:v>1.0777810999999999</c:v>
                </c:pt>
                <c:pt idx="4">
                  <c:v>1.4130598000000001</c:v>
                </c:pt>
                <c:pt idx="5">
                  <c:v>1.9686444000000001</c:v>
                </c:pt>
                <c:pt idx="6">
                  <c:v>2.2642484</c:v>
                </c:pt>
                <c:pt idx="7">
                  <c:v>2.6114714000000001</c:v>
                </c:pt>
                <c:pt idx="8">
                  <c:v>2.8055139000000002</c:v>
                </c:pt>
                <c:pt idx="9">
                  <c:v>3.1058677000000001</c:v>
                </c:pt>
                <c:pt idx="10">
                  <c:v>3.2511551000000001</c:v>
                </c:pt>
                <c:pt idx="11">
                  <c:v>3.4065707000000001</c:v>
                </c:pt>
                <c:pt idx="12">
                  <c:v>3.5505310000000003</c:v>
                </c:pt>
                <c:pt idx="13">
                  <c:v>3.6088554999999998</c:v>
                </c:pt>
                <c:pt idx="14">
                  <c:v>3.6416150000000003</c:v>
                </c:pt>
                <c:pt idx="15">
                  <c:v>3.6865982000000002</c:v>
                </c:pt>
                <c:pt idx="16">
                  <c:v>3.7414301999999999</c:v>
                </c:pt>
                <c:pt idx="17">
                  <c:v>3.7535840999999999</c:v>
                </c:pt>
                <c:pt idx="18">
                  <c:v>3.7935381000000001</c:v>
                </c:pt>
                <c:pt idx="19">
                  <c:v>3.8353780999999998</c:v>
                </c:pt>
                <c:pt idx="20">
                  <c:v>3.8516531000000001</c:v>
                </c:pt>
                <c:pt idx="21">
                  <c:v>3.8642260999999998</c:v>
                </c:pt>
                <c:pt idx="22">
                  <c:v>3.8709316</c:v>
                </c:pt>
                <c:pt idx="23">
                  <c:v>3.8927946000000002</c:v>
                </c:pt>
                <c:pt idx="24">
                  <c:v>3.9007575000000001</c:v>
                </c:pt>
                <c:pt idx="25">
                  <c:v>3.9298848</c:v>
                </c:pt>
                <c:pt idx="26">
                  <c:v>3.9523763999999999</c:v>
                </c:pt>
                <c:pt idx="27">
                  <c:v>3.9628539000000003</c:v>
                </c:pt>
                <c:pt idx="28">
                  <c:v>3.9725630000000001</c:v>
                </c:pt>
                <c:pt idx="29">
                  <c:v>3.9804560000000002</c:v>
                </c:pt>
                <c:pt idx="30">
                  <c:v>3.9867425000000001</c:v>
                </c:pt>
                <c:pt idx="31">
                  <c:v>3.9932384999999999</c:v>
                </c:pt>
                <c:pt idx="32">
                  <c:v>4.0041349999999998</c:v>
                </c:pt>
                <c:pt idx="33">
                  <c:v>4.0161492000000001</c:v>
                </c:pt>
                <c:pt idx="34">
                  <c:v>4.0290014999999997</c:v>
                </c:pt>
                <c:pt idx="35">
                  <c:v>4.0366152</c:v>
                </c:pt>
                <c:pt idx="36">
                  <c:v>4.0466037000000004</c:v>
                </c:pt>
                <c:pt idx="37">
                  <c:v>4.0515629999999998</c:v>
                </c:pt>
                <c:pt idx="38">
                  <c:v>4.0621801</c:v>
                </c:pt>
                <c:pt idx="39">
                  <c:v>4.0695841999999995</c:v>
                </c:pt>
                <c:pt idx="40">
                  <c:v>4.0746134000000005</c:v>
                </c:pt>
                <c:pt idx="41">
                  <c:v>4.0956381999999998</c:v>
                </c:pt>
                <c:pt idx="42">
                  <c:v>4.1056965000000005</c:v>
                </c:pt>
                <c:pt idx="43">
                  <c:v>4.1179901000000001</c:v>
                </c:pt>
                <c:pt idx="44">
                  <c:v>4.1208539000000002</c:v>
                </c:pt>
                <c:pt idx="45">
                  <c:v>4.1368495000000003</c:v>
                </c:pt>
                <c:pt idx="46">
                  <c:v>4.1556391000000001</c:v>
                </c:pt>
                <c:pt idx="47">
                  <c:v>4.1814834999999997</c:v>
                </c:pt>
                <c:pt idx="48">
                  <c:v>4.2066293999999997</c:v>
                </c:pt>
                <c:pt idx="49">
                  <c:v>4.2130554999999994</c:v>
                </c:pt>
                <c:pt idx="50">
                  <c:v>4.2180847000000004</c:v>
                </c:pt>
                <c:pt idx="51">
                  <c:v>4.2265364999999999</c:v>
                </c:pt>
                <c:pt idx="52">
                  <c:v>4.250006</c:v>
                </c:pt>
                <c:pt idx="53">
                  <c:v>4.2618244000000001</c:v>
                </c:pt>
                <c:pt idx="54">
                  <c:v>4.2802509999999998</c:v>
                </c:pt>
                <c:pt idx="55">
                  <c:v>4.2924384</c:v>
                </c:pt>
                <c:pt idx="56">
                  <c:v>4.3088965000000004</c:v>
                </c:pt>
                <c:pt idx="57">
                  <c:v>4.3166427000000001</c:v>
                </c:pt>
                <c:pt idx="58">
                  <c:v>4.3178301000000001</c:v>
                </c:pt>
                <c:pt idx="59">
                  <c:v>4.32003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F-455C-87C7-CBDDD26F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0528"/>
        <c:axId val="53512064"/>
      </c:scatterChart>
      <c:scatterChart>
        <c:scatterStyle val="lineMarker"/>
        <c:varyColors val="0"/>
        <c:ser>
          <c:idx val="0"/>
          <c:order val="0"/>
          <c:tx>
            <c:v>P'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'0,75 kW'!$F$11:$F$70</c:f>
              <c:numCache>
                <c:formatCode>0.000</c:formatCode>
                <c:ptCount val="60"/>
                <c:pt idx="0">
                  <c:v>43.866318999999997</c:v>
                </c:pt>
                <c:pt idx="1">
                  <c:v>43.546301</c:v>
                </c:pt>
                <c:pt idx="2">
                  <c:v>43.210318999999998</c:v>
                </c:pt>
                <c:pt idx="3">
                  <c:v>42.844585000000002</c:v>
                </c:pt>
                <c:pt idx="4">
                  <c:v>42.465789000000001</c:v>
                </c:pt>
                <c:pt idx="5">
                  <c:v>41.764798999999996</c:v>
                </c:pt>
                <c:pt idx="6">
                  <c:v>41.337384</c:v>
                </c:pt>
                <c:pt idx="7">
                  <c:v>40.751047999999997</c:v>
                </c:pt>
                <c:pt idx="8">
                  <c:v>40.377332000000003</c:v>
                </c:pt>
                <c:pt idx="9">
                  <c:v>39.692306000000002</c:v>
                </c:pt>
                <c:pt idx="10">
                  <c:v>39.298997</c:v>
                </c:pt>
                <c:pt idx="11">
                  <c:v>38.825865</c:v>
                </c:pt>
                <c:pt idx="12">
                  <c:v>38.288148</c:v>
                </c:pt>
                <c:pt idx="13">
                  <c:v>37.981918999999998</c:v>
                </c:pt>
                <c:pt idx="14">
                  <c:v>37.834609</c:v>
                </c:pt>
                <c:pt idx="15">
                  <c:v>37.617635999999997</c:v>
                </c:pt>
                <c:pt idx="16">
                  <c:v>37.410096000000003</c:v>
                </c:pt>
                <c:pt idx="17">
                  <c:v>37.249724999999998</c:v>
                </c:pt>
                <c:pt idx="18">
                  <c:v>37.000096999999997</c:v>
                </c:pt>
                <c:pt idx="19">
                  <c:v>36.726522000000003</c:v>
                </c:pt>
                <c:pt idx="20">
                  <c:v>36.614044</c:v>
                </c:pt>
                <c:pt idx="21">
                  <c:v>36.517530999999998</c:v>
                </c:pt>
                <c:pt idx="22">
                  <c:v>36.474716999999998</c:v>
                </c:pt>
                <c:pt idx="23">
                  <c:v>36.309992000000001</c:v>
                </c:pt>
                <c:pt idx="24">
                  <c:v>36.246133</c:v>
                </c:pt>
                <c:pt idx="25">
                  <c:v>36.015371999999999</c:v>
                </c:pt>
                <c:pt idx="26">
                  <c:v>35.986345999999998</c:v>
                </c:pt>
                <c:pt idx="27">
                  <c:v>35.887656</c:v>
                </c:pt>
                <c:pt idx="28">
                  <c:v>35.784612000000003</c:v>
                </c:pt>
                <c:pt idx="29">
                  <c:v>35.672134</c:v>
                </c:pt>
                <c:pt idx="30">
                  <c:v>35.569814999999998</c:v>
                </c:pt>
                <c:pt idx="31">
                  <c:v>35.489266999999998</c:v>
                </c:pt>
                <c:pt idx="32">
                  <c:v>35.369532</c:v>
                </c:pt>
                <c:pt idx="33">
                  <c:v>35.133692000000003</c:v>
                </c:pt>
                <c:pt idx="34">
                  <c:v>35.011780999999999</c:v>
                </c:pt>
                <c:pt idx="35">
                  <c:v>34.905107999999998</c:v>
                </c:pt>
                <c:pt idx="36">
                  <c:v>34.773038</c:v>
                </c:pt>
                <c:pt idx="37">
                  <c:v>34.677250000000001</c:v>
                </c:pt>
                <c:pt idx="38">
                  <c:v>34.582914000000002</c:v>
                </c:pt>
                <c:pt idx="39">
                  <c:v>34.493656999999999</c:v>
                </c:pt>
                <c:pt idx="40">
                  <c:v>34.402949999999997</c:v>
                </c:pt>
                <c:pt idx="41">
                  <c:v>34.147516000000003</c:v>
                </c:pt>
                <c:pt idx="42">
                  <c:v>33.958843999999999</c:v>
                </c:pt>
                <c:pt idx="43">
                  <c:v>33.765092000000003</c:v>
                </c:pt>
                <c:pt idx="44">
                  <c:v>33.651162999999997</c:v>
                </c:pt>
                <c:pt idx="45">
                  <c:v>33.415322000000003</c:v>
                </c:pt>
                <c:pt idx="46">
                  <c:v>32.961058000000001</c:v>
                </c:pt>
                <c:pt idx="47">
                  <c:v>32.297801999999997</c:v>
                </c:pt>
                <c:pt idx="48">
                  <c:v>31.479980000000001</c:v>
                </c:pt>
                <c:pt idx="49">
                  <c:v>30.829059999999998</c:v>
                </c:pt>
                <c:pt idx="50">
                  <c:v>30.212247000000001</c:v>
                </c:pt>
                <c:pt idx="51">
                  <c:v>29.411840999999999</c:v>
                </c:pt>
                <c:pt idx="52">
                  <c:v>25.681933999999998</c:v>
                </c:pt>
                <c:pt idx="53">
                  <c:v>21.520956999999999</c:v>
                </c:pt>
                <c:pt idx="54">
                  <c:v>15.124991</c:v>
                </c:pt>
                <c:pt idx="55">
                  <c:v>10.468024</c:v>
                </c:pt>
                <c:pt idx="56">
                  <c:v>4.3058746000000001</c:v>
                </c:pt>
                <c:pt idx="57">
                  <c:v>1.272087</c:v>
                </c:pt>
                <c:pt idx="58">
                  <c:v>0.73364499999999999</c:v>
                </c:pt>
                <c:pt idx="59">
                  <c:v>1E-3</c:v>
                </c:pt>
              </c:numCache>
            </c:numRef>
          </c:xVal>
          <c:yVal>
            <c:numRef>
              <c:f>'0,75 kW'!$H$11:$H$70</c:f>
              <c:numCache>
                <c:formatCode>0.0</c:formatCode>
                <c:ptCount val="60"/>
                <c:pt idx="0">
                  <c:v>748.56933846153856</c:v>
                </c:pt>
                <c:pt idx="1">
                  <c:v>749.61346153846159</c:v>
                </c:pt>
                <c:pt idx="2">
                  <c:v>749.24747692307687</c:v>
                </c:pt>
                <c:pt idx="3">
                  <c:v>749.22595384615386</c:v>
                </c:pt>
                <c:pt idx="4">
                  <c:v>749.64575384615387</c:v>
                </c:pt>
                <c:pt idx="5">
                  <c:v>750.60375384615395</c:v>
                </c:pt>
                <c:pt idx="6">
                  <c:v>749.19366153846158</c:v>
                </c:pt>
                <c:pt idx="7">
                  <c:v>750.47458461538463</c:v>
                </c:pt>
                <c:pt idx="8">
                  <c:v>750.84056923076912</c:v>
                </c:pt>
                <c:pt idx="9">
                  <c:v>750.1086153846154</c:v>
                </c:pt>
                <c:pt idx="10">
                  <c:v>749.66727692307688</c:v>
                </c:pt>
                <c:pt idx="11">
                  <c:v>750.70063076923077</c:v>
                </c:pt>
                <c:pt idx="12">
                  <c:v>750.82979999999998</c:v>
                </c:pt>
                <c:pt idx="13">
                  <c:v>746.0828307692309</c:v>
                </c:pt>
                <c:pt idx="14">
                  <c:v>745.84601538461538</c:v>
                </c:pt>
                <c:pt idx="15">
                  <c:v>747.10541538461541</c:v>
                </c:pt>
                <c:pt idx="16">
                  <c:v>750.52841538461541</c:v>
                </c:pt>
                <c:pt idx="17">
                  <c:v>746.3411692307692</c:v>
                </c:pt>
                <c:pt idx="18">
                  <c:v>746.13664615384607</c:v>
                </c:pt>
                <c:pt idx="19">
                  <c:v>745.98595384615385</c:v>
                </c:pt>
                <c:pt idx="20">
                  <c:v>746.82555384615387</c:v>
                </c:pt>
                <c:pt idx="21">
                  <c:v>745.78143076923084</c:v>
                </c:pt>
                <c:pt idx="22">
                  <c:v>746.14741538461544</c:v>
                </c:pt>
                <c:pt idx="23">
                  <c:v>745.61996923076913</c:v>
                </c:pt>
                <c:pt idx="24">
                  <c:v>746.9224307692308</c:v>
                </c:pt>
                <c:pt idx="25">
                  <c:v>745.65226153846163</c:v>
                </c:pt>
                <c:pt idx="26">
                  <c:v>749.97944615384608</c:v>
                </c:pt>
                <c:pt idx="27">
                  <c:v>749.5273538461538</c:v>
                </c:pt>
                <c:pt idx="28">
                  <c:v>750.04403076923074</c:v>
                </c:pt>
                <c:pt idx="29">
                  <c:v>749.36587692307694</c:v>
                </c:pt>
                <c:pt idx="30">
                  <c:v>748.5047538461539</c:v>
                </c:pt>
                <c:pt idx="31">
                  <c:v>747.60056923076922</c:v>
                </c:pt>
                <c:pt idx="32">
                  <c:v>747.66515384615377</c:v>
                </c:pt>
                <c:pt idx="33">
                  <c:v>745.9213692307693</c:v>
                </c:pt>
                <c:pt idx="34">
                  <c:v>746.38421538461546</c:v>
                </c:pt>
                <c:pt idx="35">
                  <c:v>746.35192307692307</c:v>
                </c:pt>
                <c:pt idx="36">
                  <c:v>746.71790769230768</c:v>
                </c:pt>
                <c:pt idx="37">
                  <c:v>746.3949846153846</c:v>
                </c:pt>
                <c:pt idx="38">
                  <c:v>746.28733846153852</c:v>
                </c:pt>
                <c:pt idx="39">
                  <c:v>746.69638461538466</c:v>
                </c:pt>
                <c:pt idx="40">
                  <c:v>747.09466153846165</c:v>
                </c:pt>
                <c:pt idx="41">
                  <c:v>747.03007692307699</c:v>
                </c:pt>
                <c:pt idx="42">
                  <c:v>747.27764615384615</c:v>
                </c:pt>
                <c:pt idx="43">
                  <c:v>747.13770769230769</c:v>
                </c:pt>
                <c:pt idx="44">
                  <c:v>747.03007692307699</c:v>
                </c:pt>
                <c:pt idx="45">
                  <c:v>748.55856923076919</c:v>
                </c:pt>
                <c:pt idx="46">
                  <c:v>747.83738461538462</c:v>
                </c:pt>
                <c:pt idx="47">
                  <c:v>748.81690769230761</c:v>
                </c:pt>
                <c:pt idx="48">
                  <c:v>749.90409230769239</c:v>
                </c:pt>
                <c:pt idx="49">
                  <c:v>750.33466153846166</c:v>
                </c:pt>
                <c:pt idx="50">
                  <c:v>750.5068769230769</c:v>
                </c:pt>
                <c:pt idx="51">
                  <c:v>750.96973846153844</c:v>
                </c:pt>
                <c:pt idx="52">
                  <c:v>751.43259999999998</c:v>
                </c:pt>
                <c:pt idx="53">
                  <c:v>751.06987692307689</c:v>
                </c:pt>
                <c:pt idx="54">
                  <c:v>750.62529230769235</c:v>
                </c:pt>
                <c:pt idx="55">
                  <c:v>750.808723076923</c:v>
                </c:pt>
                <c:pt idx="56">
                  <c:v>751.30475384615386</c:v>
                </c:pt>
                <c:pt idx="57">
                  <c:v>751.06661538461537</c:v>
                </c:pt>
                <c:pt idx="58">
                  <c:v>751.73398461538454</c:v>
                </c:pt>
                <c:pt idx="59">
                  <c:v>751.46287692307692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3F-455C-87C7-CBDDD26F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9488"/>
        <c:axId val="53513600"/>
      </c:scatterChart>
      <c:valAx>
        <c:axId val="53510528"/>
        <c:scaling>
          <c:orientation val="minMax"/>
          <c:max val="34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512064"/>
        <c:crosses val="autoZero"/>
        <c:crossBetween val="midCat"/>
      </c:valAx>
      <c:valAx>
        <c:axId val="53512064"/>
        <c:scaling>
          <c:orientation val="minMax"/>
          <c:max val="4.33"/>
          <c:min val="4.099999999999999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510528"/>
        <c:crosses val="autoZero"/>
        <c:crossBetween val="midCat"/>
      </c:valAx>
      <c:valAx>
        <c:axId val="5351360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crossAx val="53519488"/>
        <c:crosses val="max"/>
        <c:crossBetween val="midCat"/>
      </c:valAx>
      <c:valAx>
        <c:axId val="5351948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53513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277" r="0.75000000000001277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722080611506754E-2"/>
          <c:y val="4.8689171538106694E-2"/>
          <c:w val="0.85430532639283563"/>
          <c:h val="0.86182573547022323"/>
        </c:manualLayout>
      </c:layout>
      <c:scatterChart>
        <c:scatterStyle val="lineMarker"/>
        <c:varyColors val="0"/>
        <c:ser>
          <c:idx val="0"/>
          <c:order val="0"/>
          <c:tx>
            <c:v>I</c:v>
          </c:tx>
          <c:spPr>
            <a:ln w="15875">
              <a:solidFill>
                <a:srgbClr val="00B0F0"/>
              </a:solidFill>
            </a:ln>
          </c:spPr>
          <c:marker>
            <c:symbol val="x"/>
            <c:size val="5"/>
          </c:marker>
          <c:xVal>
            <c:numRef>
              <c:f>'0,5 kW'!$F$11:$F$70</c:f>
              <c:numCache>
                <c:formatCode>0.000</c:formatCode>
                <c:ptCount val="60"/>
                <c:pt idx="0">
                  <c:v>44.191415999999997</c:v>
                </c:pt>
                <c:pt idx="1">
                  <c:v>43.752389999999998</c:v>
                </c:pt>
                <c:pt idx="2">
                  <c:v>43.271275000000003</c:v>
                </c:pt>
                <c:pt idx="3">
                  <c:v>42.729931000000001</c:v>
                </c:pt>
                <c:pt idx="4">
                  <c:v>42.259701</c:v>
                </c:pt>
                <c:pt idx="5">
                  <c:v>41.745932000000003</c:v>
                </c:pt>
                <c:pt idx="6">
                  <c:v>41.234340000000003</c:v>
                </c:pt>
                <c:pt idx="7">
                  <c:v>40.727826999999998</c:v>
                </c:pt>
                <c:pt idx="8">
                  <c:v>40.232925000000002</c:v>
                </c:pt>
                <c:pt idx="9">
                  <c:v>39.777208999999999</c:v>
                </c:pt>
                <c:pt idx="10">
                  <c:v>39.285209000000002</c:v>
                </c:pt>
                <c:pt idx="11">
                  <c:v>38.868679</c:v>
                </c:pt>
                <c:pt idx="12">
                  <c:v>38.366520000000001</c:v>
                </c:pt>
                <c:pt idx="13">
                  <c:v>37.926768000000003</c:v>
                </c:pt>
                <c:pt idx="14">
                  <c:v>37.800502999999999</c:v>
                </c:pt>
                <c:pt idx="15">
                  <c:v>37.653919000000002</c:v>
                </c:pt>
                <c:pt idx="16">
                  <c:v>37.554502999999997</c:v>
                </c:pt>
                <c:pt idx="17">
                  <c:v>37.316485999999998</c:v>
                </c:pt>
                <c:pt idx="18">
                  <c:v>37.165548000000001</c:v>
                </c:pt>
                <c:pt idx="19">
                  <c:v>36.931159000000001</c:v>
                </c:pt>
                <c:pt idx="20">
                  <c:v>36.844805000000001</c:v>
                </c:pt>
                <c:pt idx="21">
                  <c:v>36.713459999999998</c:v>
                </c:pt>
                <c:pt idx="22">
                  <c:v>36.653230000000001</c:v>
                </c:pt>
                <c:pt idx="23">
                  <c:v>36.596628000000003</c:v>
                </c:pt>
                <c:pt idx="24">
                  <c:v>36.503017999999997</c:v>
                </c:pt>
                <c:pt idx="25">
                  <c:v>36.386186000000002</c:v>
                </c:pt>
                <c:pt idx="26">
                  <c:v>36.291124000000003</c:v>
                </c:pt>
                <c:pt idx="27">
                  <c:v>36.153973999999998</c:v>
                </c:pt>
                <c:pt idx="28">
                  <c:v>36.01247</c:v>
                </c:pt>
                <c:pt idx="29">
                  <c:v>35.894187000000002</c:v>
                </c:pt>
                <c:pt idx="30">
                  <c:v>35.801302</c:v>
                </c:pt>
                <c:pt idx="31">
                  <c:v>35.728735999999998</c:v>
                </c:pt>
                <c:pt idx="32">
                  <c:v>35.575620999999998</c:v>
                </c:pt>
                <c:pt idx="33">
                  <c:v>35.490718000000001</c:v>
                </c:pt>
                <c:pt idx="34">
                  <c:v>35.391302000000003</c:v>
                </c:pt>
                <c:pt idx="35">
                  <c:v>35.249071999999998</c:v>
                </c:pt>
                <c:pt idx="36">
                  <c:v>35.177231999999997</c:v>
                </c:pt>
                <c:pt idx="37">
                  <c:v>35.007427</c:v>
                </c:pt>
                <c:pt idx="38">
                  <c:v>34.833267999999997</c:v>
                </c:pt>
                <c:pt idx="39">
                  <c:v>34.601781000000003</c:v>
                </c:pt>
                <c:pt idx="40">
                  <c:v>34.380454</c:v>
                </c:pt>
                <c:pt idx="41">
                  <c:v>34.196136000000003</c:v>
                </c:pt>
                <c:pt idx="42">
                  <c:v>33.832579000000003</c:v>
                </c:pt>
                <c:pt idx="43">
                  <c:v>33.532879999999999</c:v>
                </c:pt>
                <c:pt idx="44">
                  <c:v>33.277447000000002</c:v>
                </c:pt>
                <c:pt idx="45">
                  <c:v>32.694014000000003</c:v>
                </c:pt>
                <c:pt idx="46">
                  <c:v>32.170085</c:v>
                </c:pt>
                <c:pt idx="47">
                  <c:v>31.498847000000001</c:v>
                </c:pt>
                <c:pt idx="48">
                  <c:v>30.518476</c:v>
                </c:pt>
                <c:pt idx="49">
                  <c:v>29.710087999999999</c:v>
                </c:pt>
                <c:pt idx="50">
                  <c:v>28.682549000000002</c:v>
                </c:pt>
                <c:pt idx="51">
                  <c:v>27.405383</c:v>
                </c:pt>
                <c:pt idx="52">
                  <c:v>25.914871000000002</c:v>
                </c:pt>
                <c:pt idx="53">
                  <c:v>23.465758999999998</c:v>
                </c:pt>
                <c:pt idx="54">
                  <c:v>21.234345999999999</c:v>
                </c:pt>
                <c:pt idx="55">
                  <c:v>17.444935000000001</c:v>
                </c:pt>
                <c:pt idx="56">
                  <c:v>12.525665999999999</c:v>
                </c:pt>
                <c:pt idx="57">
                  <c:v>5.8103819999999997</c:v>
                </c:pt>
                <c:pt idx="58">
                  <c:v>0.46079599999999998</c:v>
                </c:pt>
                <c:pt idx="59">
                  <c:v>1E-3</c:v>
                </c:pt>
              </c:numCache>
            </c:numRef>
          </c:xVal>
          <c:yVal>
            <c:numRef>
              <c:f>'0,5 kW'!$G$11:$G$70</c:f>
              <c:numCache>
                <c:formatCode>0.0000</c:formatCode>
                <c:ptCount val="60"/>
                <c:pt idx="0">
                  <c:v>2.1652999999999998E-3</c:v>
                </c:pt>
                <c:pt idx="1">
                  <c:v>0.36342810000000003</c:v>
                </c:pt>
                <c:pt idx="2">
                  <c:v>0.71491189999999993</c:v>
                </c:pt>
                <c:pt idx="3">
                  <c:v>1.0575946000000001</c:v>
                </c:pt>
                <c:pt idx="4">
                  <c:v>1.313035</c:v>
                </c:pt>
                <c:pt idx="5">
                  <c:v>1.5494763</c:v>
                </c:pt>
                <c:pt idx="6">
                  <c:v>1.7535771</c:v>
                </c:pt>
                <c:pt idx="7">
                  <c:v>1.9240104999999998</c:v>
                </c:pt>
                <c:pt idx="8">
                  <c:v>2.0628017999999999</c:v>
                </c:pt>
                <c:pt idx="9">
                  <c:v>2.1691131000000001</c:v>
                </c:pt>
                <c:pt idx="10">
                  <c:v>2.2776595999999998</c:v>
                </c:pt>
                <c:pt idx="11">
                  <c:v>2.3423403999999999</c:v>
                </c:pt>
                <c:pt idx="12">
                  <c:v>2.4151237999999999</c:v>
                </c:pt>
                <c:pt idx="13">
                  <c:v>2.4752643999999999</c:v>
                </c:pt>
                <c:pt idx="14">
                  <c:v>2.4902820999999999</c:v>
                </c:pt>
                <c:pt idx="15">
                  <c:v>2.5063475000000004</c:v>
                </c:pt>
                <c:pt idx="16">
                  <c:v>2.5173837999999997</c:v>
                </c:pt>
                <c:pt idx="17">
                  <c:v>2.5401548000000003</c:v>
                </c:pt>
                <c:pt idx="18">
                  <c:v>2.5542645000000004</c:v>
                </c:pt>
                <c:pt idx="19">
                  <c:v>2.5724952000000001</c:v>
                </c:pt>
                <c:pt idx="20">
                  <c:v>2.5791310000000003</c:v>
                </c:pt>
                <c:pt idx="21">
                  <c:v>2.5816455</c:v>
                </c:pt>
                <c:pt idx="22">
                  <c:v>2.5955455999999999</c:v>
                </c:pt>
                <c:pt idx="23">
                  <c:v>2.6000858999999998</c:v>
                </c:pt>
                <c:pt idx="24">
                  <c:v>2.6053246000000003</c:v>
                </c:pt>
                <c:pt idx="25">
                  <c:v>2.6137764000000003</c:v>
                </c:pt>
                <c:pt idx="26">
                  <c:v>2.6185261999999998</c:v>
                </c:pt>
                <c:pt idx="27">
                  <c:v>2.6265589</c:v>
                </c:pt>
                <c:pt idx="28">
                  <c:v>2.6345916000000003</c:v>
                </c:pt>
                <c:pt idx="29">
                  <c:v>2.6364776000000001</c:v>
                </c:pt>
                <c:pt idx="30">
                  <c:v>2.6396906999999996</c:v>
                </c:pt>
                <c:pt idx="31">
                  <c:v>2.6445801000000002</c:v>
                </c:pt>
                <c:pt idx="32">
                  <c:v>2.6507269</c:v>
                </c:pt>
                <c:pt idx="33">
                  <c:v>2.6558259</c:v>
                </c:pt>
                <c:pt idx="34">
                  <c:v>2.6570831999999998</c:v>
                </c:pt>
                <c:pt idx="35">
                  <c:v>2.6630902999999999</c:v>
                </c:pt>
                <c:pt idx="36">
                  <c:v>2.6727296000000003</c:v>
                </c:pt>
                <c:pt idx="37">
                  <c:v>2.6736376000000002</c:v>
                </c:pt>
                <c:pt idx="38">
                  <c:v>2.6872582999999999</c:v>
                </c:pt>
                <c:pt idx="39">
                  <c:v>2.6938940000000002</c:v>
                </c:pt>
                <c:pt idx="40">
                  <c:v>2.6964085999999998</c:v>
                </c:pt>
                <c:pt idx="41">
                  <c:v>2.7022760000000003</c:v>
                </c:pt>
                <c:pt idx="42">
                  <c:v>2.7199479999999996</c:v>
                </c:pt>
                <c:pt idx="43">
                  <c:v>2.7246977999999999</c:v>
                </c:pt>
                <c:pt idx="44">
                  <c:v>2.7273521000000001</c:v>
                </c:pt>
                <c:pt idx="45">
                  <c:v>2.7281903000000001</c:v>
                </c:pt>
                <c:pt idx="46">
                  <c:v>2.7293777000000001</c:v>
                </c:pt>
                <c:pt idx="47">
                  <c:v>2.7311938000000002</c:v>
                </c:pt>
                <c:pt idx="48">
                  <c:v>2.7420204999999997</c:v>
                </c:pt>
                <c:pt idx="49">
                  <c:v>2.7449542</c:v>
                </c:pt>
                <c:pt idx="50">
                  <c:v>2.7480974000000002</c:v>
                </c:pt>
                <c:pt idx="51">
                  <c:v>2.7571779000000003</c:v>
                </c:pt>
                <c:pt idx="52">
                  <c:v>2.7636738999999997</c:v>
                </c:pt>
                <c:pt idx="53">
                  <c:v>2.7647915000000003</c:v>
                </c:pt>
                <c:pt idx="54">
                  <c:v>2.7686332</c:v>
                </c:pt>
                <c:pt idx="55">
                  <c:v>2.7722654000000002</c:v>
                </c:pt>
                <c:pt idx="56">
                  <c:v>2.7788312999999998</c:v>
                </c:pt>
                <c:pt idx="57">
                  <c:v>2.7916138000000004</c:v>
                </c:pt>
                <c:pt idx="58">
                  <c:v>2.7951761000000004</c:v>
                </c:pt>
                <c:pt idx="59">
                  <c:v>2.7988083000000001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9-4D76-803E-75BB4B0CEBBD}"/>
            </c:ext>
          </c:extLst>
        </c:ser>
        <c:ser>
          <c:idx val="1"/>
          <c:order val="2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'0,5 kW'!$F$11:$F$70</c:f>
              <c:numCache>
                <c:formatCode>0.000</c:formatCode>
                <c:ptCount val="60"/>
                <c:pt idx="0">
                  <c:v>44.191415999999997</c:v>
                </c:pt>
                <c:pt idx="1">
                  <c:v>43.752389999999998</c:v>
                </c:pt>
                <c:pt idx="2">
                  <c:v>43.271275000000003</c:v>
                </c:pt>
                <c:pt idx="3">
                  <c:v>42.729931000000001</c:v>
                </c:pt>
                <c:pt idx="4">
                  <c:v>42.259701</c:v>
                </c:pt>
                <c:pt idx="5">
                  <c:v>41.745932000000003</c:v>
                </c:pt>
                <c:pt idx="6">
                  <c:v>41.234340000000003</c:v>
                </c:pt>
                <c:pt idx="7">
                  <c:v>40.727826999999998</c:v>
                </c:pt>
                <c:pt idx="8">
                  <c:v>40.232925000000002</c:v>
                </c:pt>
                <c:pt idx="9">
                  <c:v>39.777208999999999</c:v>
                </c:pt>
                <c:pt idx="10">
                  <c:v>39.285209000000002</c:v>
                </c:pt>
                <c:pt idx="11">
                  <c:v>38.868679</c:v>
                </c:pt>
                <c:pt idx="12">
                  <c:v>38.366520000000001</c:v>
                </c:pt>
                <c:pt idx="13">
                  <c:v>37.926768000000003</c:v>
                </c:pt>
                <c:pt idx="14">
                  <c:v>37.800502999999999</c:v>
                </c:pt>
                <c:pt idx="15">
                  <c:v>37.653919000000002</c:v>
                </c:pt>
                <c:pt idx="16">
                  <c:v>37.554502999999997</c:v>
                </c:pt>
                <c:pt idx="17">
                  <c:v>37.316485999999998</c:v>
                </c:pt>
                <c:pt idx="18">
                  <c:v>37.165548000000001</c:v>
                </c:pt>
                <c:pt idx="19">
                  <c:v>36.931159000000001</c:v>
                </c:pt>
                <c:pt idx="20">
                  <c:v>36.844805000000001</c:v>
                </c:pt>
                <c:pt idx="21">
                  <c:v>36.713459999999998</c:v>
                </c:pt>
                <c:pt idx="22">
                  <c:v>36.653230000000001</c:v>
                </c:pt>
                <c:pt idx="23">
                  <c:v>36.596628000000003</c:v>
                </c:pt>
                <c:pt idx="24">
                  <c:v>36.503017999999997</c:v>
                </c:pt>
                <c:pt idx="25">
                  <c:v>36.386186000000002</c:v>
                </c:pt>
                <c:pt idx="26">
                  <c:v>36.291124000000003</c:v>
                </c:pt>
                <c:pt idx="27">
                  <c:v>36.153973999999998</c:v>
                </c:pt>
                <c:pt idx="28">
                  <c:v>36.01247</c:v>
                </c:pt>
                <c:pt idx="29">
                  <c:v>35.894187000000002</c:v>
                </c:pt>
                <c:pt idx="30">
                  <c:v>35.801302</c:v>
                </c:pt>
                <c:pt idx="31">
                  <c:v>35.728735999999998</c:v>
                </c:pt>
                <c:pt idx="32">
                  <c:v>35.575620999999998</c:v>
                </c:pt>
                <c:pt idx="33">
                  <c:v>35.490718000000001</c:v>
                </c:pt>
                <c:pt idx="34">
                  <c:v>35.391302000000003</c:v>
                </c:pt>
                <c:pt idx="35">
                  <c:v>35.249071999999998</c:v>
                </c:pt>
                <c:pt idx="36">
                  <c:v>35.177231999999997</c:v>
                </c:pt>
                <c:pt idx="37">
                  <c:v>35.007427</c:v>
                </c:pt>
                <c:pt idx="38">
                  <c:v>34.833267999999997</c:v>
                </c:pt>
                <c:pt idx="39">
                  <c:v>34.601781000000003</c:v>
                </c:pt>
                <c:pt idx="40">
                  <c:v>34.380454</c:v>
                </c:pt>
                <c:pt idx="41">
                  <c:v>34.196136000000003</c:v>
                </c:pt>
                <c:pt idx="42">
                  <c:v>33.832579000000003</c:v>
                </c:pt>
                <c:pt idx="43">
                  <c:v>33.532879999999999</c:v>
                </c:pt>
                <c:pt idx="44">
                  <c:v>33.277447000000002</c:v>
                </c:pt>
                <c:pt idx="45">
                  <c:v>32.694014000000003</c:v>
                </c:pt>
                <c:pt idx="46">
                  <c:v>32.170085</c:v>
                </c:pt>
                <c:pt idx="47">
                  <c:v>31.498847000000001</c:v>
                </c:pt>
                <c:pt idx="48">
                  <c:v>30.518476</c:v>
                </c:pt>
                <c:pt idx="49">
                  <c:v>29.710087999999999</c:v>
                </c:pt>
                <c:pt idx="50">
                  <c:v>28.682549000000002</c:v>
                </c:pt>
                <c:pt idx="51">
                  <c:v>27.405383</c:v>
                </c:pt>
                <c:pt idx="52">
                  <c:v>25.914871000000002</c:v>
                </c:pt>
                <c:pt idx="53">
                  <c:v>23.465758999999998</c:v>
                </c:pt>
                <c:pt idx="54">
                  <c:v>21.234345999999999</c:v>
                </c:pt>
                <c:pt idx="55">
                  <c:v>17.444935000000001</c:v>
                </c:pt>
                <c:pt idx="56">
                  <c:v>12.525665999999999</c:v>
                </c:pt>
                <c:pt idx="57">
                  <c:v>5.8103819999999997</c:v>
                </c:pt>
                <c:pt idx="58">
                  <c:v>0.46079599999999998</c:v>
                </c:pt>
                <c:pt idx="59">
                  <c:v>1E-3</c:v>
                </c:pt>
              </c:numCache>
            </c:numRef>
          </c:xVal>
          <c:yVal>
            <c:numRef>
              <c:f>'0,5 kW'!$L$11:$L$70</c:f>
              <c:numCache>
                <c:formatCode>0.0000</c:formatCode>
                <c:ptCount val="60"/>
                <c:pt idx="0">
                  <c:v>2.1652999999999998E-3</c:v>
                </c:pt>
                <c:pt idx="1">
                  <c:v>0.36342810000000003</c:v>
                </c:pt>
                <c:pt idx="2">
                  <c:v>0.71491189999999993</c:v>
                </c:pt>
                <c:pt idx="3">
                  <c:v>1.0575946000000001</c:v>
                </c:pt>
                <c:pt idx="4">
                  <c:v>1.313035</c:v>
                </c:pt>
                <c:pt idx="5">
                  <c:v>1.5494763</c:v>
                </c:pt>
                <c:pt idx="6">
                  <c:v>1.7535771</c:v>
                </c:pt>
                <c:pt idx="7">
                  <c:v>1.9240104999999998</c:v>
                </c:pt>
                <c:pt idx="8">
                  <c:v>2.0628017999999999</c:v>
                </c:pt>
                <c:pt idx="9">
                  <c:v>2.1691131000000001</c:v>
                </c:pt>
                <c:pt idx="10">
                  <c:v>2.2715000000000001</c:v>
                </c:pt>
                <c:pt idx="11">
                  <c:v>2.3423403999999999</c:v>
                </c:pt>
                <c:pt idx="12">
                  <c:v>2.4151237999999999</c:v>
                </c:pt>
                <c:pt idx="13">
                  <c:v>2.4752643999999999</c:v>
                </c:pt>
                <c:pt idx="14">
                  <c:v>2.4902820999999999</c:v>
                </c:pt>
                <c:pt idx="15">
                  <c:v>2.5063475000000004</c:v>
                </c:pt>
                <c:pt idx="16">
                  <c:v>2.5171000000000001</c:v>
                </c:pt>
                <c:pt idx="17">
                  <c:v>2.5401548000000003</c:v>
                </c:pt>
                <c:pt idx="18">
                  <c:v>2.5535000000000001</c:v>
                </c:pt>
                <c:pt idx="19">
                  <c:v>2.573</c:v>
                </c:pt>
                <c:pt idx="20">
                  <c:v>2.5798999999999999</c:v>
                </c:pt>
                <c:pt idx="21">
                  <c:v>2.5903</c:v>
                </c:pt>
                <c:pt idx="22">
                  <c:v>2.5950000000000002</c:v>
                </c:pt>
                <c:pt idx="23">
                  <c:v>2.5992999999999999</c:v>
                </c:pt>
                <c:pt idx="24">
                  <c:v>2.6059999999999999</c:v>
                </c:pt>
                <c:pt idx="25">
                  <c:v>2.6133999999999999</c:v>
                </c:pt>
                <c:pt idx="26">
                  <c:v>2.6189</c:v>
                </c:pt>
                <c:pt idx="27">
                  <c:v>2.6265589</c:v>
                </c:pt>
                <c:pt idx="28">
                  <c:v>2.6343999999999999</c:v>
                </c:pt>
                <c:pt idx="29">
                  <c:v>2.6406000000000001</c:v>
                </c:pt>
                <c:pt idx="30">
                  <c:v>2.6448999999999998</c:v>
                </c:pt>
                <c:pt idx="31">
                  <c:v>2.6480999999999999</c:v>
                </c:pt>
                <c:pt idx="32">
                  <c:v>2.6547000000000001</c:v>
                </c:pt>
                <c:pt idx="33">
                  <c:v>2.6583000000000001</c:v>
                </c:pt>
                <c:pt idx="34">
                  <c:v>2.6625000000000001</c:v>
                </c:pt>
                <c:pt idx="35">
                  <c:v>2.6684999999999999</c:v>
                </c:pt>
                <c:pt idx="36">
                  <c:v>2.6715</c:v>
                </c:pt>
                <c:pt idx="37">
                  <c:v>2.6785000000000001</c:v>
                </c:pt>
                <c:pt idx="38">
                  <c:v>2.6854</c:v>
                </c:pt>
                <c:pt idx="39">
                  <c:v>2.6938940000000002</c:v>
                </c:pt>
                <c:pt idx="40">
                  <c:v>2.7010000000000001</c:v>
                </c:pt>
                <c:pt idx="41">
                  <c:v>2.7058</c:v>
                </c:pt>
                <c:pt idx="42">
                  <c:v>2.7145000000000001</c:v>
                </c:pt>
                <c:pt idx="43">
                  <c:v>2.7202000000000002</c:v>
                </c:pt>
                <c:pt idx="44">
                  <c:v>2.7242999999999999</c:v>
                </c:pt>
                <c:pt idx="45">
                  <c:v>2.7305000000000001</c:v>
                </c:pt>
                <c:pt idx="46">
                  <c:v>2.7345000000000002</c:v>
                </c:pt>
                <c:pt idx="47">
                  <c:v>2.7385000000000002</c:v>
                </c:pt>
                <c:pt idx="48">
                  <c:v>2.7435</c:v>
                </c:pt>
                <c:pt idx="49">
                  <c:v>2.7467000000000001</c:v>
                </c:pt>
                <c:pt idx="50">
                  <c:v>2.7503000000000002</c:v>
                </c:pt>
                <c:pt idx="51">
                  <c:v>2.7536</c:v>
                </c:pt>
                <c:pt idx="52">
                  <c:v>2.7572000000000001</c:v>
                </c:pt>
                <c:pt idx="53">
                  <c:v>2.7614999999999998</c:v>
                </c:pt>
                <c:pt idx="54">
                  <c:v>2.7652000000000001</c:v>
                </c:pt>
                <c:pt idx="55">
                  <c:v>2.7713000000000001</c:v>
                </c:pt>
                <c:pt idx="56">
                  <c:v>2.7788312999999998</c:v>
                </c:pt>
                <c:pt idx="57">
                  <c:v>2.78911</c:v>
                </c:pt>
                <c:pt idx="58">
                  <c:v>2.7972899999999998</c:v>
                </c:pt>
                <c:pt idx="59">
                  <c:v>2.79799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9-4D76-803E-75BB4B0C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7136"/>
        <c:axId val="53708672"/>
      </c:scatterChart>
      <c:scatterChart>
        <c:scatterStyle val="lineMarker"/>
        <c:varyColors val="0"/>
        <c:ser>
          <c:idx val="3"/>
          <c:order val="1"/>
          <c:tx>
            <c:v>G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'0,5 kW'!$F$11:$F$70</c:f>
              <c:numCache>
                <c:formatCode>0.000</c:formatCode>
                <c:ptCount val="60"/>
                <c:pt idx="0">
                  <c:v>44.191415999999997</c:v>
                </c:pt>
                <c:pt idx="1">
                  <c:v>43.752389999999998</c:v>
                </c:pt>
                <c:pt idx="2">
                  <c:v>43.271275000000003</c:v>
                </c:pt>
                <c:pt idx="3">
                  <c:v>42.729931000000001</c:v>
                </c:pt>
                <c:pt idx="4">
                  <c:v>42.259701</c:v>
                </c:pt>
                <c:pt idx="5">
                  <c:v>41.745932000000003</c:v>
                </c:pt>
                <c:pt idx="6">
                  <c:v>41.234340000000003</c:v>
                </c:pt>
                <c:pt idx="7">
                  <c:v>40.727826999999998</c:v>
                </c:pt>
                <c:pt idx="8">
                  <c:v>40.232925000000002</c:v>
                </c:pt>
                <c:pt idx="9">
                  <c:v>39.777208999999999</c:v>
                </c:pt>
                <c:pt idx="10">
                  <c:v>39.285209000000002</c:v>
                </c:pt>
                <c:pt idx="11">
                  <c:v>38.868679</c:v>
                </c:pt>
                <c:pt idx="12">
                  <c:v>38.366520000000001</c:v>
                </c:pt>
                <c:pt idx="13">
                  <c:v>37.926768000000003</c:v>
                </c:pt>
                <c:pt idx="14">
                  <c:v>37.800502999999999</c:v>
                </c:pt>
                <c:pt idx="15">
                  <c:v>37.653919000000002</c:v>
                </c:pt>
                <c:pt idx="16">
                  <c:v>37.554502999999997</c:v>
                </c:pt>
                <c:pt idx="17">
                  <c:v>37.316485999999998</c:v>
                </c:pt>
                <c:pt idx="18">
                  <c:v>37.165548000000001</c:v>
                </c:pt>
                <c:pt idx="19">
                  <c:v>36.931159000000001</c:v>
                </c:pt>
                <c:pt idx="20">
                  <c:v>36.844805000000001</c:v>
                </c:pt>
                <c:pt idx="21">
                  <c:v>36.713459999999998</c:v>
                </c:pt>
                <c:pt idx="22">
                  <c:v>36.653230000000001</c:v>
                </c:pt>
                <c:pt idx="23">
                  <c:v>36.596628000000003</c:v>
                </c:pt>
                <c:pt idx="24">
                  <c:v>36.503017999999997</c:v>
                </c:pt>
                <c:pt idx="25">
                  <c:v>36.386186000000002</c:v>
                </c:pt>
                <c:pt idx="26">
                  <c:v>36.291124000000003</c:v>
                </c:pt>
                <c:pt idx="27">
                  <c:v>36.153973999999998</c:v>
                </c:pt>
                <c:pt idx="28">
                  <c:v>36.01247</c:v>
                </c:pt>
                <c:pt idx="29">
                  <c:v>35.894187000000002</c:v>
                </c:pt>
                <c:pt idx="30">
                  <c:v>35.801302</c:v>
                </c:pt>
                <c:pt idx="31">
                  <c:v>35.728735999999998</c:v>
                </c:pt>
                <c:pt idx="32">
                  <c:v>35.575620999999998</c:v>
                </c:pt>
                <c:pt idx="33">
                  <c:v>35.490718000000001</c:v>
                </c:pt>
                <c:pt idx="34">
                  <c:v>35.391302000000003</c:v>
                </c:pt>
                <c:pt idx="35">
                  <c:v>35.249071999999998</c:v>
                </c:pt>
                <c:pt idx="36">
                  <c:v>35.177231999999997</c:v>
                </c:pt>
                <c:pt idx="37">
                  <c:v>35.007427</c:v>
                </c:pt>
                <c:pt idx="38">
                  <c:v>34.833267999999997</c:v>
                </c:pt>
                <c:pt idx="39">
                  <c:v>34.601781000000003</c:v>
                </c:pt>
                <c:pt idx="40">
                  <c:v>34.380454</c:v>
                </c:pt>
                <c:pt idx="41">
                  <c:v>34.196136000000003</c:v>
                </c:pt>
                <c:pt idx="42">
                  <c:v>33.832579000000003</c:v>
                </c:pt>
                <c:pt idx="43">
                  <c:v>33.532879999999999</c:v>
                </c:pt>
                <c:pt idx="44">
                  <c:v>33.277447000000002</c:v>
                </c:pt>
                <c:pt idx="45">
                  <c:v>32.694014000000003</c:v>
                </c:pt>
                <c:pt idx="46">
                  <c:v>32.170085</c:v>
                </c:pt>
                <c:pt idx="47">
                  <c:v>31.498847000000001</c:v>
                </c:pt>
                <c:pt idx="48">
                  <c:v>30.518476</c:v>
                </c:pt>
                <c:pt idx="49">
                  <c:v>29.710087999999999</c:v>
                </c:pt>
                <c:pt idx="50">
                  <c:v>28.682549000000002</c:v>
                </c:pt>
                <c:pt idx="51">
                  <c:v>27.405383</c:v>
                </c:pt>
                <c:pt idx="52">
                  <c:v>25.914871000000002</c:v>
                </c:pt>
                <c:pt idx="53">
                  <c:v>23.465758999999998</c:v>
                </c:pt>
                <c:pt idx="54">
                  <c:v>21.234345999999999</c:v>
                </c:pt>
                <c:pt idx="55">
                  <c:v>17.444935000000001</c:v>
                </c:pt>
                <c:pt idx="56">
                  <c:v>12.525665999999999</c:v>
                </c:pt>
                <c:pt idx="57">
                  <c:v>5.8103819999999997</c:v>
                </c:pt>
                <c:pt idx="58">
                  <c:v>0.46079599999999998</c:v>
                </c:pt>
                <c:pt idx="59">
                  <c:v>1E-3</c:v>
                </c:pt>
              </c:numCache>
            </c:numRef>
          </c:xVal>
          <c:yVal>
            <c:numRef>
              <c:f>'0,5 kW'!$H$11:$H$70</c:f>
              <c:numCache>
                <c:formatCode>0.0</c:formatCode>
                <c:ptCount val="60"/>
                <c:pt idx="0">
                  <c:v>500.47786153846158</c:v>
                </c:pt>
                <c:pt idx="1">
                  <c:v>500.76849230769233</c:v>
                </c:pt>
                <c:pt idx="2">
                  <c:v>501.69419999999997</c:v>
                </c:pt>
                <c:pt idx="3">
                  <c:v>501.13446153846149</c:v>
                </c:pt>
                <c:pt idx="4">
                  <c:v>501.38204615384615</c:v>
                </c:pt>
                <c:pt idx="5">
                  <c:v>501.48967692307696</c:v>
                </c:pt>
                <c:pt idx="6">
                  <c:v>503.09353846153851</c:v>
                </c:pt>
                <c:pt idx="7">
                  <c:v>503.34110769230773</c:v>
                </c:pt>
                <c:pt idx="8">
                  <c:v>503.19041538461545</c:v>
                </c:pt>
                <c:pt idx="9">
                  <c:v>503.17964615384619</c:v>
                </c:pt>
                <c:pt idx="10">
                  <c:v>505.58004615384618</c:v>
                </c:pt>
                <c:pt idx="11">
                  <c:v>502.74907692307698</c:v>
                </c:pt>
                <c:pt idx="12">
                  <c:v>502.99666153846152</c:v>
                </c:pt>
                <c:pt idx="13">
                  <c:v>506.26895384615392</c:v>
                </c:pt>
                <c:pt idx="14">
                  <c:v>505.48316923076914</c:v>
                </c:pt>
                <c:pt idx="15">
                  <c:v>505.47239999999999</c:v>
                </c:pt>
                <c:pt idx="16">
                  <c:v>506.02138461538459</c:v>
                </c:pt>
                <c:pt idx="17">
                  <c:v>505.67692307692306</c:v>
                </c:pt>
                <c:pt idx="18">
                  <c:v>506.80715384615377</c:v>
                </c:pt>
                <c:pt idx="19">
                  <c:v>505.79533846153845</c:v>
                </c:pt>
                <c:pt idx="20">
                  <c:v>505.83838461538465</c:v>
                </c:pt>
                <c:pt idx="21">
                  <c:v>503.93313846153848</c:v>
                </c:pt>
                <c:pt idx="22">
                  <c:v>506.58110769230774</c:v>
                </c:pt>
                <c:pt idx="23">
                  <c:v>505.95680000000004</c:v>
                </c:pt>
                <c:pt idx="24">
                  <c:v>506.40889230769233</c:v>
                </c:pt>
                <c:pt idx="25">
                  <c:v>506.47347692307687</c:v>
                </c:pt>
                <c:pt idx="26">
                  <c:v>506.23666153846159</c:v>
                </c:pt>
                <c:pt idx="27">
                  <c:v>506.19359999999995</c:v>
                </c:pt>
                <c:pt idx="28">
                  <c:v>505.30018461538464</c:v>
                </c:pt>
                <c:pt idx="29">
                  <c:v>505.98909230769226</c:v>
                </c:pt>
                <c:pt idx="30">
                  <c:v>505.9137384615384</c:v>
                </c:pt>
                <c:pt idx="31">
                  <c:v>503.66403076923075</c:v>
                </c:pt>
                <c:pt idx="32">
                  <c:v>505.64463076923073</c:v>
                </c:pt>
                <c:pt idx="33">
                  <c:v>503.55639999999994</c:v>
                </c:pt>
                <c:pt idx="34">
                  <c:v>503.93313846153848</c:v>
                </c:pt>
                <c:pt idx="35">
                  <c:v>503.6748</c:v>
                </c:pt>
                <c:pt idx="36">
                  <c:v>505.99984615384614</c:v>
                </c:pt>
                <c:pt idx="37">
                  <c:v>504.0192461538461</c:v>
                </c:pt>
                <c:pt idx="38">
                  <c:v>506.37660000000011</c:v>
                </c:pt>
                <c:pt idx="39">
                  <c:v>506.32276923076915</c:v>
                </c:pt>
                <c:pt idx="40">
                  <c:v>504.76196923076918</c:v>
                </c:pt>
                <c:pt idx="41">
                  <c:v>504.60050769230764</c:v>
                </c:pt>
                <c:pt idx="42">
                  <c:v>506.27972307692306</c:v>
                </c:pt>
                <c:pt idx="43">
                  <c:v>506.7210461538462</c:v>
                </c:pt>
                <c:pt idx="44">
                  <c:v>506.7210461538462</c:v>
                </c:pt>
                <c:pt idx="45">
                  <c:v>506.18284615384619</c:v>
                </c:pt>
                <c:pt idx="46">
                  <c:v>505.67692307692306</c:v>
                </c:pt>
                <c:pt idx="47">
                  <c:v>505.95680000000004</c:v>
                </c:pt>
                <c:pt idx="48">
                  <c:v>505.81686153846164</c:v>
                </c:pt>
                <c:pt idx="49">
                  <c:v>505.88144615384618</c:v>
                </c:pt>
                <c:pt idx="50">
                  <c:v>507.09778461538463</c:v>
                </c:pt>
                <c:pt idx="51">
                  <c:v>506.93632307692303</c:v>
                </c:pt>
                <c:pt idx="52">
                  <c:v>506.2151384615384</c:v>
                </c:pt>
                <c:pt idx="53">
                  <c:v>507.16236923076929</c:v>
                </c:pt>
                <c:pt idx="54">
                  <c:v>506.80715384615377</c:v>
                </c:pt>
                <c:pt idx="55">
                  <c:v>506.16130769230767</c:v>
                </c:pt>
                <c:pt idx="56">
                  <c:v>506.7210461538462</c:v>
                </c:pt>
                <c:pt idx="57">
                  <c:v>507.15161538461541</c:v>
                </c:pt>
                <c:pt idx="58">
                  <c:v>507.61446153846157</c:v>
                </c:pt>
                <c:pt idx="59">
                  <c:v>505.51546153846164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9-4D76-803E-75BB4B0C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208"/>
        <c:axId val="53875840"/>
      </c:scatterChart>
      <c:valAx>
        <c:axId val="53707136"/>
        <c:scaling>
          <c:orientation val="minMax"/>
          <c:max val="45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708672"/>
        <c:crosses val="autoZero"/>
        <c:crossBetween val="midCat"/>
      </c:valAx>
      <c:valAx>
        <c:axId val="53708672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707136"/>
        <c:crosses val="autoZero"/>
        <c:crossBetween val="midCat"/>
      </c:valAx>
      <c:valAx>
        <c:axId val="5371020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53875840"/>
        <c:crosses val="autoZero"/>
        <c:crossBetween val="midCat"/>
      </c:valAx>
      <c:valAx>
        <c:axId val="53875840"/>
        <c:scaling>
          <c:orientation val="minMax"/>
          <c:max val="1100"/>
          <c:min val="0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710208"/>
        <c:crosses val="max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255" r="0.7500000000000125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10267716535431E-2"/>
          <c:y val="4.3355800524934381E-2"/>
          <c:w val="0.85430532639283563"/>
          <c:h val="0.86399661092337765"/>
        </c:manualLayout>
      </c:layout>
      <c:scatterChart>
        <c:scatterStyle val="lineMarker"/>
        <c:varyColors val="0"/>
        <c:ser>
          <c:idx val="1"/>
          <c:order val="1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'0,5 kW'!$F$11:$F$70</c:f>
              <c:numCache>
                <c:formatCode>0.000</c:formatCode>
                <c:ptCount val="60"/>
                <c:pt idx="0">
                  <c:v>44.191415999999997</c:v>
                </c:pt>
                <c:pt idx="1">
                  <c:v>43.752389999999998</c:v>
                </c:pt>
                <c:pt idx="2">
                  <c:v>43.271275000000003</c:v>
                </c:pt>
                <c:pt idx="3">
                  <c:v>42.729931000000001</c:v>
                </c:pt>
                <c:pt idx="4">
                  <c:v>42.259701</c:v>
                </c:pt>
                <c:pt idx="5">
                  <c:v>41.745932000000003</c:v>
                </c:pt>
                <c:pt idx="6">
                  <c:v>41.234340000000003</c:v>
                </c:pt>
                <c:pt idx="7">
                  <c:v>40.727826999999998</c:v>
                </c:pt>
                <c:pt idx="8">
                  <c:v>40.232925000000002</c:v>
                </c:pt>
                <c:pt idx="9">
                  <c:v>39.777208999999999</c:v>
                </c:pt>
                <c:pt idx="10">
                  <c:v>39.285209000000002</c:v>
                </c:pt>
                <c:pt idx="11">
                  <c:v>38.868679</c:v>
                </c:pt>
                <c:pt idx="12">
                  <c:v>38.366520000000001</c:v>
                </c:pt>
                <c:pt idx="13">
                  <c:v>37.926768000000003</c:v>
                </c:pt>
                <c:pt idx="14">
                  <c:v>37.800502999999999</c:v>
                </c:pt>
                <c:pt idx="15">
                  <c:v>37.653919000000002</c:v>
                </c:pt>
                <c:pt idx="16">
                  <c:v>37.554502999999997</c:v>
                </c:pt>
                <c:pt idx="17">
                  <c:v>37.316485999999998</c:v>
                </c:pt>
                <c:pt idx="18">
                  <c:v>37.165548000000001</c:v>
                </c:pt>
                <c:pt idx="19">
                  <c:v>36.931159000000001</c:v>
                </c:pt>
                <c:pt idx="20">
                  <c:v>36.844805000000001</c:v>
                </c:pt>
                <c:pt idx="21">
                  <c:v>36.713459999999998</c:v>
                </c:pt>
                <c:pt idx="22">
                  <c:v>36.653230000000001</c:v>
                </c:pt>
                <c:pt idx="23">
                  <c:v>36.596628000000003</c:v>
                </c:pt>
                <c:pt idx="24">
                  <c:v>36.503017999999997</c:v>
                </c:pt>
                <c:pt idx="25">
                  <c:v>36.386186000000002</c:v>
                </c:pt>
                <c:pt idx="26">
                  <c:v>36.291124000000003</c:v>
                </c:pt>
                <c:pt idx="27">
                  <c:v>36.153973999999998</c:v>
                </c:pt>
                <c:pt idx="28">
                  <c:v>36.01247</c:v>
                </c:pt>
                <c:pt idx="29">
                  <c:v>35.894187000000002</c:v>
                </c:pt>
                <c:pt idx="30">
                  <c:v>35.801302</c:v>
                </c:pt>
                <c:pt idx="31">
                  <c:v>35.728735999999998</c:v>
                </c:pt>
                <c:pt idx="32">
                  <c:v>35.575620999999998</c:v>
                </c:pt>
                <c:pt idx="33">
                  <c:v>35.490718000000001</c:v>
                </c:pt>
                <c:pt idx="34">
                  <c:v>35.391302000000003</c:v>
                </c:pt>
                <c:pt idx="35">
                  <c:v>35.249071999999998</c:v>
                </c:pt>
                <c:pt idx="36">
                  <c:v>35.177231999999997</c:v>
                </c:pt>
                <c:pt idx="37">
                  <c:v>35.007427</c:v>
                </c:pt>
                <c:pt idx="38">
                  <c:v>34.833267999999997</c:v>
                </c:pt>
                <c:pt idx="39">
                  <c:v>34.601781000000003</c:v>
                </c:pt>
                <c:pt idx="40">
                  <c:v>34.380454</c:v>
                </c:pt>
                <c:pt idx="41">
                  <c:v>34.196136000000003</c:v>
                </c:pt>
                <c:pt idx="42">
                  <c:v>33.832579000000003</c:v>
                </c:pt>
                <c:pt idx="43">
                  <c:v>33.532879999999999</c:v>
                </c:pt>
                <c:pt idx="44">
                  <c:v>33.277447000000002</c:v>
                </c:pt>
                <c:pt idx="45">
                  <c:v>32.694014000000003</c:v>
                </c:pt>
                <c:pt idx="46">
                  <c:v>32.170085</c:v>
                </c:pt>
                <c:pt idx="47">
                  <c:v>31.498847000000001</c:v>
                </c:pt>
                <c:pt idx="48">
                  <c:v>30.518476</c:v>
                </c:pt>
                <c:pt idx="49">
                  <c:v>29.710087999999999</c:v>
                </c:pt>
                <c:pt idx="50">
                  <c:v>28.682549000000002</c:v>
                </c:pt>
                <c:pt idx="51">
                  <c:v>27.405383</c:v>
                </c:pt>
                <c:pt idx="52">
                  <c:v>25.914871000000002</c:v>
                </c:pt>
                <c:pt idx="53">
                  <c:v>23.465758999999998</c:v>
                </c:pt>
                <c:pt idx="54">
                  <c:v>21.234345999999999</c:v>
                </c:pt>
                <c:pt idx="55">
                  <c:v>17.444935000000001</c:v>
                </c:pt>
                <c:pt idx="56">
                  <c:v>12.525665999999999</c:v>
                </c:pt>
                <c:pt idx="57">
                  <c:v>5.8103819999999997</c:v>
                </c:pt>
                <c:pt idx="58">
                  <c:v>0.46079599999999998</c:v>
                </c:pt>
                <c:pt idx="59">
                  <c:v>1E-3</c:v>
                </c:pt>
              </c:numCache>
            </c:numRef>
          </c:xVal>
          <c:yVal>
            <c:numRef>
              <c:f>'0,5 kW'!$L$11:$L$70</c:f>
              <c:numCache>
                <c:formatCode>0.0000</c:formatCode>
                <c:ptCount val="60"/>
                <c:pt idx="0">
                  <c:v>2.1652999999999998E-3</c:v>
                </c:pt>
                <c:pt idx="1">
                  <c:v>0.36342810000000003</c:v>
                </c:pt>
                <c:pt idx="2">
                  <c:v>0.71491189999999993</c:v>
                </c:pt>
                <c:pt idx="3">
                  <c:v>1.0575946000000001</c:v>
                </c:pt>
                <c:pt idx="4">
                  <c:v>1.313035</c:v>
                </c:pt>
                <c:pt idx="5">
                  <c:v>1.5494763</c:v>
                </c:pt>
                <c:pt idx="6">
                  <c:v>1.7535771</c:v>
                </c:pt>
                <c:pt idx="7">
                  <c:v>1.9240104999999998</c:v>
                </c:pt>
                <c:pt idx="8">
                  <c:v>2.0628017999999999</c:v>
                </c:pt>
                <c:pt idx="9">
                  <c:v>2.1691131000000001</c:v>
                </c:pt>
                <c:pt idx="10">
                  <c:v>2.2715000000000001</c:v>
                </c:pt>
                <c:pt idx="11">
                  <c:v>2.3423403999999999</c:v>
                </c:pt>
                <c:pt idx="12">
                  <c:v>2.4151237999999999</c:v>
                </c:pt>
                <c:pt idx="13">
                  <c:v>2.4752643999999999</c:v>
                </c:pt>
                <c:pt idx="14">
                  <c:v>2.4902820999999999</c:v>
                </c:pt>
                <c:pt idx="15">
                  <c:v>2.5063475000000004</c:v>
                </c:pt>
                <c:pt idx="16">
                  <c:v>2.5171000000000001</c:v>
                </c:pt>
                <c:pt idx="17">
                  <c:v>2.5401548000000003</c:v>
                </c:pt>
                <c:pt idx="18">
                  <c:v>2.5535000000000001</c:v>
                </c:pt>
                <c:pt idx="19">
                  <c:v>2.573</c:v>
                </c:pt>
                <c:pt idx="20">
                  <c:v>2.5798999999999999</c:v>
                </c:pt>
                <c:pt idx="21">
                  <c:v>2.5903</c:v>
                </c:pt>
                <c:pt idx="22">
                  <c:v>2.5950000000000002</c:v>
                </c:pt>
                <c:pt idx="23">
                  <c:v>2.5992999999999999</c:v>
                </c:pt>
                <c:pt idx="24">
                  <c:v>2.6059999999999999</c:v>
                </c:pt>
                <c:pt idx="25">
                  <c:v>2.6133999999999999</c:v>
                </c:pt>
                <c:pt idx="26">
                  <c:v>2.6189</c:v>
                </c:pt>
                <c:pt idx="27">
                  <c:v>2.6265589</c:v>
                </c:pt>
                <c:pt idx="28">
                  <c:v>2.6343999999999999</c:v>
                </c:pt>
                <c:pt idx="29">
                  <c:v>2.6406000000000001</c:v>
                </c:pt>
                <c:pt idx="30">
                  <c:v>2.6448999999999998</c:v>
                </c:pt>
                <c:pt idx="31">
                  <c:v>2.6480999999999999</c:v>
                </c:pt>
                <c:pt idx="32">
                  <c:v>2.6547000000000001</c:v>
                </c:pt>
                <c:pt idx="33">
                  <c:v>2.6583000000000001</c:v>
                </c:pt>
                <c:pt idx="34">
                  <c:v>2.6625000000000001</c:v>
                </c:pt>
                <c:pt idx="35">
                  <c:v>2.6684999999999999</c:v>
                </c:pt>
                <c:pt idx="36">
                  <c:v>2.6715</c:v>
                </c:pt>
                <c:pt idx="37">
                  <c:v>2.6785000000000001</c:v>
                </c:pt>
                <c:pt idx="38">
                  <c:v>2.6854</c:v>
                </c:pt>
                <c:pt idx="39">
                  <c:v>2.6938940000000002</c:v>
                </c:pt>
                <c:pt idx="40">
                  <c:v>2.7010000000000001</c:v>
                </c:pt>
                <c:pt idx="41">
                  <c:v>2.7058</c:v>
                </c:pt>
                <c:pt idx="42">
                  <c:v>2.7145000000000001</c:v>
                </c:pt>
                <c:pt idx="43">
                  <c:v>2.7202000000000002</c:v>
                </c:pt>
                <c:pt idx="44">
                  <c:v>2.7242999999999999</c:v>
                </c:pt>
                <c:pt idx="45">
                  <c:v>2.7305000000000001</c:v>
                </c:pt>
                <c:pt idx="46">
                  <c:v>2.7345000000000002</c:v>
                </c:pt>
                <c:pt idx="47">
                  <c:v>2.7385000000000002</c:v>
                </c:pt>
                <c:pt idx="48">
                  <c:v>2.7435</c:v>
                </c:pt>
                <c:pt idx="49">
                  <c:v>2.7467000000000001</c:v>
                </c:pt>
                <c:pt idx="50">
                  <c:v>2.7503000000000002</c:v>
                </c:pt>
                <c:pt idx="51">
                  <c:v>2.7536</c:v>
                </c:pt>
                <c:pt idx="52">
                  <c:v>2.7572000000000001</c:v>
                </c:pt>
                <c:pt idx="53">
                  <c:v>2.7614999999999998</c:v>
                </c:pt>
                <c:pt idx="54">
                  <c:v>2.7652000000000001</c:v>
                </c:pt>
                <c:pt idx="55">
                  <c:v>2.7713000000000001</c:v>
                </c:pt>
                <c:pt idx="56">
                  <c:v>2.7788312999999998</c:v>
                </c:pt>
                <c:pt idx="57">
                  <c:v>2.78911</c:v>
                </c:pt>
                <c:pt idx="58">
                  <c:v>2.7972899999999998</c:v>
                </c:pt>
                <c:pt idx="59">
                  <c:v>2.79799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8-4C5D-A1EC-4B8953156878}"/>
            </c:ext>
          </c:extLst>
        </c:ser>
        <c:ser>
          <c:idx val="2"/>
          <c:order val="2"/>
          <c:spPr>
            <a:ln w="9525">
              <a:solidFill>
                <a:srgbClr val="92D050"/>
              </a:solidFill>
            </a:ln>
          </c:spPr>
          <c:marker>
            <c:symbol val="x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'0,5 kW'!$F$11:$F$70</c:f>
              <c:numCache>
                <c:formatCode>0.000</c:formatCode>
                <c:ptCount val="60"/>
                <c:pt idx="0">
                  <c:v>44.191415999999997</c:v>
                </c:pt>
                <c:pt idx="1">
                  <c:v>43.752389999999998</c:v>
                </c:pt>
                <c:pt idx="2">
                  <c:v>43.271275000000003</c:v>
                </c:pt>
                <c:pt idx="3">
                  <c:v>42.729931000000001</c:v>
                </c:pt>
                <c:pt idx="4">
                  <c:v>42.259701</c:v>
                </c:pt>
                <c:pt idx="5">
                  <c:v>41.745932000000003</c:v>
                </c:pt>
                <c:pt idx="6">
                  <c:v>41.234340000000003</c:v>
                </c:pt>
                <c:pt idx="7">
                  <c:v>40.727826999999998</c:v>
                </c:pt>
                <c:pt idx="8">
                  <c:v>40.232925000000002</c:v>
                </c:pt>
                <c:pt idx="9">
                  <c:v>39.777208999999999</c:v>
                </c:pt>
                <c:pt idx="10">
                  <c:v>39.285209000000002</c:v>
                </c:pt>
                <c:pt idx="11">
                  <c:v>38.868679</c:v>
                </c:pt>
                <c:pt idx="12">
                  <c:v>38.366520000000001</c:v>
                </c:pt>
                <c:pt idx="13">
                  <c:v>37.926768000000003</c:v>
                </c:pt>
                <c:pt idx="14">
                  <c:v>37.800502999999999</c:v>
                </c:pt>
                <c:pt idx="15">
                  <c:v>37.653919000000002</c:v>
                </c:pt>
                <c:pt idx="16">
                  <c:v>37.554502999999997</c:v>
                </c:pt>
                <c:pt idx="17">
                  <c:v>37.316485999999998</c:v>
                </c:pt>
                <c:pt idx="18">
                  <c:v>37.165548000000001</c:v>
                </c:pt>
                <c:pt idx="19">
                  <c:v>36.931159000000001</c:v>
                </c:pt>
                <c:pt idx="20">
                  <c:v>36.844805000000001</c:v>
                </c:pt>
                <c:pt idx="21">
                  <c:v>36.713459999999998</c:v>
                </c:pt>
                <c:pt idx="22">
                  <c:v>36.653230000000001</c:v>
                </c:pt>
                <c:pt idx="23">
                  <c:v>36.596628000000003</c:v>
                </c:pt>
                <c:pt idx="24">
                  <c:v>36.503017999999997</c:v>
                </c:pt>
                <c:pt idx="25">
                  <c:v>36.386186000000002</c:v>
                </c:pt>
                <c:pt idx="26">
                  <c:v>36.291124000000003</c:v>
                </c:pt>
                <c:pt idx="27">
                  <c:v>36.153973999999998</c:v>
                </c:pt>
                <c:pt idx="28">
                  <c:v>36.01247</c:v>
                </c:pt>
                <c:pt idx="29">
                  <c:v>35.894187000000002</c:v>
                </c:pt>
                <c:pt idx="30">
                  <c:v>35.801302</c:v>
                </c:pt>
                <c:pt idx="31">
                  <c:v>35.728735999999998</c:v>
                </c:pt>
                <c:pt idx="32">
                  <c:v>35.575620999999998</c:v>
                </c:pt>
                <c:pt idx="33">
                  <c:v>35.490718000000001</c:v>
                </c:pt>
                <c:pt idx="34">
                  <c:v>35.391302000000003</c:v>
                </c:pt>
                <c:pt idx="35">
                  <c:v>35.249071999999998</c:v>
                </c:pt>
                <c:pt idx="36">
                  <c:v>35.177231999999997</c:v>
                </c:pt>
                <c:pt idx="37">
                  <c:v>35.007427</c:v>
                </c:pt>
                <c:pt idx="38">
                  <c:v>34.833267999999997</c:v>
                </c:pt>
                <c:pt idx="39">
                  <c:v>34.601781000000003</c:v>
                </c:pt>
                <c:pt idx="40">
                  <c:v>34.380454</c:v>
                </c:pt>
                <c:pt idx="41">
                  <c:v>34.196136000000003</c:v>
                </c:pt>
                <c:pt idx="42">
                  <c:v>33.832579000000003</c:v>
                </c:pt>
                <c:pt idx="43">
                  <c:v>33.532879999999999</c:v>
                </c:pt>
                <c:pt idx="44">
                  <c:v>33.277447000000002</c:v>
                </c:pt>
                <c:pt idx="45">
                  <c:v>32.694014000000003</c:v>
                </c:pt>
                <c:pt idx="46">
                  <c:v>32.170085</c:v>
                </c:pt>
                <c:pt idx="47">
                  <c:v>31.498847000000001</c:v>
                </c:pt>
                <c:pt idx="48">
                  <c:v>30.518476</c:v>
                </c:pt>
                <c:pt idx="49">
                  <c:v>29.710087999999999</c:v>
                </c:pt>
                <c:pt idx="50">
                  <c:v>28.682549000000002</c:v>
                </c:pt>
                <c:pt idx="51">
                  <c:v>27.405383</c:v>
                </c:pt>
                <c:pt idx="52">
                  <c:v>25.914871000000002</c:v>
                </c:pt>
                <c:pt idx="53">
                  <c:v>23.465758999999998</c:v>
                </c:pt>
                <c:pt idx="54">
                  <c:v>21.234345999999999</c:v>
                </c:pt>
                <c:pt idx="55">
                  <c:v>17.444935000000001</c:v>
                </c:pt>
                <c:pt idx="56">
                  <c:v>12.525665999999999</c:v>
                </c:pt>
                <c:pt idx="57">
                  <c:v>5.8103819999999997</c:v>
                </c:pt>
                <c:pt idx="58">
                  <c:v>0.46079599999999998</c:v>
                </c:pt>
                <c:pt idx="59">
                  <c:v>1E-3</c:v>
                </c:pt>
              </c:numCache>
            </c:numRef>
          </c:xVal>
          <c:yVal>
            <c:numRef>
              <c:f>'0,5 kW'!$G$11:$G$70</c:f>
              <c:numCache>
                <c:formatCode>0.0000</c:formatCode>
                <c:ptCount val="60"/>
                <c:pt idx="0">
                  <c:v>2.1652999999999998E-3</c:v>
                </c:pt>
                <c:pt idx="1">
                  <c:v>0.36342810000000003</c:v>
                </c:pt>
                <c:pt idx="2">
                  <c:v>0.71491189999999993</c:v>
                </c:pt>
                <c:pt idx="3">
                  <c:v>1.0575946000000001</c:v>
                </c:pt>
                <c:pt idx="4">
                  <c:v>1.313035</c:v>
                </c:pt>
                <c:pt idx="5">
                  <c:v>1.5494763</c:v>
                </c:pt>
                <c:pt idx="6">
                  <c:v>1.7535771</c:v>
                </c:pt>
                <c:pt idx="7">
                  <c:v>1.9240104999999998</c:v>
                </c:pt>
                <c:pt idx="8">
                  <c:v>2.0628017999999999</c:v>
                </c:pt>
                <c:pt idx="9">
                  <c:v>2.1691131000000001</c:v>
                </c:pt>
                <c:pt idx="10">
                  <c:v>2.2776595999999998</c:v>
                </c:pt>
                <c:pt idx="11">
                  <c:v>2.3423403999999999</c:v>
                </c:pt>
                <c:pt idx="12">
                  <c:v>2.4151237999999999</c:v>
                </c:pt>
                <c:pt idx="13">
                  <c:v>2.4752643999999999</c:v>
                </c:pt>
                <c:pt idx="14">
                  <c:v>2.4902820999999999</c:v>
                </c:pt>
                <c:pt idx="15">
                  <c:v>2.5063475000000004</c:v>
                </c:pt>
                <c:pt idx="16">
                  <c:v>2.5173837999999997</c:v>
                </c:pt>
                <c:pt idx="17">
                  <c:v>2.5401548000000003</c:v>
                </c:pt>
                <c:pt idx="18">
                  <c:v>2.5542645000000004</c:v>
                </c:pt>
                <c:pt idx="19">
                  <c:v>2.5724952000000001</c:v>
                </c:pt>
                <c:pt idx="20">
                  <c:v>2.5791310000000003</c:v>
                </c:pt>
                <c:pt idx="21">
                  <c:v>2.5816455</c:v>
                </c:pt>
                <c:pt idx="22">
                  <c:v>2.5955455999999999</c:v>
                </c:pt>
                <c:pt idx="23">
                  <c:v>2.6000858999999998</c:v>
                </c:pt>
                <c:pt idx="24">
                  <c:v>2.6053246000000003</c:v>
                </c:pt>
                <c:pt idx="25">
                  <c:v>2.6137764000000003</c:v>
                </c:pt>
                <c:pt idx="26">
                  <c:v>2.6185261999999998</c:v>
                </c:pt>
                <c:pt idx="27">
                  <c:v>2.6265589</c:v>
                </c:pt>
                <c:pt idx="28">
                  <c:v>2.6345916000000003</c:v>
                </c:pt>
                <c:pt idx="29">
                  <c:v>2.6364776000000001</c:v>
                </c:pt>
                <c:pt idx="30">
                  <c:v>2.6396906999999996</c:v>
                </c:pt>
                <c:pt idx="31">
                  <c:v>2.6445801000000002</c:v>
                </c:pt>
                <c:pt idx="32">
                  <c:v>2.6507269</c:v>
                </c:pt>
                <c:pt idx="33">
                  <c:v>2.6558259</c:v>
                </c:pt>
                <c:pt idx="34">
                  <c:v>2.6570831999999998</c:v>
                </c:pt>
                <c:pt idx="35">
                  <c:v>2.6630902999999999</c:v>
                </c:pt>
                <c:pt idx="36">
                  <c:v>2.6727296000000003</c:v>
                </c:pt>
                <c:pt idx="37">
                  <c:v>2.6736376000000002</c:v>
                </c:pt>
                <c:pt idx="38">
                  <c:v>2.6872582999999999</c:v>
                </c:pt>
                <c:pt idx="39">
                  <c:v>2.6938940000000002</c:v>
                </c:pt>
                <c:pt idx="40">
                  <c:v>2.6964085999999998</c:v>
                </c:pt>
                <c:pt idx="41">
                  <c:v>2.7022760000000003</c:v>
                </c:pt>
                <c:pt idx="42">
                  <c:v>2.7199479999999996</c:v>
                </c:pt>
                <c:pt idx="43">
                  <c:v>2.7246977999999999</c:v>
                </c:pt>
                <c:pt idx="44">
                  <c:v>2.7273521000000001</c:v>
                </c:pt>
                <c:pt idx="45">
                  <c:v>2.7281903000000001</c:v>
                </c:pt>
                <c:pt idx="46">
                  <c:v>2.7293777000000001</c:v>
                </c:pt>
                <c:pt idx="47">
                  <c:v>2.7311938000000002</c:v>
                </c:pt>
                <c:pt idx="48">
                  <c:v>2.7420204999999997</c:v>
                </c:pt>
                <c:pt idx="49">
                  <c:v>2.7449542</c:v>
                </c:pt>
                <c:pt idx="50">
                  <c:v>2.7480974000000002</c:v>
                </c:pt>
                <c:pt idx="51">
                  <c:v>2.7571779000000003</c:v>
                </c:pt>
                <c:pt idx="52">
                  <c:v>2.7636738999999997</c:v>
                </c:pt>
                <c:pt idx="53">
                  <c:v>2.7647915000000003</c:v>
                </c:pt>
                <c:pt idx="54">
                  <c:v>2.7686332</c:v>
                </c:pt>
                <c:pt idx="55">
                  <c:v>2.7722654000000002</c:v>
                </c:pt>
                <c:pt idx="56">
                  <c:v>2.7788312999999998</c:v>
                </c:pt>
                <c:pt idx="57">
                  <c:v>2.7916138000000004</c:v>
                </c:pt>
                <c:pt idx="58">
                  <c:v>2.7951761000000004</c:v>
                </c:pt>
                <c:pt idx="59">
                  <c:v>2.7988083000000001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8-4C5D-A1EC-4B895315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5648"/>
        <c:axId val="53917184"/>
      </c:scatterChart>
      <c:scatterChart>
        <c:scatterStyle val="lineMarker"/>
        <c:varyColors val="0"/>
        <c:ser>
          <c:idx val="0"/>
          <c:order val="0"/>
          <c:tx>
            <c:v>P'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'0,5 kW'!$F$11:$F$70</c:f>
              <c:numCache>
                <c:formatCode>0.000</c:formatCode>
                <c:ptCount val="60"/>
                <c:pt idx="0">
                  <c:v>44.191415999999997</c:v>
                </c:pt>
                <c:pt idx="1">
                  <c:v>43.752389999999998</c:v>
                </c:pt>
                <c:pt idx="2">
                  <c:v>43.271275000000003</c:v>
                </c:pt>
                <c:pt idx="3">
                  <c:v>42.729931000000001</c:v>
                </c:pt>
                <c:pt idx="4">
                  <c:v>42.259701</c:v>
                </c:pt>
                <c:pt idx="5">
                  <c:v>41.745932000000003</c:v>
                </c:pt>
                <c:pt idx="6">
                  <c:v>41.234340000000003</c:v>
                </c:pt>
                <c:pt idx="7">
                  <c:v>40.727826999999998</c:v>
                </c:pt>
                <c:pt idx="8">
                  <c:v>40.232925000000002</c:v>
                </c:pt>
                <c:pt idx="9">
                  <c:v>39.777208999999999</c:v>
                </c:pt>
                <c:pt idx="10">
                  <c:v>39.285209000000002</c:v>
                </c:pt>
                <c:pt idx="11">
                  <c:v>38.868679</c:v>
                </c:pt>
                <c:pt idx="12">
                  <c:v>38.366520000000001</c:v>
                </c:pt>
                <c:pt idx="13">
                  <c:v>37.926768000000003</c:v>
                </c:pt>
                <c:pt idx="14">
                  <c:v>37.800502999999999</c:v>
                </c:pt>
                <c:pt idx="15">
                  <c:v>37.653919000000002</c:v>
                </c:pt>
                <c:pt idx="16">
                  <c:v>37.554502999999997</c:v>
                </c:pt>
                <c:pt idx="17">
                  <c:v>37.316485999999998</c:v>
                </c:pt>
                <c:pt idx="18">
                  <c:v>37.165548000000001</c:v>
                </c:pt>
                <c:pt idx="19">
                  <c:v>36.931159000000001</c:v>
                </c:pt>
                <c:pt idx="20">
                  <c:v>36.844805000000001</c:v>
                </c:pt>
                <c:pt idx="21">
                  <c:v>36.713459999999998</c:v>
                </c:pt>
                <c:pt idx="22">
                  <c:v>36.653230000000001</c:v>
                </c:pt>
                <c:pt idx="23">
                  <c:v>36.596628000000003</c:v>
                </c:pt>
                <c:pt idx="24">
                  <c:v>36.503017999999997</c:v>
                </c:pt>
                <c:pt idx="25">
                  <c:v>36.386186000000002</c:v>
                </c:pt>
                <c:pt idx="26">
                  <c:v>36.291124000000003</c:v>
                </c:pt>
                <c:pt idx="27">
                  <c:v>36.153973999999998</c:v>
                </c:pt>
                <c:pt idx="28">
                  <c:v>36.01247</c:v>
                </c:pt>
                <c:pt idx="29">
                  <c:v>35.894187000000002</c:v>
                </c:pt>
                <c:pt idx="30">
                  <c:v>35.801302</c:v>
                </c:pt>
                <c:pt idx="31">
                  <c:v>35.728735999999998</c:v>
                </c:pt>
                <c:pt idx="32">
                  <c:v>35.575620999999998</c:v>
                </c:pt>
                <c:pt idx="33">
                  <c:v>35.490718000000001</c:v>
                </c:pt>
                <c:pt idx="34">
                  <c:v>35.391302000000003</c:v>
                </c:pt>
                <c:pt idx="35">
                  <c:v>35.249071999999998</c:v>
                </c:pt>
                <c:pt idx="36">
                  <c:v>35.177231999999997</c:v>
                </c:pt>
                <c:pt idx="37">
                  <c:v>35.007427</c:v>
                </c:pt>
                <c:pt idx="38">
                  <c:v>34.833267999999997</c:v>
                </c:pt>
                <c:pt idx="39">
                  <c:v>34.601781000000003</c:v>
                </c:pt>
                <c:pt idx="40">
                  <c:v>34.380454</c:v>
                </c:pt>
                <c:pt idx="41">
                  <c:v>34.196136000000003</c:v>
                </c:pt>
                <c:pt idx="42">
                  <c:v>33.832579000000003</c:v>
                </c:pt>
                <c:pt idx="43">
                  <c:v>33.532879999999999</c:v>
                </c:pt>
                <c:pt idx="44">
                  <c:v>33.277447000000002</c:v>
                </c:pt>
                <c:pt idx="45">
                  <c:v>32.694014000000003</c:v>
                </c:pt>
                <c:pt idx="46">
                  <c:v>32.170085</c:v>
                </c:pt>
                <c:pt idx="47">
                  <c:v>31.498847000000001</c:v>
                </c:pt>
                <c:pt idx="48">
                  <c:v>30.518476</c:v>
                </c:pt>
                <c:pt idx="49">
                  <c:v>29.710087999999999</c:v>
                </c:pt>
                <c:pt idx="50">
                  <c:v>28.682549000000002</c:v>
                </c:pt>
                <c:pt idx="51">
                  <c:v>27.405383</c:v>
                </c:pt>
                <c:pt idx="52">
                  <c:v>25.914871000000002</c:v>
                </c:pt>
                <c:pt idx="53">
                  <c:v>23.465758999999998</c:v>
                </c:pt>
                <c:pt idx="54">
                  <c:v>21.234345999999999</c:v>
                </c:pt>
                <c:pt idx="55">
                  <c:v>17.444935000000001</c:v>
                </c:pt>
                <c:pt idx="56">
                  <c:v>12.525665999999999</c:v>
                </c:pt>
                <c:pt idx="57">
                  <c:v>5.8103819999999997</c:v>
                </c:pt>
                <c:pt idx="58">
                  <c:v>0.46079599999999998</c:v>
                </c:pt>
                <c:pt idx="59">
                  <c:v>1E-3</c:v>
                </c:pt>
              </c:numCache>
            </c:numRef>
          </c:xVal>
          <c:yVal>
            <c:numRef>
              <c:f>'0,5 kW'!$H$11:$H$70</c:f>
              <c:numCache>
                <c:formatCode>0.0</c:formatCode>
                <c:ptCount val="60"/>
                <c:pt idx="0">
                  <c:v>500.47786153846158</c:v>
                </c:pt>
                <c:pt idx="1">
                  <c:v>500.76849230769233</c:v>
                </c:pt>
                <c:pt idx="2">
                  <c:v>501.69419999999997</c:v>
                </c:pt>
                <c:pt idx="3">
                  <c:v>501.13446153846149</c:v>
                </c:pt>
                <c:pt idx="4">
                  <c:v>501.38204615384615</c:v>
                </c:pt>
                <c:pt idx="5">
                  <c:v>501.48967692307696</c:v>
                </c:pt>
                <c:pt idx="6">
                  <c:v>503.09353846153851</c:v>
                </c:pt>
                <c:pt idx="7">
                  <c:v>503.34110769230773</c:v>
                </c:pt>
                <c:pt idx="8">
                  <c:v>503.19041538461545</c:v>
                </c:pt>
                <c:pt idx="9">
                  <c:v>503.17964615384619</c:v>
                </c:pt>
                <c:pt idx="10">
                  <c:v>505.58004615384618</c:v>
                </c:pt>
                <c:pt idx="11">
                  <c:v>502.74907692307698</c:v>
                </c:pt>
                <c:pt idx="12">
                  <c:v>502.99666153846152</c:v>
                </c:pt>
                <c:pt idx="13">
                  <c:v>506.26895384615392</c:v>
                </c:pt>
                <c:pt idx="14">
                  <c:v>505.48316923076914</c:v>
                </c:pt>
                <c:pt idx="15">
                  <c:v>505.47239999999999</c:v>
                </c:pt>
                <c:pt idx="16">
                  <c:v>506.02138461538459</c:v>
                </c:pt>
                <c:pt idx="17">
                  <c:v>505.67692307692306</c:v>
                </c:pt>
                <c:pt idx="18">
                  <c:v>506.80715384615377</c:v>
                </c:pt>
                <c:pt idx="19">
                  <c:v>505.79533846153845</c:v>
                </c:pt>
                <c:pt idx="20">
                  <c:v>505.83838461538465</c:v>
                </c:pt>
                <c:pt idx="21">
                  <c:v>503.93313846153848</c:v>
                </c:pt>
                <c:pt idx="22">
                  <c:v>506.58110769230774</c:v>
                </c:pt>
                <c:pt idx="23">
                  <c:v>505.95680000000004</c:v>
                </c:pt>
                <c:pt idx="24">
                  <c:v>506.40889230769233</c:v>
                </c:pt>
                <c:pt idx="25">
                  <c:v>506.47347692307687</c:v>
                </c:pt>
                <c:pt idx="26">
                  <c:v>506.23666153846159</c:v>
                </c:pt>
                <c:pt idx="27">
                  <c:v>506.19359999999995</c:v>
                </c:pt>
                <c:pt idx="28">
                  <c:v>505.30018461538464</c:v>
                </c:pt>
                <c:pt idx="29">
                  <c:v>505.98909230769226</c:v>
                </c:pt>
                <c:pt idx="30">
                  <c:v>505.9137384615384</c:v>
                </c:pt>
                <c:pt idx="31">
                  <c:v>503.66403076923075</c:v>
                </c:pt>
                <c:pt idx="32">
                  <c:v>505.64463076923073</c:v>
                </c:pt>
                <c:pt idx="33">
                  <c:v>503.55639999999994</c:v>
                </c:pt>
                <c:pt idx="34">
                  <c:v>503.93313846153848</c:v>
                </c:pt>
                <c:pt idx="35">
                  <c:v>503.6748</c:v>
                </c:pt>
                <c:pt idx="36">
                  <c:v>505.99984615384614</c:v>
                </c:pt>
                <c:pt idx="37">
                  <c:v>504.0192461538461</c:v>
                </c:pt>
                <c:pt idx="38">
                  <c:v>506.37660000000011</c:v>
                </c:pt>
                <c:pt idx="39">
                  <c:v>506.32276923076915</c:v>
                </c:pt>
                <c:pt idx="40">
                  <c:v>504.76196923076918</c:v>
                </c:pt>
                <c:pt idx="41">
                  <c:v>504.60050769230764</c:v>
                </c:pt>
                <c:pt idx="42">
                  <c:v>506.27972307692306</c:v>
                </c:pt>
                <c:pt idx="43">
                  <c:v>506.7210461538462</c:v>
                </c:pt>
                <c:pt idx="44">
                  <c:v>506.7210461538462</c:v>
                </c:pt>
                <c:pt idx="45">
                  <c:v>506.18284615384619</c:v>
                </c:pt>
                <c:pt idx="46">
                  <c:v>505.67692307692306</c:v>
                </c:pt>
                <c:pt idx="47">
                  <c:v>505.95680000000004</c:v>
                </c:pt>
                <c:pt idx="48">
                  <c:v>505.81686153846164</c:v>
                </c:pt>
                <c:pt idx="49">
                  <c:v>505.88144615384618</c:v>
                </c:pt>
                <c:pt idx="50">
                  <c:v>507.09778461538463</c:v>
                </c:pt>
                <c:pt idx="51">
                  <c:v>506.93632307692303</c:v>
                </c:pt>
                <c:pt idx="52">
                  <c:v>506.2151384615384</c:v>
                </c:pt>
                <c:pt idx="53">
                  <c:v>507.16236923076929</c:v>
                </c:pt>
                <c:pt idx="54">
                  <c:v>506.80715384615377</c:v>
                </c:pt>
                <c:pt idx="55">
                  <c:v>506.16130769230767</c:v>
                </c:pt>
                <c:pt idx="56">
                  <c:v>506.7210461538462</c:v>
                </c:pt>
                <c:pt idx="57">
                  <c:v>507.15161538461541</c:v>
                </c:pt>
                <c:pt idx="58">
                  <c:v>507.61446153846157</c:v>
                </c:pt>
                <c:pt idx="59">
                  <c:v>505.51546153846164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58-4C5D-A1EC-4B895315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7856"/>
        <c:axId val="53918720"/>
      </c:scatterChart>
      <c:valAx>
        <c:axId val="53915648"/>
        <c:scaling>
          <c:orientation val="minMax"/>
          <c:max val="35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917184"/>
        <c:crosses val="autoZero"/>
        <c:crossBetween val="midCat"/>
      </c:valAx>
      <c:valAx>
        <c:axId val="53917184"/>
        <c:scaling>
          <c:orientation val="minMax"/>
          <c:max val="2.8"/>
          <c:min val="2.6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915648"/>
        <c:crosses val="autoZero"/>
        <c:crossBetween val="midCat"/>
      </c:valAx>
      <c:valAx>
        <c:axId val="539187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crossAx val="53977856"/>
        <c:crosses val="max"/>
        <c:crossBetween val="midCat"/>
      </c:valAx>
      <c:valAx>
        <c:axId val="5397785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53918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255" r="0.7500000000000125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722080611506657E-2"/>
          <c:y val="4.8689171538106694E-2"/>
          <c:w val="0.85430532639283563"/>
          <c:h val="0.86399661092337676"/>
        </c:manualLayout>
      </c:layout>
      <c:scatterChart>
        <c:scatterStyle val="lineMarker"/>
        <c:varyColors val="0"/>
        <c:ser>
          <c:idx val="0"/>
          <c:order val="0"/>
          <c:tx>
            <c:v>I</c:v>
          </c:tx>
          <c:spPr>
            <a:ln w="15875">
              <a:solidFill>
                <a:srgbClr val="00B0F0"/>
              </a:solidFill>
            </a:ln>
          </c:spPr>
          <c:marker>
            <c:symbol val="x"/>
            <c:size val="5"/>
          </c:marker>
          <c:xVal>
            <c:numRef>
              <c:f>'0,25 kW'!$F$11:$F$70</c:f>
              <c:numCache>
                <c:formatCode>0.000</c:formatCode>
                <c:ptCount val="60"/>
                <c:pt idx="0">
                  <c:v>42.947629999999997</c:v>
                </c:pt>
                <c:pt idx="1">
                  <c:v>42.121099999999998</c:v>
                </c:pt>
                <c:pt idx="2">
                  <c:v>41.033330999999997</c:v>
                </c:pt>
                <c:pt idx="3">
                  <c:v>39.442678000000001</c:v>
                </c:pt>
                <c:pt idx="4">
                  <c:v>39.108147000000002</c:v>
                </c:pt>
                <c:pt idx="5">
                  <c:v>38.752572999999998</c:v>
                </c:pt>
                <c:pt idx="6">
                  <c:v>38.355634999999999</c:v>
                </c:pt>
                <c:pt idx="7">
                  <c:v>37.942006999999997</c:v>
                </c:pt>
                <c:pt idx="8">
                  <c:v>37.558132000000001</c:v>
                </c:pt>
                <c:pt idx="9">
                  <c:v>37.137973000000002</c:v>
                </c:pt>
                <c:pt idx="10">
                  <c:v>36.970345000000002</c:v>
                </c:pt>
                <c:pt idx="11">
                  <c:v>36.852786999999999</c:v>
                </c:pt>
                <c:pt idx="12">
                  <c:v>36.711283000000002</c:v>
                </c:pt>
                <c:pt idx="13">
                  <c:v>36.561796999999999</c:v>
                </c:pt>
                <c:pt idx="14">
                  <c:v>36.455849999999998</c:v>
                </c:pt>
                <c:pt idx="15">
                  <c:v>36.321601999999999</c:v>
                </c:pt>
                <c:pt idx="16">
                  <c:v>36.248309999999996</c:v>
                </c:pt>
                <c:pt idx="17">
                  <c:v>36.138734999999997</c:v>
                </c:pt>
                <c:pt idx="18">
                  <c:v>36.003762000000002</c:v>
                </c:pt>
                <c:pt idx="19">
                  <c:v>35.946434000000004</c:v>
                </c:pt>
                <c:pt idx="20">
                  <c:v>35.876044999999998</c:v>
                </c:pt>
                <c:pt idx="21">
                  <c:v>35.778081</c:v>
                </c:pt>
                <c:pt idx="22">
                  <c:v>35.696806000000002</c:v>
                </c:pt>
                <c:pt idx="23">
                  <c:v>35.587957000000003</c:v>
                </c:pt>
                <c:pt idx="24">
                  <c:v>35.487816000000002</c:v>
                </c:pt>
                <c:pt idx="25">
                  <c:v>35.349214000000003</c:v>
                </c:pt>
                <c:pt idx="26">
                  <c:v>35.317284999999998</c:v>
                </c:pt>
                <c:pt idx="27">
                  <c:v>35.201903999999999</c:v>
                </c:pt>
                <c:pt idx="28">
                  <c:v>35.064754000000001</c:v>
                </c:pt>
                <c:pt idx="29">
                  <c:v>34.93994</c:v>
                </c:pt>
                <c:pt idx="30">
                  <c:v>34.851408999999997</c:v>
                </c:pt>
                <c:pt idx="31">
                  <c:v>34.794808000000003</c:v>
                </c:pt>
                <c:pt idx="32">
                  <c:v>34.471888</c:v>
                </c:pt>
                <c:pt idx="33">
                  <c:v>34.345621999999999</c:v>
                </c:pt>
                <c:pt idx="34">
                  <c:v>34.135179999999998</c:v>
                </c:pt>
                <c:pt idx="35">
                  <c:v>33.950862000000001</c:v>
                </c:pt>
                <c:pt idx="36">
                  <c:v>33.865958999999997</c:v>
                </c:pt>
                <c:pt idx="37">
                  <c:v>33.610526</c:v>
                </c:pt>
                <c:pt idx="38">
                  <c:v>33.397906999999996</c:v>
                </c:pt>
                <c:pt idx="39">
                  <c:v>33.301392999999997</c:v>
                </c:pt>
                <c:pt idx="40">
                  <c:v>33.003872000000001</c:v>
                </c:pt>
                <c:pt idx="41">
                  <c:v>32.740456000000002</c:v>
                </c:pt>
                <c:pt idx="42">
                  <c:v>32.449464999999996</c:v>
                </c:pt>
                <c:pt idx="43">
                  <c:v>32.143960999999997</c:v>
                </c:pt>
                <c:pt idx="44">
                  <c:v>31.535855999999999</c:v>
                </c:pt>
                <c:pt idx="45">
                  <c:v>30.585236999999999</c:v>
                </c:pt>
                <c:pt idx="46">
                  <c:v>29.550442</c:v>
                </c:pt>
                <c:pt idx="47">
                  <c:v>28.750036000000001</c:v>
                </c:pt>
                <c:pt idx="48">
                  <c:v>27.644126</c:v>
                </c:pt>
                <c:pt idx="49">
                  <c:v>26.563614000000001</c:v>
                </c:pt>
                <c:pt idx="50">
                  <c:v>24.69866</c:v>
                </c:pt>
                <c:pt idx="51">
                  <c:v>22.129087999999999</c:v>
                </c:pt>
                <c:pt idx="52">
                  <c:v>20.887478999999999</c:v>
                </c:pt>
                <c:pt idx="53">
                  <c:v>18.428933000000001</c:v>
                </c:pt>
                <c:pt idx="54">
                  <c:v>16.571237</c:v>
                </c:pt>
                <c:pt idx="55">
                  <c:v>10.040271000000001</c:v>
                </c:pt>
                <c:pt idx="56">
                  <c:v>7.7203270000000002</c:v>
                </c:pt>
                <c:pt idx="57">
                  <c:v>2.975943</c:v>
                </c:pt>
                <c:pt idx="58">
                  <c:v>0.38097300000000001</c:v>
                </c:pt>
                <c:pt idx="59">
                  <c:v>1E-3</c:v>
                </c:pt>
              </c:numCache>
            </c:numRef>
          </c:xVal>
          <c:yVal>
            <c:numRef>
              <c:f>'0,25 kW'!$G$11:$G$70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0.35357930000000004</c:v>
                </c:pt>
                <c:pt idx="2">
                  <c:v>0.68124430000000002</c:v>
                </c:pt>
                <c:pt idx="3">
                  <c:v>0.98034080000000001</c:v>
                </c:pt>
                <c:pt idx="4">
                  <c:v>1.0225998999999999</c:v>
                </c:pt>
                <c:pt idx="5">
                  <c:v>1.0637413</c:v>
                </c:pt>
                <c:pt idx="6">
                  <c:v>1.1011807999999998</c:v>
                </c:pt>
                <c:pt idx="7">
                  <c:v>1.1370137</c:v>
                </c:pt>
                <c:pt idx="8">
                  <c:v>1.1643948</c:v>
                </c:pt>
                <c:pt idx="9">
                  <c:v>1.1877944</c:v>
                </c:pt>
                <c:pt idx="10">
                  <c:v>1.1995989999999999</c:v>
                </c:pt>
                <c:pt idx="11">
                  <c:v>1.2042790000000001</c:v>
                </c:pt>
                <c:pt idx="12">
                  <c:v>1.2118226999999999</c:v>
                </c:pt>
                <c:pt idx="13">
                  <c:v>1.2167820999999999</c:v>
                </c:pt>
                <c:pt idx="14">
                  <c:v>1.2239766000000001</c:v>
                </c:pt>
                <c:pt idx="15">
                  <c:v>1.2278183</c:v>
                </c:pt>
                <c:pt idx="16">
                  <c:v>1.2310314</c:v>
                </c:pt>
                <c:pt idx="17">
                  <c:v>1.2356415000000001</c:v>
                </c:pt>
                <c:pt idx="18">
                  <c:v>1.2417883000000001</c:v>
                </c:pt>
                <c:pt idx="19">
                  <c:v>1.2431852999999999</c:v>
                </c:pt>
                <c:pt idx="20">
                  <c:v>1.2461888000000001</c:v>
                </c:pt>
                <c:pt idx="21">
                  <c:v>1.2525451000000001</c:v>
                </c:pt>
                <c:pt idx="22">
                  <c:v>1.2561773000000001</c:v>
                </c:pt>
                <c:pt idx="23">
                  <c:v>1.2565963999999998</c:v>
                </c:pt>
                <c:pt idx="24">
                  <c:v>1.2607175000000002</c:v>
                </c:pt>
                <c:pt idx="25">
                  <c:v>1.2644195999999999</c:v>
                </c:pt>
                <c:pt idx="26">
                  <c:v>1.2656769000000001</c:v>
                </c:pt>
                <c:pt idx="27">
                  <c:v>1.2678422</c:v>
                </c:pt>
                <c:pt idx="28">
                  <c:v>1.2706361999999998</c:v>
                </c:pt>
                <c:pt idx="29">
                  <c:v>1.2735699</c:v>
                </c:pt>
                <c:pt idx="30">
                  <c:v>1.2755257</c:v>
                </c:pt>
                <c:pt idx="31">
                  <c:v>1.2777609000000001</c:v>
                </c:pt>
                <c:pt idx="32">
                  <c:v>1.2829298</c:v>
                </c:pt>
                <c:pt idx="33">
                  <c:v>1.2857236999999999</c:v>
                </c:pt>
                <c:pt idx="34">
                  <c:v>1.2901243</c:v>
                </c:pt>
                <c:pt idx="35">
                  <c:v>1.2908227999999999</c:v>
                </c:pt>
                <c:pt idx="36">
                  <c:v>1.2925690000000001</c:v>
                </c:pt>
                <c:pt idx="37">
                  <c:v>1.2942454000000001</c:v>
                </c:pt>
                <c:pt idx="38">
                  <c:v>1.2942454000000001</c:v>
                </c:pt>
                <c:pt idx="39">
                  <c:v>1.2950835999999999</c:v>
                </c:pt>
                <c:pt idx="40">
                  <c:v>1.2969695000000001</c:v>
                </c:pt>
                <c:pt idx="41">
                  <c:v>1.2979474</c:v>
                </c:pt>
                <c:pt idx="42">
                  <c:v>1.3002525</c:v>
                </c:pt>
                <c:pt idx="43">
                  <c:v>1.3013701</c:v>
                </c:pt>
                <c:pt idx="44">
                  <c:v>1.3048625999999999</c:v>
                </c:pt>
                <c:pt idx="45">
                  <c:v>1.3074469999999998</c:v>
                </c:pt>
                <c:pt idx="46">
                  <c:v>1.3080757000000001</c:v>
                </c:pt>
                <c:pt idx="47">
                  <c:v>1.3133842000000002</c:v>
                </c:pt>
                <c:pt idx="48">
                  <c:v>1.3174354999999998</c:v>
                </c:pt>
                <c:pt idx="49">
                  <c:v>1.3177848000000001</c:v>
                </c:pt>
                <c:pt idx="50">
                  <c:v>1.3223947999999999</c:v>
                </c:pt>
                <c:pt idx="51">
                  <c:v>1.3240711999999999</c:v>
                </c:pt>
                <c:pt idx="52">
                  <c:v>1.3248396000000002</c:v>
                </c:pt>
                <c:pt idx="53">
                  <c:v>1.3259571999999999</c:v>
                </c:pt>
                <c:pt idx="54">
                  <c:v>1.3270048999999999</c:v>
                </c:pt>
                <c:pt idx="55">
                  <c:v>1.3344787999999999</c:v>
                </c:pt>
                <c:pt idx="56">
                  <c:v>1.3407652999999999</c:v>
                </c:pt>
                <c:pt idx="57">
                  <c:v>1.3416733999999999</c:v>
                </c:pt>
                <c:pt idx="58">
                  <c:v>1.3435593000000001</c:v>
                </c:pt>
                <c:pt idx="59">
                  <c:v>1.3454453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5-4A5A-BDB4-F7364E370A0D}"/>
            </c:ext>
          </c:extLst>
        </c:ser>
        <c:ser>
          <c:idx val="1"/>
          <c:order val="2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'0,25 kW'!$F$11:$F$70</c:f>
              <c:numCache>
                <c:formatCode>0.000</c:formatCode>
                <c:ptCount val="60"/>
                <c:pt idx="0">
                  <c:v>42.947629999999997</c:v>
                </c:pt>
                <c:pt idx="1">
                  <c:v>42.121099999999998</c:v>
                </c:pt>
                <c:pt idx="2">
                  <c:v>41.033330999999997</c:v>
                </c:pt>
                <c:pt idx="3">
                  <c:v>39.442678000000001</c:v>
                </c:pt>
                <c:pt idx="4">
                  <c:v>39.108147000000002</c:v>
                </c:pt>
                <c:pt idx="5">
                  <c:v>38.752572999999998</c:v>
                </c:pt>
                <c:pt idx="6">
                  <c:v>38.355634999999999</c:v>
                </c:pt>
                <c:pt idx="7">
                  <c:v>37.942006999999997</c:v>
                </c:pt>
                <c:pt idx="8">
                  <c:v>37.558132000000001</c:v>
                </c:pt>
                <c:pt idx="9">
                  <c:v>37.137973000000002</c:v>
                </c:pt>
                <c:pt idx="10">
                  <c:v>36.970345000000002</c:v>
                </c:pt>
                <c:pt idx="11">
                  <c:v>36.852786999999999</c:v>
                </c:pt>
                <c:pt idx="12">
                  <c:v>36.711283000000002</c:v>
                </c:pt>
                <c:pt idx="13">
                  <c:v>36.561796999999999</c:v>
                </c:pt>
                <c:pt idx="14">
                  <c:v>36.455849999999998</c:v>
                </c:pt>
                <c:pt idx="15">
                  <c:v>36.321601999999999</c:v>
                </c:pt>
                <c:pt idx="16">
                  <c:v>36.248309999999996</c:v>
                </c:pt>
                <c:pt idx="17">
                  <c:v>36.138734999999997</c:v>
                </c:pt>
                <c:pt idx="18">
                  <c:v>36.003762000000002</c:v>
                </c:pt>
                <c:pt idx="19">
                  <c:v>35.946434000000004</c:v>
                </c:pt>
                <c:pt idx="20">
                  <c:v>35.876044999999998</c:v>
                </c:pt>
                <c:pt idx="21">
                  <c:v>35.778081</c:v>
                </c:pt>
                <c:pt idx="22">
                  <c:v>35.696806000000002</c:v>
                </c:pt>
                <c:pt idx="23">
                  <c:v>35.587957000000003</c:v>
                </c:pt>
                <c:pt idx="24">
                  <c:v>35.487816000000002</c:v>
                </c:pt>
                <c:pt idx="25">
                  <c:v>35.349214000000003</c:v>
                </c:pt>
                <c:pt idx="26">
                  <c:v>35.317284999999998</c:v>
                </c:pt>
                <c:pt idx="27">
                  <c:v>35.201903999999999</c:v>
                </c:pt>
                <c:pt idx="28">
                  <c:v>35.064754000000001</c:v>
                </c:pt>
                <c:pt idx="29">
                  <c:v>34.93994</c:v>
                </c:pt>
                <c:pt idx="30">
                  <c:v>34.851408999999997</c:v>
                </c:pt>
                <c:pt idx="31">
                  <c:v>34.794808000000003</c:v>
                </c:pt>
                <c:pt idx="32">
                  <c:v>34.471888</c:v>
                </c:pt>
                <c:pt idx="33">
                  <c:v>34.345621999999999</c:v>
                </c:pt>
                <c:pt idx="34">
                  <c:v>34.135179999999998</c:v>
                </c:pt>
                <c:pt idx="35">
                  <c:v>33.950862000000001</c:v>
                </c:pt>
                <c:pt idx="36">
                  <c:v>33.865958999999997</c:v>
                </c:pt>
                <c:pt idx="37">
                  <c:v>33.610526</c:v>
                </c:pt>
                <c:pt idx="38">
                  <c:v>33.397906999999996</c:v>
                </c:pt>
                <c:pt idx="39">
                  <c:v>33.301392999999997</c:v>
                </c:pt>
                <c:pt idx="40">
                  <c:v>33.003872000000001</c:v>
                </c:pt>
                <c:pt idx="41">
                  <c:v>32.740456000000002</c:v>
                </c:pt>
                <c:pt idx="42">
                  <c:v>32.449464999999996</c:v>
                </c:pt>
                <c:pt idx="43">
                  <c:v>32.143960999999997</c:v>
                </c:pt>
                <c:pt idx="44">
                  <c:v>31.535855999999999</c:v>
                </c:pt>
                <c:pt idx="45">
                  <c:v>30.585236999999999</c:v>
                </c:pt>
                <c:pt idx="46">
                  <c:v>29.550442</c:v>
                </c:pt>
                <c:pt idx="47">
                  <c:v>28.750036000000001</c:v>
                </c:pt>
                <c:pt idx="48">
                  <c:v>27.644126</c:v>
                </c:pt>
                <c:pt idx="49">
                  <c:v>26.563614000000001</c:v>
                </c:pt>
                <c:pt idx="50">
                  <c:v>24.69866</c:v>
                </c:pt>
                <c:pt idx="51">
                  <c:v>22.129087999999999</c:v>
                </c:pt>
                <c:pt idx="52">
                  <c:v>20.887478999999999</c:v>
                </c:pt>
                <c:pt idx="53">
                  <c:v>18.428933000000001</c:v>
                </c:pt>
                <c:pt idx="54">
                  <c:v>16.571237</c:v>
                </c:pt>
                <c:pt idx="55">
                  <c:v>10.040271000000001</c:v>
                </c:pt>
                <c:pt idx="56">
                  <c:v>7.7203270000000002</c:v>
                </c:pt>
                <c:pt idx="57">
                  <c:v>2.975943</c:v>
                </c:pt>
                <c:pt idx="58">
                  <c:v>0.38097300000000001</c:v>
                </c:pt>
                <c:pt idx="59">
                  <c:v>1E-3</c:v>
                </c:pt>
              </c:numCache>
            </c:numRef>
          </c:xVal>
          <c:yVal>
            <c:numRef>
              <c:f>'0,25 kW'!$L$11:$L$70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0.35799999999999998</c:v>
                </c:pt>
                <c:pt idx="2">
                  <c:v>0.68124430000000002</c:v>
                </c:pt>
                <c:pt idx="3">
                  <c:v>0.98034080000000001</c:v>
                </c:pt>
                <c:pt idx="4">
                  <c:v>1.0225998999999999</c:v>
                </c:pt>
                <c:pt idx="5">
                  <c:v>1.0637413</c:v>
                </c:pt>
                <c:pt idx="6">
                  <c:v>1.1011807999999998</c:v>
                </c:pt>
                <c:pt idx="7">
                  <c:v>1.1370137</c:v>
                </c:pt>
                <c:pt idx="8">
                  <c:v>1.1629</c:v>
                </c:pt>
                <c:pt idx="9">
                  <c:v>1.1877944</c:v>
                </c:pt>
                <c:pt idx="10">
                  <c:v>1.1975</c:v>
                </c:pt>
                <c:pt idx="11">
                  <c:v>1.2042790000000001</c:v>
                </c:pt>
                <c:pt idx="12">
                  <c:v>1.2118226999999999</c:v>
                </c:pt>
                <c:pt idx="13">
                  <c:v>1.2193000000000001</c:v>
                </c:pt>
                <c:pt idx="14">
                  <c:v>1.2243999999999999</c:v>
                </c:pt>
                <c:pt idx="15">
                  <c:v>1.2302999999999999</c:v>
                </c:pt>
                <c:pt idx="16">
                  <c:v>1.2334000000000001</c:v>
                </c:pt>
                <c:pt idx="17">
                  <c:v>1.2378</c:v>
                </c:pt>
                <c:pt idx="18">
                  <c:v>1.2432000000000001</c:v>
                </c:pt>
                <c:pt idx="19">
                  <c:v>1.2454000000000001</c:v>
                </c:pt>
                <c:pt idx="20">
                  <c:v>1.248</c:v>
                </c:pt>
                <c:pt idx="21">
                  <c:v>1.2515000000000001</c:v>
                </c:pt>
                <c:pt idx="22">
                  <c:v>1.2543</c:v>
                </c:pt>
                <c:pt idx="23">
                  <c:v>1.258</c:v>
                </c:pt>
                <c:pt idx="24">
                  <c:v>1.2613000000000001</c:v>
                </c:pt>
                <c:pt idx="25">
                  <c:v>1.2656000000000001</c:v>
                </c:pt>
                <c:pt idx="26">
                  <c:v>1.2664</c:v>
                </c:pt>
                <c:pt idx="27">
                  <c:v>1.2692000000000001</c:v>
                </c:pt>
                <c:pt idx="28">
                  <c:v>1.2724</c:v>
                </c:pt>
                <c:pt idx="29">
                  <c:v>1.2751999999999999</c:v>
                </c:pt>
                <c:pt idx="30">
                  <c:v>1.2770999999999999</c:v>
                </c:pt>
                <c:pt idx="31">
                  <c:v>1.2783</c:v>
                </c:pt>
                <c:pt idx="32">
                  <c:v>1.284</c:v>
                </c:pt>
                <c:pt idx="33">
                  <c:v>1.286</c:v>
                </c:pt>
                <c:pt idx="34">
                  <c:v>1.2885</c:v>
                </c:pt>
                <c:pt idx="35">
                  <c:v>1.2905</c:v>
                </c:pt>
                <c:pt idx="36">
                  <c:v>1.2914000000000001</c:v>
                </c:pt>
                <c:pt idx="37">
                  <c:v>1.2938000000000001</c:v>
                </c:pt>
                <c:pt idx="38">
                  <c:v>1.2955000000000001</c:v>
                </c:pt>
                <c:pt idx="39">
                  <c:v>1.2962</c:v>
                </c:pt>
                <c:pt idx="40">
                  <c:v>1.298</c:v>
                </c:pt>
                <c:pt idx="41">
                  <c:v>1.2995000000000001</c:v>
                </c:pt>
                <c:pt idx="42">
                  <c:v>1.3008999999999999</c:v>
                </c:pt>
                <c:pt idx="43">
                  <c:v>1.3023</c:v>
                </c:pt>
                <c:pt idx="44">
                  <c:v>1.3048625999999999</c:v>
                </c:pt>
                <c:pt idx="45">
                  <c:v>1.3080000000000001</c:v>
                </c:pt>
                <c:pt idx="46">
                  <c:v>1.3112999999999999</c:v>
                </c:pt>
                <c:pt idx="47">
                  <c:v>1.3133842000000002</c:v>
                </c:pt>
                <c:pt idx="48">
                  <c:v>1.3159000000000001</c:v>
                </c:pt>
                <c:pt idx="49">
                  <c:v>1.3177848000000001</c:v>
                </c:pt>
                <c:pt idx="50">
                  <c:v>1.3203</c:v>
                </c:pt>
                <c:pt idx="51">
                  <c:v>1.3235600000000001</c:v>
                </c:pt>
                <c:pt idx="52">
                  <c:v>1.3250999999999999</c:v>
                </c:pt>
                <c:pt idx="53">
                  <c:v>1.3280000000000001</c:v>
                </c:pt>
                <c:pt idx="54">
                  <c:v>1.3301000000000001</c:v>
                </c:pt>
                <c:pt idx="55">
                  <c:v>1.3360000000000001</c:v>
                </c:pt>
                <c:pt idx="56">
                  <c:v>1.3380000000000001</c:v>
                </c:pt>
                <c:pt idx="57">
                  <c:v>1.3416733999999999</c:v>
                </c:pt>
                <c:pt idx="58">
                  <c:v>1.3435593000000001</c:v>
                </c:pt>
                <c:pt idx="59">
                  <c:v>1.3438300000000001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A5A-BDB4-F7364E37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6464"/>
        <c:axId val="54208000"/>
      </c:scatterChart>
      <c:scatterChart>
        <c:scatterStyle val="lineMarker"/>
        <c:varyColors val="0"/>
        <c:ser>
          <c:idx val="3"/>
          <c:order val="1"/>
          <c:tx>
            <c:v>G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'0,25 kW'!$F$11:$F$70</c:f>
              <c:numCache>
                <c:formatCode>0.000</c:formatCode>
                <c:ptCount val="60"/>
                <c:pt idx="0">
                  <c:v>42.947629999999997</c:v>
                </c:pt>
                <c:pt idx="1">
                  <c:v>42.121099999999998</c:v>
                </c:pt>
                <c:pt idx="2">
                  <c:v>41.033330999999997</c:v>
                </c:pt>
                <c:pt idx="3">
                  <c:v>39.442678000000001</c:v>
                </c:pt>
                <c:pt idx="4">
                  <c:v>39.108147000000002</c:v>
                </c:pt>
                <c:pt idx="5">
                  <c:v>38.752572999999998</c:v>
                </c:pt>
                <c:pt idx="6">
                  <c:v>38.355634999999999</c:v>
                </c:pt>
                <c:pt idx="7">
                  <c:v>37.942006999999997</c:v>
                </c:pt>
                <c:pt idx="8">
                  <c:v>37.558132000000001</c:v>
                </c:pt>
                <c:pt idx="9">
                  <c:v>37.137973000000002</c:v>
                </c:pt>
                <c:pt idx="10">
                  <c:v>36.970345000000002</c:v>
                </c:pt>
                <c:pt idx="11">
                  <c:v>36.852786999999999</c:v>
                </c:pt>
                <c:pt idx="12">
                  <c:v>36.711283000000002</c:v>
                </c:pt>
                <c:pt idx="13">
                  <c:v>36.561796999999999</c:v>
                </c:pt>
                <c:pt idx="14">
                  <c:v>36.455849999999998</c:v>
                </c:pt>
                <c:pt idx="15">
                  <c:v>36.321601999999999</c:v>
                </c:pt>
                <c:pt idx="16">
                  <c:v>36.248309999999996</c:v>
                </c:pt>
                <c:pt idx="17">
                  <c:v>36.138734999999997</c:v>
                </c:pt>
                <c:pt idx="18">
                  <c:v>36.003762000000002</c:v>
                </c:pt>
                <c:pt idx="19">
                  <c:v>35.946434000000004</c:v>
                </c:pt>
                <c:pt idx="20">
                  <c:v>35.876044999999998</c:v>
                </c:pt>
                <c:pt idx="21">
                  <c:v>35.778081</c:v>
                </c:pt>
                <c:pt idx="22">
                  <c:v>35.696806000000002</c:v>
                </c:pt>
                <c:pt idx="23">
                  <c:v>35.587957000000003</c:v>
                </c:pt>
                <c:pt idx="24">
                  <c:v>35.487816000000002</c:v>
                </c:pt>
                <c:pt idx="25">
                  <c:v>35.349214000000003</c:v>
                </c:pt>
                <c:pt idx="26">
                  <c:v>35.317284999999998</c:v>
                </c:pt>
                <c:pt idx="27">
                  <c:v>35.201903999999999</c:v>
                </c:pt>
                <c:pt idx="28">
                  <c:v>35.064754000000001</c:v>
                </c:pt>
                <c:pt idx="29">
                  <c:v>34.93994</c:v>
                </c:pt>
                <c:pt idx="30">
                  <c:v>34.851408999999997</c:v>
                </c:pt>
                <c:pt idx="31">
                  <c:v>34.794808000000003</c:v>
                </c:pt>
                <c:pt idx="32">
                  <c:v>34.471888</c:v>
                </c:pt>
                <c:pt idx="33">
                  <c:v>34.345621999999999</c:v>
                </c:pt>
                <c:pt idx="34">
                  <c:v>34.135179999999998</c:v>
                </c:pt>
                <c:pt idx="35">
                  <c:v>33.950862000000001</c:v>
                </c:pt>
                <c:pt idx="36">
                  <c:v>33.865958999999997</c:v>
                </c:pt>
                <c:pt idx="37">
                  <c:v>33.610526</c:v>
                </c:pt>
                <c:pt idx="38">
                  <c:v>33.397906999999996</c:v>
                </c:pt>
                <c:pt idx="39">
                  <c:v>33.301392999999997</c:v>
                </c:pt>
                <c:pt idx="40">
                  <c:v>33.003872000000001</c:v>
                </c:pt>
                <c:pt idx="41">
                  <c:v>32.740456000000002</c:v>
                </c:pt>
                <c:pt idx="42">
                  <c:v>32.449464999999996</c:v>
                </c:pt>
                <c:pt idx="43">
                  <c:v>32.143960999999997</c:v>
                </c:pt>
                <c:pt idx="44">
                  <c:v>31.535855999999999</c:v>
                </c:pt>
                <c:pt idx="45">
                  <c:v>30.585236999999999</c:v>
                </c:pt>
                <c:pt idx="46">
                  <c:v>29.550442</c:v>
                </c:pt>
                <c:pt idx="47">
                  <c:v>28.750036000000001</c:v>
                </c:pt>
                <c:pt idx="48">
                  <c:v>27.644126</c:v>
                </c:pt>
                <c:pt idx="49">
                  <c:v>26.563614000000001</c:v>
                </c:pt>
                <c:pt idx="50">
                  <c:v>24.69866</c:v>
                </c:pt>
                <c:pt idx="51">
                  <c:v>22.129087999999999</c:v>
                </c:pt>
                <c:pt idx="52">
                  <c:v>20.887478999999999</c:v>
                </c:pt>
                <c:pt idx="53">
                  <c:v>18.428933000000001</c:v>
                </c:pt>
                <c:pt idx="54">
                  <c:v>16.571237</c:v>
                </c:pt>
                <c:pt idx="55">
                  <c:v>10.040271000000001</c:v>
                </c:pt>
                <c:pt idx="56">
                  <c:v>7.7203270000000002</c:v>
                </c:pt>
                <c:pt idx="57">
                  <c:v>2.975943</c:v>
                </c:pt>
                <c:pt idx="58">
                  <c:v>0.38097300000000001</c:v>
                </c:pt>
                <c:pt idx="59">
                  <c:v>1E-3</c:v>
                </c:pt>
              </c:numCache>
            </c:numRef>
          </c:xVal>
          <c:yVal>
            <c:numRef>
              <c:f>'0,25 kW'!$H$11:$H$70</c:f>
              <c:numCache>
                <c:formatCode>0.0</c:formatCode>
                <c:ptCount val="60"/>
                <c:pt idx="0">
                  <c:v>248.24218461538464</c:v>
                </c:pt>
                <c:pt idx="1">
                  <c:v>249.10330769230768</c:v>
                </c:pt>
                <c:pt idx="2">
                  <c:v>248.85573846153846</c:v>
                </c:pt>
                <c:pt idx="3">
                  <c:v>249.40470769230774</c:v>
                </c:pt>
                <c:pt idx="4">
                  <c:v>249.38318461538461</c:v>
                </c:pt>
                <c:pt idx="5">
                  <c:v>249.74915384615383</c:v>
                </c:pt>
                <c:pt idx="6">
                  <c:v>249.6199846153846</c:v>
                </c:pt>
                <c:pt idx="7">
                  <c:v>249.9429076923077</c:v>
                </c:pt>
                <c:pt idx="8">
                  <c:v>249.95367692307693</c:v>
                </c:pt>
                <c:pt idx="9">
                  <c:v>250.24430769230767</c:v>
                </c:pt>
                <c:pt idx="10">
                  <c:v>249.99673846153846</c:v>
                </c:pt>
                <c:pt idx="11">
                  <c:v>250.42729230769228</c:v>
                </c:pt>
                <c:pt idx="12">
                  <c:v>250.24430769230767</c:v>
                </c:pt>
                <c:pt idx="13">
                  <c:v>250.52416923076922</c:v>
                </c:pt>
                <c:pt idx="14">
                  <c:v>250.70716923076921</c:v>
                </c:pt>
                <c:pt idx="15">
                  <c:v>250.73946153846154</c:v>
                </c:pt>
                <c:pt idx="16">
                  <c:v>250.63181538461538</c:v>
                </c:pt>
                <c:pt idx="17">
                  <c:v>250.98703076923076</c:v>
                </c:pt>
                <c:pt idx="18">
                  <c:v>250.99779999999998</c:v>
                </c:pt>
                <c:pt idx="19">
                  <c:v>250.4488307692308</c:v>
                </c:pt>
                <c:pt idx="20">
                  <c:v>250.92244615384612</c:v>
                </c:pt>
                <c:pt idx="21">
                  <c:v>251.5144769230769</c:v>
                </c:pt>
                <c:pt idx="22">
                  <c:v>251.09467692307692</c:v>
                </c:pt>
                <c:pt idx="23">
                  <c:v>251.2130769230769</c:v>
                </c:pt>
                <c:pt idx="24">
                  <c:v>251.01932307692309</c:v>
                </c:pt>
                <c:pt idx="25">
                  <c:v>251.03009230769231</c:v>
                </c:pt>
                <c:pt idx="26">
                  <c:v>251.26690769230768</c:v>
                </c:pt>
                <c:pt idx="27">
                  <c:v>251.50370769230767</c:v>
                </c:pt>
                <c:pt idx="28">
                  <c:v>250.84710769230767</c:v>
                </c:pt>
                <c:pt idx="29">
                  <c:v>251.18078461538462</c:v>
                </c:pt>
                <c:pt idx="30">
                  <c:v>251.27766153846153</c:v>
                </c:pt>
                <c:pt idx="31">
                  <c:v>251.49295384615382</c:v>
                </c:pt>
                <c:pt idx="32">
                  <c:v>251.06238461538459</c:v>
                </c:pt>
                <c:pt idx="33">
                  <c:v>251.58983076923079</c:v>
                </c:pt>
                <c:pt idx="34">
                  <c:v>251.41759999999999</c:v>
                </c:pt>
                <c:pt idx="35">
                  <c:v>251.41759999999999</c:v>
                </c:pt>
                <c:pt idx="36">
                  <c:v>251.61135384615386</c:v>
                </c:pt>
                <c:pt idx="37">
                  <c:v>251.65441538461536</c:v>
                </c:pt>
                <c:pt idx="38">
                  <c:v>251.91275384615383</c:v>
                </c:pt>
                <c:pt idx="39">
                  <c:v>251.99886153846154</c:v>
                </c:pt>
                <c:pt idx="40">
                  <c:v>251.55753846153846</c:v>
                </c:pt>
                <c:pt idx="41">
                  <c:v>251.57906153846153</c:v>
                </c:pt>
                <c:pt idx="42">
                  <c:v>251.66516923076924</c:v>
                </c:pt>
                <c:pt idx="43">
                  <c:v>251.95579999999998</c:v>
                </c:pt>
                <c:pt idx="44">
                  <c:v>252.23567692307691</c:v>
                </c:pt>
                <c:pt idx="45">
                  <c:v>252.42943076923078</c:v>
                </c:pt>
                <c:pt idx="46">
                  <c:v>252.00963076923074</c:v>
                </c:pt>
                <c:pt idx="47">
                  <c:v>251.86969230769228</c:v>
                </c:pt>
                <c:pt idx="48">
                  <c:v>252.34330769230772</c:v>
                </c:pt>
                <c:pt idx="49">
                  <c:v>252.44018461538462</c:v>
                </c:pt>
                <c:pt idx="50">
                  <c:v>252.54783076923079</c:v>
                </c:pt>
                <c:pt idx="51">
                  <c:v>252.8276923076923</c:v>
                </c:pt>
                <c:pt idx="52">
                  <c:v>252.70929230769229</c:v>
                </c:pt>
                <c:pt idx="53">
                  <c:v>252.3971384615385</c:v>
                </c:pt>
                <c:pt idx="54">
                  <c:v>252.59089230769229</c:v>
                </c:pt>
                <c:pt idx="55">
                  <c:v>252.94610769230769</c:v>
                </c:pt>
                <c:pt idx="56">
                  <c:v>252.7954</c:v>
                </c:pt>
                <c:pt idx="57">
                  <c:v>252.85998461538463</c:v>
                </c:pt>
                <c:pt idx="58">
                  <c:v>253.41972307692313</c:v>
                </c:pt>
                <c:pt idx="59">
                  <c:v>253.30132307692307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A5A-BDB4-F7364E37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9536"/>
        <c:axId val="54211328"/>
      </c:scatterChart>
      <c:valAx>
        <c:axId val="54206464"/>
        <c:scaling>
          <c:orientation val="minMax"/>
          <c:max val="45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208000"/>
        <c:crosses val="autoZero"/>
        <c:crossBetween val="midCat"/>
      </c:valAx>
      <c:valAx>
        <c:axId val="54208000"/>
        <c:scaling>
          <c:orientation val="minMax"/>
          <c:max val="1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206464"/>
        <c:crosses val="autoZero"/>
        <c:crossBetween val="midCat"/>
      </c:valAx>
      <c:valAx>
        <c:axId val="5420953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54211328"/>
        <c:crosses val="autoZero"/>
        <c:crossBetween val="midCat"/>
      </c:valAx>
      <c:valAx>
        <c:axId val="54211328"/>
        <c:scaling>
          <c:orientation val="minMax"/>
          <c:max val="1100"/>
          <c:min val="0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209536"/>
        <c:crosses val="max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21" r="0.7500000000000121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08732999284182E-2"/>
          <c:y val="4.8689133858267723E-2"/>
          <c:w val="0.85430532639283563"/>
          <c:h val="0.86399661092337721"/>
        </c:manualLayout>
      </c:layout>
      <c:scatterChart>
        <c:scatterStyle val="lineMarker"/>
        <c:varyColors val="0"/>
        <c:ser>
          <c:idx val="1"/>
          <c:order val="1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'0,25 kW'!$F$11:$F$70</c:f>
              <c:numCache>
                <c:formatCode>0.000</c:formatCode>
                <c:ptCount val="60"/>
                <c:pt idx="0">
                  <c:v>42.947629999999997</c:v>
                </c:pt>
                <c:pt idx="1">
                  <c:v>42.121099999999998</c:v>
                </c:pt>
                <c:pt idx="2">
                  <c:v>41.033330999999997</c:v>
                </c:pt>
                <c:pt idx="3">
                  <c:v>39.442678000000001</c:v>
                </c:pt>
                <c:pt idx="4">
                  <c:v>39.108147000000002</c:v>
                </c:pt>
                <c:pt idx="5">
                  <c:v>38.752572999999998</c:v>
                </c:pt>
                <c:pt idx="6">
                  <c:v>38.355634999999999</c:v>
                </c:pt>
                <c:pt idx="7">
                  <c:v>37.942006999999997</c:v>
                </c:pt>
                <c:pt idx="8">
                  <c:v>37.558132000000001</c:v>
                </c:pt>
                <c:pt idx="9">
                  <c:v>37.137973000000002</c:v>
                </c:pt>
                <c:pt idx="10">
                  <c:v>36.970345000000002</c:v>
                </c:pt>
                <c:pt idx="11">
                  <c:v>36.852786999999999</c:v>
                </c:pt>
                <c:pt idx="12">
                  <c:v>36.711283000000002</c:v>
                </c:pt>
                <c:pt idx="13">
                  <c:v>36.561796999999999</c:v>
                </c:pt>
                <c:pt idx="14">
                  <c:v>36.455849999999998</c:v>
                </c:pt>
                <c:pt idx="15">
                  <c:v>36.321601999999999</c:v>
                </c:pt>
                <c:pt idx="16">
                  <c:v>36.248309999999996</c:v>
                </c:pt>
                <c:pt idx="17">
                  <c:v>36.138734999999997</c:v>
                </c:pt>
                <c:pt idx="18">
                  <c:v>36.003762000000002</c:v>
                </c:pt>
                <c:pt idx="19">
                  <c:v>35.946434000000004</c:v>
                </c:pt>
                <c:pt idx="20">
                  <c:v>35.876044999999998</c:v>
                </c:pt>
                <c:pt idx="21">
                  <c:v>35.778081</c:v>
                </c:pt>
                <c:pt idx="22">
                  <c:v>35.696806000000002</c:v>
                </c:pt>
                <c:pt idx="23">
                  <c:v>35.587957000000003</c:v>
                </c:pt>
                <c:pt idx="24">
                  <c:v>35.487816000000002</c:v>
                </c:pt>
                <c:pt idx="25">
                  <c:v>35.349214000000003</c:v>
                </c:pt>
                <c:pt idx="26">
                  <c:v>35.317284999999998</c:v>
                </c:pt>
                <c:pt idx="27">
                  <c:v>35.201903999999999</c:v>
                </c:pt>
                <c:pt idx="28">
                  <c:v>35.064754000000001</c:v>
                </c:pt>
                <c:pt idx="29">
                  <c:v>34.93994</c:v>
                </c:pt>
                <c:pt idx="30">
                  <c:v>34.851408999999997</c:v>
                </c:pt>
                <c:pt idx="31">
                  <c:v>34.794808000000003</c:v>
                </c:pt>
                <c:pt idx="32">
                  <c:v>34.471888</c:v>
                </c:pt>
                <c:pt idx="33">
                  <c:v>34.345621999999999</c:v>
                </c:pt>
                <c:pt idx="34">
                  <c:v>34.135179999999998</c:v>
                </c:pt>
                <c:pt idx="35">
                  <c:v>33.950862000000001</c:v>
                </c:pt>
                <c:pt idx="36">
                  <c:v>33.865958999999997</c:v>
                </c:pt>
                <c:pt idx="37">
                  <c:v>33.610526</c:v>
                </c:pt>
                <c:pt idx="38">
                  <c:v>33.397906999999996</c:v>
                </c:pt>
                <c:pt idx="39">
                  <c:v>33.301392999999997</c:v>
                </c:pt>
                <c:pt idx="40">
                  <c:v>33.003872000000001</c:v>
                </c:pt>
                <c:pt idx="41">
                  <c:v>32.740456000000002</c:v>
                </c:pt>
                <c:pt idx="42">
                  <c:v>32.449464999999996</c:v>
                </c:pt>
                <c:pt idx="43">
                  <c:v>32.143960999999997</c:v>
                </c:pt>
                <c:pt idx="44">
                  <c:v>31.535855999999999</c:v>
                </c:pt>
                <c:pt idx="45">
                  <c:v>30.585236999999999</c:v>
                </c:pt>
                <c:pt idx="46">
                  <c:v>29.550442</c:v>
                </c:pt>
                <c:pt idx="47">
                  <c:v>28.750036000000001</c:v>
                </c:pt>
                <c:pt idx="48">
                  <c:v>27.644126</c:v>
                </c:pt>
                <c:pt idx="49">
                  <c:v>26.563614000000001</c:v>
                </c:pt>
                <c:pt idx="50">
                  <c:v>24.69866</c:v>
                </c:pt>
                <c:pt idx="51">
                  <c:v>22.129087999999999</c:v>
                </c:pt>
                <c:pt idx="52">
                  <c:v>20.887478999999999</c:v>
                </c:pt>
                <c:pt idx="53">
                  <c:v>18.428933000000001</c:v>
                </c:pt>
                <c:pt idx="54">
                  <c:v>16.571237</c:v>
                </c:pt>
                <c:pt idx="55">
                  <c:v>10.040271000000001</c:v>
                </c:pt>
                <c:pt idx="56">
                  <c:v>7.7203270000000002</c:v>
                </c:pt>
                <c:pt idx="57">
                  <c:v>2.975943</c:v>
                </c:pt>
                <c:pt idx="58">
                  <c:v>0.38097300000000001</c:v>
                </c:pt>
                <c:pt idx="59">
                  <c:v>1E-3</c:v>
                </c:pt>
              </c:numCache>
            </c:numRef>
          </c:xVal>
          <c:yVal>
            <c:numRef>
              <c:f>'0,25 kW'!$L$11:$L$70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0.35799999999999998</c:v>
                </c:pt>
                <c:pt idx="2">
                  <c:v>0.68124430000000002</c:v>
                </c:pt>
                <c:pt idx="3">
                  <c:v>0.98034080000000001</c:v>
                </c:pt>
                <c:pt idx="4">
                  <c:v>1.0225998999999999</c:v>
                </c:pt>
                <c:pt idx="5">
                  <c:v>1.0637413</c:v>
                </c:pt>
                <c:pt idx="6">
                  <c:v>1.1011807999999998</c:v>
                </c:pt>
                <c:pt idx="7">
                  <c:v>1.1370137</c:v>
                </c:pt>
                <c:pt idx="8">
                  <c:v>1.1629</c:v>
                </c:pt>
                <c:pt idx="9">
                  <c:v>1.1877944</c:v>
                </c:pt>
                <c:pt idx="10">
                  <c:v>1.1975</c:v>
                </c:pt>
                <c:pt idx="11">
                  <c:v>1.2042790000000001</c:v>
                </c:pt>
                <c:pt idx="12">
                  <c:v>1.2118226999999999</c:v>
                </c:pt>
                <c:pt idx="13">
                  <c:v>1.2193000000000001</c:v>
                </c:pt>
                <c:pt idx="14">
                  <c:v>1.2243999999999999</c:v>
                </c:pt>
                <c:pt idx="15">
                  <c:v>1.2302999999999999</c:v>
                </c:pt>
                <c:pt idx="16">
                  <c:v>1.2334000000000001</c:v>
                </c:pt>
                <c:pt idx="17">
                  <c:v>1.2378</c:v>
                </c:pt>
                <c:pt idx="18">
                  <c:v>1.2432000000000001</c:v>
                </c:pt>
                <c:pt idx="19">
                  <c:v>1.2454000000000001</c:v>
                </c:pt>
                <c:pt idx="20">
                  <c:v>1.248</c:v>
                </c:pt>
                <c:pt idx="21">
                  <c:v>1.2515000000000001</c:v>
                </c:pt>
                <c:pt idx="22">
                  <c:v>1.2543</c:v>
                </c:pt>
                <c:pt idx="23">
                  <c:v>1.258</c:v>
                </c:pt>
                <c:pt idx="24">
                  <c:v>1.2613000000000001</c:v>
                </c:pt>
                <c:pt idx="25">
                  <c:v>1.2656000000000001</c:v>
                </c:pt>
                <c:pt idx="26">
                  <c:v>1.2664</c:v>
                </c:pt>
                <c:pt idx="27">
                  <c:v>1.2692000000000001</c:v>
                </c:pt>
                <c:pt idx="28">
                  <c:v>1.2724</c:v>
                </c:pt>
                <c:pt idx="29">
                  <c:v>1.2751999999999999</c:v>
                </c:pt>
                <c:pt idx="30">
                  <c:v>1.2770999999999999</c:v>
                </c:pt>
                <c:pt idx="31">
                  <c:v>1.2783</c:v>
                </c:pt>
                <c:pt idx="32">
                  <c:v>1.284</c:v>
                </c:pt>
                <c:pt idx="33">
                  <c:v>1.286</c:v>
                </c:pt>
                <c:pt idx="34">
                  <c:v>1.2885</c:v>
                </c:pt>
                <c:pt idx="35">
                  <c:v>1.2905</c:v>
                </c:pt>
                <c:pt idx="36">
                  <c:v>1.2914000000000001</c:v>
                </c:pt>
                <c:pt idx="37">
                  <c:v>1.2938000000000001</c:v>
                </c:pt>
                <c:pt idx="38">
                  <c:v>1.2955000000000001</c:v>
                </c:pt>
                <c:pt idx="39">
                  <c:v>1.2962</c:v>
                </c:pt>
                <c:pt idx="40">
                  <c:v>1.298</c:v>
                </c:pt>
                <c:pt idx="41">
                  <c:v>1.2995000000000001</c:v>
                </c:pt>
                <c:pt idx="42">
                  <c:v>1.3008999999999999</c:v>
                </c:pt>
                <c:pt idx="43">
                  <c:v>1.3023</c:v>
                </c:pt>
                <c:pt idx="44">
                  <c:v>1.3048625999999999</c:v>
                </c:pt>
                <c:pt idx="45">
                  <c:v>1.3080000000000001</c:v>
                </c:pt>
                <c:pt idx="46">
                  <c:v>1.3112999999999999</c:v>
                </c:pt>
                <c:pt idx="47">
                  <c:v>1.3133842000000002</c:v>
                </c:pt>
                <c:pt idx="48">
                  <c:v>1.3159000000000001</c:v>
                </c:pt>
                <c:pt idx="49">
                  <c:v>1.3177848000000001</c:v>
                </c:pt>
                <c:pt idx="50">
                  <c:v>1.3203</c:v>
                </c:pt>
                <c:pt idx="51">
                  <c:v>1.3235600000000001</c:v>
                </c:pt>
                <c:pt idx="52">
                  <c:v>1.3250999999999999</c:v>
                </c:pt>
                <c:pt idx="53">
                  <c:v>1.3280000000000001</c:v>
                </c:pt>
                <c:pt idx="54">
                  <c:v>1.3301000000000001</c:v>
                </c:pt>
                <c:pt idx="55">
                  <c:v>1.3360000000000001</c:v>
                </c:pt>
                <c:pt idx="56">
                  <c:v>1.3380000000000001</c:v>
                </c:pt>
                <c:pt idx="57">
                  <c:v>1.3416733999999999</c:v>
                </c:pt>
                <c:pt idx="58">
                  <c:v>1.3435593000000001</c:v>
                </c:pt>
                <c:pt idx="59">
                  <c:v>1.3438300000000001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2-4A69-8FA7-891FD00788C1}"/>
            </c:ext>
          </c:extLst>
        </c:ser>
        <c:ser>
          <c:idx val="2"/>
          <c:order val="2"/>
          <c:spPr>
            <a:ln w="9525"/>
          </c:spPr>
          <c:marker>
            <c:symbol val="x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'0,25 kW'!$F$11:$F$70</c:f>
              <c:numCache>
                <c:formatCode>0.000</c:formatCode>
                <c:ptCount val="60"/>
                <c:pt idx="0">
                  <c:v>42.947629999999997</c:v>
                </c:pt>
                <c:pt idx="1">
                  <c:v>42.121099999999998</c:v>
                </c:pt>
                <c:pt idx="2">
                  <c:v>41.033330999999997</c:v>
                </c:pt>
                <c:pt idx="3">
                  <c:v>39.442678000000001</c:v>
                </c:pt>
                <c:pt idx="4">
                  <c:v>39.108147000000002</c:v>
                </c:pt>
                <c:pt idx="5">
                  <c:v>38.752572999999998</c:v>
                </c:pt>
                <c:pt idx="6">
                  <c:v>38.355634999999999</c:v>
                </c:pt>
                <c:pt idx="7">
                  <c:v>37.942006999999997</c:v>
                </c:pt>
                <c:pt idx="8">
                  <c:v>37.558132000000001</c:v>
                </c:pt>
                <c:pt idx="9">
                  <c:v>37.137973000000002</c:v>
                </c:pt>
                <c:pt idx="10">
                  <c:v>36.970345000000002</c:v>
                </c:pt>
                <c:pt idx="11">
                  <c:v>36.852786999999999</c:v>
                </c:pt>
                <c:pt idx="12">
                  <c:v>36.711283000000002</c:v>
                </c:pt>
                <c:pt idx="13">
                  <c:v>36.561796999999999</c:v>
                </c:pt>
                <c:pt idx="14">
                  <c:v>36.455849999999998</c:v>
                </c:pt>
                <c:pt idx="15">
                  <c:v>36.321601999999999</c:v>
                </c:pt>
                <c:pt idx="16">
                  <c:v>36.248309999999996</c:v>
                </c:pt>
                <c:pt idx="17">
                  <c:v>36.138734999999997</c:v>
                </c:pt>
                <c:pt idx="18">
                  <c:v>36.003762000000002</c:v>
                </c:pt>
                <c:pt idx="19">
                  <c:v>35.946434000000004</c:v>
                </c:pt>
                <c:pt idx="20">
                  <c:v>35.876044999999998</c:v>
                </c:pt>
                <c:pt idx="21">
                  <c:v>35.778081</c:v>
                </c:pt>
                <c:pt idx="22">
                  <c:v>35.696806000000002</c:v>
                </c:pt>
                <c:pt idx="23">
                  <c:v>35.587957000000003</c:v>
                </c:pt>
                <c:pt idx="24">
                  <c:v>35.487816000000002</c:v>
                </c:pt>
                <c:pt idx="25">
                  <c:v>35.349214000000003</c:v>
                </c:pt>
                <c:pt idx="26">
                  <c:v>35.317284999999998</c:v>
                </c:pt>
                <c:pt idx="27">
                  <c:v>35.201903999999999</c:v>
                </c:pt>
                <c:pt idx="28">
                  <c:v>35.064754000000001</c:v>
                </c:pt>
                <c:pt idx="29">
                  <c:v>34.93994</c:v>
                </c:pt>
                <c:pt idx="30">
                  <c:v>34.851408999999997</c:v>
                </c:pt>
                <c:pt idx="31">
                  <c:v>34.794808000000003</c:v>
                </c:pt>
                <c:pt idx="32">
                  <c:v>34.471888</c:v>
                </c:pt>
                <c:pt idx="33">
                  <c:v>34.345621999999999</c:v>
                </c:pt>
                <c:pt idx="34">
                  <c:v>34.135179999999998</c:v>
                </c:pt>
                <c:pt idx="35">
                  <c:v>33.950862000000001</c:v>
                </c:pt>
                <c:pt idx="36">
                  <c:v>33.865958999999997</c:v>
                </c:pt>
                <c:pt idx="37">
                  <c:v>33.610526</c:v>
                </c:pt>
                <c:pt idx="38">
                  <c:v>33.397906999999996</c:v>
                </c:pt>
                <c:pt idx="39">
                  <c:v>33.301392999999997</c:v>
                </c:pt>
                <c:pt idx="40">
                  <c:v>33.003872000000001</c:v>
                </c:pt>
                <c:pt idx="41">
                  <c:v>32.740456000000002</c:v>
                </c:pt>
                <c:pt idx="42">
                  <c:v>32.449464999999996</c:v>
                </c:pt>
                <c:pt idx="43">
                  <c:v>32.143960999999997</c:v>
                </c:pt>
                <c:pt idx="44">
                  <c:v>31.535855999999999</c:v>
                </c:pt>
                <c:pt idx="45">
                  <c:v>30.585236999999999</c:v>
                </c:pt>
                <c:pt idx="46">
                  <c:v>29.550442</c:v>
                </c:pt>
                <c:pt idx="47">
                  <c:v>28.750036000000001</c:v>
                </c:pt>
                <c:pt idx="48">
                  <c:v>27.644126</c:v>
                </c:pt>
                <c:pt idx="49">
                  <c:v>26.563614000000001</c:v>
                </c:pt>
                <c:pt idx="50">
                  <c:v>24.69866</c:v>
                </c:pt>
                <c:pt idx="51">
                  <c:v>22.129087999999999</c:v>
                </c:pt>
                <c:pt idx="52">
                  <c:v>20.887478999999999</c:v>
                </c:pt>
                <c:pt idx="53">
                  <c:v>18.428933000000001</c:v>
                </c:pt>
                <c:pt idx="54">
                  <c:v>16.571237</c:v>
                </c:pt>
                <c:pt idx="55">
                  <c:v>10.040271000000001</c:v>
                </c:pt>
                <c:pt idx="56">
                  <c:v>7.7203270000000002</c:v>
                </c:pt>
                <c:pt idx="57">
                  <c:v>2.975943</c:v>
                </c:pt>
                <c:pt idx="58">
                  <c:v>0.38097300000000001</c:v>
                </c:pt>
                <c:pt idx="59">
                  <c:v>1E-3</c:v>
                </c:pt>
              </c:numCache>
            </c:numRef>
          </c:xVal>
          <c:yVal>
            <c:numRef>
              <c:f>'0,25 kW'!$G$11:$G$70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0.35357930000000004</c:v>
                </c:pt>
                <c:pt idx="2">
                  <c:v>0.68124430000000002</c:v>
                </c:pt>
                <c:pt idx="3">
                  <c:v>0.98034080000000001</c:v>
                </c:pt>
                <c:pt idx="4">
                  <c:v>1.0225998999999999</c:v>
                </c:pt>
                <c:pt idx="5">
                  <c:v>1.0637413</c:v>
                </c:pt>
                <c:pt idx="6">
                  <c:v>1.1011807999999998</c:v>
                </c:pt>
                <c:pt idx="7">
                  <c:v>1.1370137</c:v>
                </c:pt>
                <c:pt idx="8">
                  <c:v>1.1643948</c:v>
                </c:pt>
                <c:pt idx="9">
                  <c:v>1.1877944</c:v>
                </c:pt>
                <c:pt idx="10">
                  <c:v>1.1995989999999999</c:v>
                </c:pt>
                <c:pt idx="11">
                  <c:v>1.2042790000000001</c:v>
                </c:pt>
                <c:pt idx="12">
                  <c:v>1.2118226999999999</c:v>
                </c:pt>
                <c:pt idx="13">
                  <c:v>1.2167820999999999</c:v>
                </c:pt>
                <c:pt idx="14">
                  <c:v>1.2239766000000001</c:v>
                </c:pt>
                <c:pt idx="15">
                  <c:v>1.2278183</c:v>
                </c:pt>
                <c:pt idx="16">
                  <c:v>1.2310314</c:v>
                </c:pt>
                <c:pt idx="17">
                  <c:v>1.2356415000000001</c:v>
                </c:pt>
                <c:pt idx="18">
                  <c:v>1.2417883000000001</c:v>
                </c:pt>
                <c:pt idx="19">
                  <c:v>1.2431852999999999</c:v>
                </c:pt>
                <c:pt idx="20">
                  <c:v>1.2461888000000001</c:v>
                </c:pt>
                <c:pt idx="21">
                  <c:v>1.2525451000000001</c:v>
                </c:pt>
                <c:pt idx="22">
                  <c:v>1.2561773000000001</c:v>
                </c:pt>
                <c:pt idx="23">
                  <c:v>1.2565963999999998</c:v>
                </c:pt>
                <c:pt idx="24">
                  <c:v>1.2607175000000002</c:v>
                </c:pt>
                <c:pt idx="25">
                  <c:v>1.2644195999999999</c:v>
                </c:pt>
                <c:pt idx="26">
                  <c:v>1.2656769000000001</c:v>
                </c:pt>
                <c:pt idx="27">
                  <c:v>1.2678422</c:v>
                </c:pt>
                <c:pt idx="28">
                  <c:v>1.2706361999999998</c:v>
                </c:pt>
                <c:pt idx="29">
                  <c:v>1.2735699</c:v>
                </c:pt>
                <c:pt idx="30">
                  <c:v>1.2755257</c:v>
                </c:pt>
                <c:pt idx="31">
                  <c:v>1.2777609000000001</c:v>
                </c:pt>
                <c:pt idx="32">
                  <c:v>1.2829298</c:v>
                </c:pt>
                <c:pt idx="33">
                  <c:v>1.2857236999999999</c:v>
                </c:pt>
                <c:pt idx="34">
                  <c:v>1.2901243</c:v>
                </c:pt>
                <c:pt idx="35">
                  <c:v>1.2908227999999999</c:v>
                </c:pt>
                <c:pt idx="36">
                  <c:v>1.2925690000000001</c:v>
                </c:pt>
                <c:pt idx="37">
                  <c:v>1.2942454000000001</c:v>
                </c:pt>
                <c:pt idx="38">
                  <c:v>1.2942454000000001</c:v>
                </c:pt>
                <c:pt idx="39">
                  <c:v>1.2950835999999999</c:v>
                </c:pt>
                <c:pt idx="40">
                  <c:v>1.2969695000000001</c:v>
                </c:pt>
                <c:pt idx="41">
                  <c:v>1.2979474</c:v>
                </c:pt>
                <c:pt idx="42">
                  <c:v>1.3002525</c:v>
                </c:pt>
                <c:pt idx="43">
                  <c:v>1.3013701</c:v>
                </c:pt>
                <c:pt idx="44">
                  <c:v>1.3048625999999999</c:v>
                </c:pt>
                <c:pt idx="45">
                  <c:v>1.3074469999999998</c:v>
                </c:pt>
                <c:pt idx="46">
                  <c:v>1.3080757000000001</c:v>
                </c:pt>
                <c:pt idx="47">
                  <c:v>1.3133842000000002</c:v>
                </c:pt>
                <c:pt idx="48">
                  <c:v>1.3174354999999998</c:v>
                </c:pt>
                <c:pt idx="49">
                  <c:v>1.3177848000000001</c:v>
                </c:pt>
                <c:pt idx="50">
                  <c:v>1.3223947999999999</c:v>
                </c:pt>
                <c:pt idx="51">
                  <c:v>1.3240711999999999</c:v>
                </c:pt>
                <c:pt idx="52">
                  <c:v>1.3248396000000002</c:v>
                </c:pt>
                <c:pt idx="53">
                  <c:v>1.3259571999999999</c:v>
                </c:pt>
                <c:pt idx="54">
                  <c:v>1.3270048999999999</c:v>
                </c:pt>
                <c:pt idx="55">
                  <c:v>1.3344787999999999</c:v>
                </c:pt>
                <c:pt idx="56">
                  <c:v>1.3407652999999999</c:v>
                </c:pt>
                <c:pt idx="57">
                  <c:v>1.3416733999999999</c:v>
                </c:pt>
                <c:pt idx="58">
                  <c:v>1.3435593000000001</c:v>
                </c:pt>
                <c:pt idx="59">
                  <c:v>1.3454453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2-4A69-8FA7-891FD007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6784"/>
        <c:axId val="54592640"/>
      </c:scatterChart>
      <c:scatterChart>
        <c:scatterStyle val="lineMarker"/>
        <c:varyColors val="0"/>
        <c:ser>
          <c:idx val="0"/>
          <c:order val="0"/>
          <c:tx>
            <c:v>P'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'0,25 kW'!$F$11:$F$70</c:f>
              <c:numCache>
                <c:formatCode>0.000</c:formatCode>
                <c:ptCount val="60"/>
                <c:pt idx="0">
                  <c:v>42.947629999999997</c:v>
                </c:pt>
                <c:pt idx="1">
                  <c:v>42.121099999999998</c:v>
                </c:pt>
                <c:pt idx="2">
                  <c:v>41.033330999999997</c:v>
                </c:pt>
                <c:pt idx="3">
                  <c:v>39.442678000000001</c:v>
                </c:pt>
                <c:pt idx="4">
                  <c:v>39.108147000000002</c:v>
                </c:pt>
                <c:pt idx="5">
                  <c:v>38.752572999999998</c:v>
                </c:pt>
                <c:pt idx="6">
                  <c:v>38.355634999999999</c:v>
                </c:pt>
                <c:pt idx="7">
                  <c:v>37.942006999999997</c:v>
                </c:pt>
                <c:pt idx="8">
                  <c:v>37.558132000000001</c:v>
                </c:pt>
                <c:pt idx="9">
                  <c:v>37.137973000000002</c:v>
                </c:pt>
                <c:pt idx="10">
                  <c:v>36.970345000000002</c:v>
                </c:pt>
                <c:pt idx="11">
                  <c:v>36.852786999999999</c:v>
                </c:pt>
                <c:pt idx="12">
                  <c:v>36.711283000000002</c:v>
                </c:pt>
                <c:pt idx="13">
                  <c:v>36.561796999999999</c:v>
                </c:pt>
                <c:pt idx="14">
                  <c:v>36.455849999999998</c:v>
                </c:pt>
                <c:pt idx="15">
                  <c:v>36.321601999999999</c:v>
                </c:pt>
                <c:pt idx="16">
                  <c:v>36.248309999999996</c:v>
                </c:pt>
                <c:pt idx="17">
                  <c:v>36.138734999999997</c:v>
                </c:pt>
                <c:pt idx="18">
                  <c:v>36.003762000000002</c:v>
                </c:pt>
                <c:pt idx="19">
                  <c:v>35.946434000000004</c:v>
                </c:pt>
                <c:pt idx="20">
                  <c:v>35.876044999999998</c:v>
                </c:pt>
                <c:pt idx="21">
                  <c:v>35.778081</c:v>
                </c:pt>
                <c:pt idx="22">
                  <c:v>35.696806000000002</c:v>
                </c:pt>
                <c:pt idx="23">
                  <c:v>35.587957000000003</c:v>
                </c:pt>
                <c:pt idx="24">
                  <c:v>35.487816000000002</c:v>
                </c:pt>
                <c:pt idx="25">
                  <c:v>35.349214000000003</c:v>
                </c:pt>
                <c:pt idx="26">
                  <c:v>35.317284999999998</c:v>
                </c:pt>
                <c:pt idx="27">
                  <c:v>35.201903999999999</c:v>
                </c:pt>
                <c:pt idx="28">
                  <c:v>35.064754000000001</c:v>
                </c:pt>
                <c:pt idx="29">
                  <c:v>34.93994</c:v>
                </c:pt>
                <c:pt idx="30">
                  <c:v>34.851408999999997</c:v>
                </c:pt>
                <c:pt idx="31">
                  <c:v>34.794808000000003</c:v>
                </c:pt>
                <c:pt idx="32">
                  <c:v>34.471888</c:v>
                </c:pt>
                <c:pt idx="33">
                  <c:v>34.345621999999999</c:v>
                </c:pt>
                <c:pt idx="34">
                  <c:v>34.135179999999998</c:v>
                </c:pt>
                <c:pt idx="35">
                  <c:v>33.950862000000001</c:v>
                </c:pt>
                <c:pt idx="36">
                  <c:v>33.865958999999997</c:v>
                </c:pt>
                <c:pt idx="37">
                  <c:v>33.610526</c:v>
                </c:pt>
                <c:pt idx="38">
                  <c:v>33.397906999999996</c:v>
                </c:pt>
                <c:pt idx="39">
                  <c:v>33.301392999999997</c:v>
                </c:pt>
                <c:pt idx="40">
                  <c:v>33.003872000000001</c:v>
                </c:pt>
                <c:pt idx="41">
                  <c:v>32.740456000000002</c:v>
                </c:pt>
                <c:pt idx="42">
                  <c:v>32.449464999999996</c:v>
                </c:pt>
                <c:pt idx="43">
                  <c:v>32.143960999999997</c:v>
                </c:pt>
                <c:pt idx="44">
                  <c:v>31.535855999999999</c:v>
                </c:pt>
                <c:pt idx="45">
                  <c:v>30.585236999999999</c:v>
                </c:pt>
                <c:pt idx="46">
                  <c:v>29.550442</c:v>
                </c:pt>
                <c:pt idx="47">
                  <c:v>28.750036000000001</c:v>
                </c:pt>
                <c:pt idx="48">
                  <c:v>27.644126</c:v>
                </c:pt>
                <c:pt idx="49">
                  <c:v>26.563614000000001</c:v>
                </c:pt>
                <c:pt idx="50">
                  <c:v>24.69866</c:v>
                </c:pt>
                <c:pt idx="51">
                  <c:v>22.129087999999999</c:v>
                </c:pt>
                <c:pt idx="52">
                  <c:v>20.887478999999999</c:v>
                </c:pt>
                <c:pt idx="53">
                  <c:v>18.428933000000001</c:v>
                </c:pt>
                <c:pt idx="54">
                  <c:v>16.571237</c:v>
                </c:pt>
                <c:pt idx="55">
                  <c:v>10.040271000000001</c:v>
                </c:pt>
                <c:pt idx="56">
                  <c:v>7.7203270000000002</c:v>
                </c:pt>
                <c:pt idx="57">
                  <c:v>2.975943</c:v>
                </c:pt>
                <c:pt idx="58">
                  <c:v>0.38097300000000001</c:v>
                </c:pt>
                <c:pt idx="59">
                  <c:v>1E-3</c:v>
                </c:pt>
              </c:numCache>
            </c:numRef>
          </c:xVal>
          <c:yVal>
            <c:numRef>
              <c:f>'0,25 kW'!$H$11:$H$70</c:f>
              <c:numCache>
                <c:formatCode>0.0</c:formatCode>
                <c:ptCount val="60"/>
                <c:pt idx="0">
                  <c:v>248.24218461538464</c:v>
                </c:pt>
                <c:pt idx="1">
                  <c:v>249.10330769230768</c:v>
                </c:pt>
                <c:pt idx="2">
                  <c:v>248.85573846153846</c:v>
                </c:pt>
                <c:pt idx="3">
                  <c:v>249.40470769230774</c:v>
                </c:pt>
                <c:pt idx="4">
                  <c:v>249.38318461538461</c:v>
                </c:pt>
                <c:pt idx="5">
                  <c:v>249.74915384615383</c:v>
                </c:pt>
                <c:pt idx="6">
                  <c:v>249.6199846153846</c:v>
                </c:pt>
                <c:pt idx="7">
                  <c:v>249.9429076923077</c:v>
                </c:pt>
                <c:pt idx="8">
                  <c:v>249.95367692307693</c:v>
                </c:pt>
                <c:pt idx="9">
                  <c:v>250.24430769230767</c:v>
                </c:pt>
                <c:pt idx="10">
                  <c:v>249.99673846153846</c:v>
                </c:pt>
                <c:pt idx="11">
                  <c:v>250.42729230769228</c:v>
                </c:pt>
                <c:pt idx="12">
                  <c:v>250.24430769230767</c:v>
                </c:pt>
                <c:pt idx="13">
                  <c:v>250.52416923076922</c:v>
                </c:pt>
                <c:pt idx="14">
                  <c:v>250.70716923076921</c:v>
                </c:pt>
                <c:pt idx="15">
                  <c:v>250.73946153846154</c:v>
                </c:pt>
                <c:pt idx="16">
                  <c:v>250.63181538461538</c:v>
                </c:pt>
                <c:pt idx="17">
                  <c:v>250.98703076923076</c:v>
                </c:pt>
                <c:pt idx="18">
                  <c:v>250.99779999999998</c:v>
                </c:pt>
                <c:pt idx="19">
                  <c:v>250.4488307692308</c:v>
                </c:pt>
                <c:pt idx="20">
                  <c:v>250.92244615384612</c:v>
                </c:pt>
                <c:pt idx="21">
                  <c:v>251.5144769230769</c:v>
                </c:pt>
                <c:pt idx="22">
                  <c:v>251.09467692307692</c:v>
                </c:pt>
                <c:pt idx="23">
                  <c:v>251.2130769230769</c:v>
                </c:pt>
                <c:pt idx="24">
                  <c:v>251.01932307692309</c:v>
                </c:pt>
                <c:pt idx="25">
                  <c:v>251.03009230769231</c:v>
                </c:pt>
                <c:pt idx="26">
                  <c:v>251.26690769230768</c:v>
                </c:pt>
                <c:pt idx="27">
                  <c:v>251.50370769230767</c:v>
                </c:pt>
                <c:pt idx="28">
                  <c:v>250.84710769230767</c:v>
                </c:pt>
                <c:pt idx="29">
                  <c:v>251.18078461538462</c:v>
                </c:pt>
                <c:pt idx="30">
                  <c:v>251.27766153846153</c:v>
                </c:pt>
                <c:pt idx="31">
                  <c:v>251.49295384615382</c:v>
                </c:pt>
                <c:pt idx="32">
                  <c:v>251.06238461538459</c:v>
                </c:pt>
                <c:pt idx="33">
                  <c:v>251.58983076923079</c:v>
                </c:pt>
                <c:pt idx="34">
                  <c:v>251.41759999999999</c:v>
                </c:pt>
                <c:pt idx="35">
                  <c:v>251.41759999999999</c:v>
                </c:pt>
                <c:pt idx="36">
                  <c:v>251.61135384615386</c:v>
                </c:pt>
                <c:pt idx="37">
                  <c:v>251.65441538461536</c:v>
                </c:pt>
                <c:pt idx="38">
                  <c:v>251.91275384615383</c:v>
                </c:pt>
                <c:pt idx="39">
                  <c:v>251.99886153846154</c:v>
                </c:pt>
                <c:pt idx="40">
                  <c:v>251.55753846153846</c:v>
                </c:pt>
                <c:pt idx="41">
                  <c:v>251.57906153846153</c:v>
                </c:pt>
                <c:pt idx="42">
                  <c:v>251.66516923076924</c:v>
                </c:pt>
                <c:pt idx="43">
                  <c:v>251.95579999999998</c:v>
                </c:pt>
                <c:pt idx="44">
                  <c:v>252.23567692307691</c:v>
                </c:pt>
                <c:pt idx="45">
                  <c:v>252.42943076923078</c:v>
                </c:pt>
                <c:pt idx="46">
                  <c:v>252.00963076923074</c:v>
                </c:pt>
                <c:pt idx="47">
                  <c:v>251.86969230769228</c:v>
                </c:pt>
                <c:pt idx="48">
                  <c:v>252.34330769230772</c:v>
                </c:pt>
                <c:pt idx="49">
                  <c:v>252.44018461538462</c:v>
                </c:pt>
                <c:pt idx="50">
                  <c:v>252.54783076923079</c:v>
                </c:pt>
                <c:pt idx="51">
                  <c:v>252.8276923076923</c:v>
                </c:pt>
                <c:pt idx="52">
                  <c:v>252.70929230769229</c:v>
                </c:pt>
                <c:pt idx="53">
                  <c:v>252.3971384615385</c:v>
                </c:pt>
                <c:pt idx="54">
                  <c:v>252.59089230769229</c:v>
                </c:pt>
                <c:pt idx="55">
                  <c:v>252.94610769230769</c:v>
                </c:pt>
                <c:pt idx="56">
                  <c:v>252.7954</c:v>
                </c:pt>
                <c:pt idx="57">
                  <c:v>252.85998461538463</c:v>
                </c:pt>
                <c:pt idx="58">
                  <c:v>253.41972307692313</c:v>
                </c:pt>
                <c:pt idx="59">
                  <c:v>253.30132307692307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32-4A69-8FA7-891FD007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4160"/>
        <c:axId val="54594176"/>
      </c:scatterChart>
      <c:valAx>
        <c:axId val="54246784"/>
        <c:scaling>
          <c:orientation val="minMax"/>
          <c:max val="35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592640"/>
        <c:crosses val="autoZero"/>
        <c:crossBetween val="midCat"/>
      </c:valAx>
      <c:valAx>
        <c:axId val="54592640"/>
        <c:scaling>
          <c:orientation val="minMax"/>
          <c:max val="1.35"/>
          <c:min val="1.2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246784"/>
        <c:crosses val="autoZero"/>
        <c:crossBetween val="midCat"/>
      </c:valAx>
      <c:valAx>
        <c:axId val="5459417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54604160"/>
        <c:crosses val="max"/>
        <c:crossBetween val="midCat"/>
      </c:valAx>
      <c:valAx>
        <c:axId val="5460416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54594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232" r="0.75000000000001232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722080611506532E-2"/>
          <c:y val="4.8689171538106694E-2"/>
          <c:w val="0.85430532639283563"/>
          <c:h val="0.85828547005737532"/>
        </c:manualLayout>
      </c:layout>
      <c:scatterChart>
        <c:scatterStyle val="lineMarker"/>
        <c:varyColors val="0"/>
        <c:ser>
          <c:idx val="0"/>
          <c:order val="0"/>
          <c:tx>
            <c:v>I'4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Todas!$R$8:$R$67</c:f>
              <c:numCache>
                <c:formatCode>0.000</c:formatCode>
                <c:ptCount val="60"/>
                <c:pt idx="0">
                  <c:v>42.947629999999997</c:v>
                </c:pt>
                <c:pt idx="1">
                  <c:v>42.121099999999998</c:v>
                </c:pt>
                <c:pt idx="2">
                  <c:v>41.033330999999997</c:v>
                </c:pt>
                <c:pt idx="3">
                  <c:v>39.442678000000001</c:v>
                </c:pt>
                <c:pt idx="4">
                  <c:v>39.108147000000002</c:v>
                </c:pt>
                <c:pt idx="5">
                  <c:v>38.752572999999998</c:v>
                </c:pt>
                <c:pt idx="6">
                  <c:v>38.355634999999999</c:v>
                </c:pt>
                <c:pt idx="7">
                  <c:v>37.942006999999997</c:v>
                </c:pt>
                <c:pt idx="8">
                  <c:v>37.558132000000001</c:v>
                </c:pt>
                <c:pt idx="9">
                  <c:v>37.137973000000002</c:v>
                </c:pt>
                <c:pt idx="10">
                  <c:v>36.970345000000002</c:v>
                </c:pt>
                <c:pt idx="11">
                  <c:v>36.852786999999999</c:v>
                </c:pt>
                <c:pt idx="12">
                  <c:v>36.711283000000002</c:v>
                </c:pt>
                <c:pt idx="13">
                  <c:v>36.561796999999999</c:v>
                </c:pt>
                <c:pt idx="14">
                  <c:v>36.455849999999998</c:v>
                </c:pt>
                <c:pt idx="15">
                  <c:v>36.321601999999999</c:v>
                </c:pt>
                <c:pt idx="16">
                  <c:v>36.248309999999996</c:v>
                </c:pt>
                <c:pt idx="17">
                  <c:v>36.138734999999997</c:v>
                </c:pt>
                <c:pt idx="18">
                  <c:v>36.003762000000002</c:v>
                </c:pt>
                <c:pt idx="19">
                  <c:v>35.946434000000004</c:v>
                </c:pt>
                <c:pt idx="20">
                  <c:v>35.876044999999998</c:v>
                </c:pt>
                <c:pt idx="21">
                  <c:v>35.778081</c:v>
                </c:pt>
                <c:pt idx="22">
                  <c:v>35.696806000000002</c:v>
                </c:pt>
                <c:pt idx="23">
                  <c:v>35.587957000000003</c:v>
                </c:pt>
                <c:pt idx="24">
                  <c:v>35.487816000000002</c:v>
                </c:pt>
                <c:pt idx="25">
                  <c:v>35.349214000000003</c:v>
                </c:pt>
                <c:pt idx="26">
                  <c:v>35.317284999999998</c:v>
                </c:pt>
                <c:pt idx="27">
                  <c:v>35.201903999999999</c:v>
                </c:pt>
                <c:pt idx="28">
                  <c:v>35.064754000000001</c:v>
                </c:pt>
                <c:pt idx="29">
                  <c:v>34.93994</c:v>
                </c:pt>
                <c:pt idx="30">
                  <c:v>34.851408999999997</c:v>
                </c:pt>
                <c:pt idx="31">
                  <c:v>34.794808000000003</c:v>
                </c:pt>
                <c:pt idx="32">
                  <c:v>34.471888</c:v>
                </c:pt>
                <c:pt idx="33">
                  <c:v>34.345621999999999</c:v>
                </c:pt>
                <c:pt idx="34">
                  <c:v>34.135179999999998</c:v>
                </c:pt>
                <c:pt idx="35">
                  <c:v>33.950862000000001</c:v>
                </c:pt>
                <c:pt idx="36">
                  <c:v>33.865958999999997</c:v>
                </c:pt>
                <c:pt idx="37">
                  <c:v>33.610526</c:v>
                </c:pt>
                <c:pt idx="38">
                  <c:v>33.397906999999996</c:v>
                </c:pt>
                <c:pt idx="39">
                  <c:v>33.301392999999997</c:v>
                </c:pt>
                <c:pt idx="40">
                  <c:v>33.003872000000001</c:v>
                </c:pt>
                <c:pt idx="41">
                  <c:v>32.740456000000002</c:v>
                </c:pt>
                <c:pt idx="42">
                  <c:v>32.449464999999996</c:v>
                </c:pt>
                <c:pt idx="43">
                  <c:v>32.143960999999997</c:v>
                </c:pt>
                <c:pt idx="44">
                  <c:v>31.535855999999999</c:v>
                </c:pt>
                <c:pt idx="45">
                  <c:v>30.585236999999999</c:v>
                </c:pt>
                <c:pt idx="46">
                  <c:v>29.550442</c:v>
                </c:pt>
                <c:pt idx="47">
                  <c:v>28.750036000000001</c:v>
                </c:pt>
                <c:pt idx="48">
                  <c:v>27.644126</c:v>
                </c:pt>
                <c:pt idx="49">
                  <c:v>26.563614000000001</c:v>
                </c:pt>
                <c:pt idx="50">
                  <c:v>24.69866</c:v>
                </c:pt>
                <c:pt idx="51">
                  <c:v>22.129087999999999</c:v>
                </c:pt>
                <c:pt idx="52">
                  <c:v>20.887478999999999</c:v>
                </c:pt>
                <c:pt idx="53">
                  <c:v>18.428933000000001</c:v>
                </c:pt>
                <c:pt idx="54">
                  <c:v>16.571237</c:v>
                </c:pt>
                <c:pt idx="55">
                  <c:v>10.040271000000001</c:v>
                </c:pt>
                <c:pt idx="56">
                  <c:v>7.7203270000000002</c:v>
                </c:pt>
                <c:pt idx="57">
                  <c:v>2.975943</c:v>
                </c:pt>
                <c:pt idx="58">
                  <c:v>0.38097300000000001</c:v>
                </c:pt>
                <c:pt idx="59">
                  <c:v>1E-3</c:v>
                </c:pt>
              </c:numCache>
            </c:numRef>
          </c:xVal>
          <c:yVal>
            <c:numRef>
              <c:f>Todas!$S$8:$S$67</c:f>
              <c:numCache>
                <c:formatCode>0.000</c:formatCode>
                <c:ptCount val="60"/>
                <c:pt idx="0">
                  <c:v>3.0734000000000004E-3</c:v>
                </c:pt>
                <c:pt idx="1">
                  <c:v>0.35357930000000004</c:v>
                </c:pt>
                <c:pt idx="2">
                  <c:v>0.68124430000000002</c:v>
                </c:pt>
                <c:pt idx="3">
                  <c:v>0.98034080000000001</c:v>
                </c:pt>
                <c:pt idx="4">
                  <c:v>1.0225998999999999</c:v>
                </c:pt>
                <c:pt idx="5">
                  <c:v>1.0637413</c:v>
                </c:pt>
                <c:pt idx="6">
                  <c:v>1.1011807999999998</c:v>
                </c:pt>
                <c:pt idx="7">
                  <c:v>1.1370137</c:v>
                </c:pt>
                <c:pt idx="8">
                  <c:v>1.1643948</c:v>
                </c:pt>
                <c:pt idx="9">
                  <c:v>1.1877944</c:v>
                </c:pt>
                <c:pt idx="10">
                  <c:v>1.1995989999999999</c:v>
                </c:pt>
                <c:pt idx="11">
                  <c:v>1.2042790000000001</c:v>
                </c:pt>
                <c:pt idx="12">
                  <c:v>1.2118226999999999</c:v>
                </c:pt>
                <c:pt idx="13">
                  <c:v>1.2167820999999999</c:v>
                </c:pt>
                <c:pt idx="14">
                  <c:v>1.2239766000000001</c:v>
                </c:pt>
                <c:pt idx="15">
                  <c:v>1.2278183</c:v>
                </c:pt>
                <c:pt idx="16">
                  <c:v>1.2310314</c:v>
                </c:pt>
                <c:pt idx="17">
                  <c:v>1.2356415000000001</c:v>
                </c:pt>
                <c:pt idx="18">
                  <c:v>1.2417883000000001</c:v>
                </c:pt>
                <c:pt idx="19">
                  <c:v>1.2431852999999999</c:v>
                </c:pt>
                <c:pt idx="20">
                  <c:v>1.2461888000000001</c:v>
                </c:pt>
                <c:pt idx="21">
                  <c:v>1.2525451000000001</c:v>
                </c:pt>
                <c:pt idx="22">
                  <c:v>1.2561773000000001</c:v>
                </c:pt>
                <c:pt idx="23">
                  <c:v>1.2565963999999998</c:v>
                </c:pt>
                <c:pt idx="24">
                  <c:v>1.2607175000000002</c:v>
                </c:pt>
                <c:pt idx="25">
                  <c:v>1.2644195999999999</c:v>
                </c:pt>
                <c:pt idx="26">
                  <c:v>1.2656769000000001</c:v>
                </c:pt>
                <c:pt idx="27">
                  <c:v>1.2678422</c:v>
                </c:pt>
                <c:pt idx="28">
                  <c:v>1.2706361999999998</c:v>
                </c:pt>
                <c:pt idx="29">
                  <c:v>1.2735699</c:v>
                </c:pt>
                <c:pt idx="30">
                  <c:v>1.2755257</c:v>
                </c:pt>
                <c:pt idx="31">
                  <c:v>1.2777609000000001</c:v>
                </c:pt>
                <c:pt idx="32">
                  <c:v>1.2829298</c:v>
                </c:pt>
                <c:pt idx="33">
                  <c:v>1.2857236999999999</c:v>
                </c:pt>
                <c:pt idx="34">
                  <c:v>1.2901243</c:v>
                </c:pt>
                <c:pt idx="35">
                  <c:v>1.2908227999999999</c:v>
                </c:pt>
                <c:pt idx="36">
                  <c:v>1.2925690000000001</c:v>
                </c:pt>
                <c:pt idx="37">
                  <c:v>1.2942454000000001</c:v>
                </c:pt>
                <c:pt idx="38">
                  <c:v>1.2942454000000001</c:v>
                </c:pt>
                <c:pt idx="39">
                  <c:v>1.2950835999999999</c:v>
                </c:pt>
                <c:pt idx="40">
                  <c:v>1.2969695000000001</c:v>
                </c:pt>
                <c:pt idx="41">
                  <c:v>1.2979474</c:v>
                </c:pt>
                <c:pt idx="42">
                  <c:v>1.3002525</c:v>
                </c:pt>
                <c:pt idx="43">
                  <c:v>1.3013701</c:v>
                </c:pt>
                <c:pt idx="44">
                  <c:v>1.3048625999999999</c:v>
                </c:pt>
                <c:pt idx="45">
                  <c:v>1.3074469999999998</c:v>
                </c:pt>
                <c:pt idx="46">
                  <c:v>1.3080757000000001</c:v>
                </c:pt>
                <c:pt idx="47">
                  <c:v>1.3133842000000002</c:v>
                </c:pt>
                <c:pt idx="48">
                  <c:v>1.3174354999999998</c:v>
                </c:pt>
                <c:pt idx="49">
                  <c:v>1.3177848000000001</c:v>
                </c:pt>
                <c:pt idx="50">
                  <c:v>1.3223947999999999</c:v>
                </c:pt>
                <c:pt idx="51">
                  <c:v>1.3240711999999999</c:v>
                </c:pt>
                <c:pt idx="52">
                  <c:v>1.3248396000000002</c:v>
                </c:pt>
                <c:pt idx="53">
                  <c:v>1.3259571999999999</c:v>
                </c:pt>
                <c:pt idx="54">
                  <c:v>1.3270048999999999</c:v>
                </c:pt>
                <c:pt idx="55">
                  <c:v>1.3344787999999999</c:v>
                </c:pt>
                <c:pt idx="56">
                  <c:v>1.3407652999999999</c:v>
                </c:pt>
                <c:pt idx="57">
                  <c:v>1.3416733999999999</c:v>
                </c:pt>
                <c:pt idx="58">
                  <c:v>1.3435593000000001</c:v>
                </c:pt>
                <c:pt idx="59">
                  <c:v>1.3454453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0-402A-B35F-184B5B942635}"/>
            </c:ext>
          </c:extLst>
        </c:ser>
        <c:ser>
          <c:idx val="2"/>
          <c:order val="2"/>
          <c:tx>
            <c:v>I'3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Todas!$M$8:$M$67</c:f>
              <c:numCache>
                <c:formatCode>0.000</c:formatCode>
                <c:ptCount val="60"/>
                <c:pt idx="0">
                  <c:v>44.191415999999997</c:v>
                </c:pt>
                <c:pt idx="1">
                  <c:v>43.752389999999998</c:v>
                </c:pt>
                <c:pt idx="2">
                  <c:v>43.271275000000003</c:v>
                </c:pt>
                <c:pt idx="3">
                  <c:v>42.729931000000001</c:v>
                </c:pt>
                <c:pt idx="4">
                  <c:v>42.259701</c:v>
                </c:pt>
                <c:pt idx="5">
                  <c:v>41.745932000000003</c:v>
                </c:pt>
                <c:pt idx="6">
                  <c:v>41.234340000000003</c:v>
                </c:pt>
                <c:pt idx="7">
                  <c:v>40.727826999999998</c:v>
                </c:pt>
                <c:pt idx="8">
                  <c:v>40.232925000000002</c:v>
                </c:pt>
                <c:pt idx="9">
                  <c:v>39.777208999999999</c:v>
                </c:pt>
                <c:pt idx="10">
                  <c:v>39.285209000000002</c:v>
                </c:pt>
                <c:pt idx="11">
                  <c:v>38.868679</c:v>
                </c:pt>
                <c:pt idx="12">
                  <c:v>38.366520000000001</c:v>
                </c:pt>
                <c:pt idx="13">
                  <c:v>37.926768000000003</c:v>
                </c:pt>
                <c:pt idx="14">
                  <c:v>37.800502999999999</c:v>
                </c:pt>
                <c:pt idx="15">
                  <c:v>37.653919000000002</c:v>
                </c:pt>
                <c:pt idx="16">
                  <c:v>37.554502999999997</c:v>
                </c:pt>
                <c:pt idx="17">
                  <c:v>37.316485999999998</c:v>
                </c:pt>
                <c:pt idx="18">
                  <c:v>37.165548000000001</c:v>
                </c:pt>
                <c:pt idx="19">
                  <c:v>36.931159000000001</c:v>
                </c:pt>
                <c:pt idx="20">
                  <c:v>36.844805000000001</c:v>
                </c:pt>
                <c:pt idx="21">
                  <c:v>36.713459999999998</c:v>
                </c:pt>
                <c:pt idx="22">
                  <c:v>36.653230000000001</c:v>
                </c:pt>
                <c:pt idx="23">
                  <c:v>36.596628000000003</c:v>
                </c:pt>
                <c:pt idx="24">
                  <c:v>36.503017999999997</c:v>
                </c:pt>
                <c:pt idx="25">
                  <c:v>36.386186000000002</c:v>
                </c:pt>
                <c:pt idx="26">
                  <c:v>36.291124000000003</c:v>
                </c:pt>
                <c:pt idx="27">
                  <c:v>36.153973999999998</c:v>
                </c:pt>
                <c:pt idx="28">
                  <c:v>36.01247</c:v>
                </c:pt>
                <c:pt idx="29">
                  <c:v>35.894187000000002</c:v>
                </c:pt>
                <c:pt idx="30">
                  <c:v>35.801302</c:v>
                </c:pt>
                <c:pt idx="31">
                  <c:v>35.728735999999998</c:v>
                </c:pt>
                <c:pt idx="32">
                  <c:v>35.575620999999998</c:v>
                </c:pt>
                <c:pt idx="33">
                  <c:v>35.490718000000001</c:v>
                </c:pt>
                <c:pt idx="34">
                  <c:v>35.391302000000003</c:v>
                </c:pt>
                <c:pt idx="35">
                  <c:v>35.249071999999998</c:v>
                </c:pt>
                <c:pt idx="36">
                  <c:v>35.177231999999997</c:v>
                </c:pt>
                <c:pt idx="37">
                  <c:v>35.007427</c:v>
                </c:pt>
                <c:pt idx="38">
                  <c:v>34.833267999999997</c:v>
                </c:pt>
                <c:pt idx="39">
                  <c:v>34.601781000000003</c:v>
                </c:pt>
                <c:pt idx="40">
                  <c:v>34.380454</c:v>
                </c:pt>
                <c:pt idx="41">
                  <c:v>34.196136000000003</c:v>
                </c:pt>
                <c:pt idx="42">
                  <c:v>33.832579000000003</c:v>
                </c:pt>
                <c:pt idx="43">
                  <c:v>33.532879999999999</c:v>
                </c:pt>
                <c:pt idx="44">
                  <c:v>33.277447000000002</c:v>
                </c:pt>
                <c:pt idx="45">
                  <c:v>32.694014000000003</c:v>
                </c:pt>
                <c:pt idx="46">
                  <c:v>32.170085</c:v>
                </c:pt>
                <c:pt idx="47">
                  <c:v>31.498847000000001</c:v>
                </c:pt>
                <c:pt idx="48">
                  <c:v>30.518476</c:v>
                </c:pt>
                <c:pt idx="49">
                  <c:v>29.710087999999999</c:v>
                </c:pt>
                <c:pt idx="50">
                  <c:v>28.682549000000002</c:v>
                </c:pt>
                <c:pt idx="51">
                  <c:v>27.405383</c:v>
                </c:pt>
                <c:pt idx="52">
                  <c:v>25.914871000000002</c:v>
                </c:pt>
                <c:pt idx="53">
                  <c:v>23.465758999999998</c:v>
                </c:pt>
                <c:pt idx="54">
                  <c:v>21.234345999999999</c:v>
                </c:pt>
                <c:pt idx="55">
                  <c:v>17.444935000000001</c:v>
                </c:pt>
                <c:pt idx="56">
                  <c:v>12.525665999999999</c:v>
                </c:pt>
                <c:pt idx="57">
                  <c:v>5.8103819999999997</c:v>
                </c:pt>
                <c:pt idx="58">
                  <c:v>0.46079599999999998</c:v>
                </c:pt>
                <c:pt idx="59">
                  <c:v>1E-3</c:v>
                </c:pt>
              </c:numCache>
            </c:numRef>
          </c:xVal>
          <c:yVal>
            <c:numRef>
              <c:f>Todas!$N$8:$N$67</c:f>
              <c:numCache>
                <c:formatCode>0.000</c:formatCode>
                <c:ptCount val="60"/>
                <c:pt idx="0">
                  <c:v>2.1652999999999998E-3</c:v>
                </c:pt>
                <c:pt idx="1">
                  <c:v>0.36342810000000003</c:v>
                </c:pt>
                <c:pt idx="2">
                  <c:v>0.71491189999999993</c:v>
                </c:pt>
                <c:pt idx="3">
                  <c:v>1.0575946000000001</c:v>
                </c:pt>
                <c:pt idx="4">
                  <c:v>1.313035</c:v>
                </c:pt>
                <c:pt idx="5">
                  <c:v>1.5494763</c:v>
                </c:pt>
                <c:pt idx="6">
                  <c:v>1.7535771</c:v>
                </c:pt>
                <c:pt idx="7">
                  <c:v>1.9240104999999998</c:v>
                </c:pt>
                <c:pt idx="8">
                  <c:v>2.0628017999999999</c:v>
                </c:pt>
                <c:pt idx="9">
                  <c:v>2.1691131000000001</c:v>
                </c:pt>
                <c:pt idx="10">
                  <c:v>2.2776595999999998</c:v>
                </c:pt>
                <c:pt idx="11">
                  <c:v>2.3423403999999999</c:v>
                </c:pt>
                <c:pt idx="12">
                  <c:v>2.4151237999999999</c:v>
                </c:pt>
                <c:pt idx="13">
                  <c:v>2.4752643999999999</c:v>
                </c:pt>
                <c:pt idx="14">
                  <c:v>2.4902820999999999</c:v>
                </c:pt>
                <c:pt idx="15">
                  <c:v>2.5063475000000004</c:v>
                </c:pt>
                <c:pt idx="16">
                  <c:v>2.5173837999999997</c:v>
                </c:pt>
                <c:pt idx="17">
                  <c:v>2.5401548000000003</c:v>
                </c:pt>
                <c:pt idx="18">
                  <c:v>2.5542645000000004</c:v>
                </c:pt>
                <c:pt idx="19">
                  <c:v>2.5724952000000001</c:v>
                </c:pt>
                <c:pt idx="20">
                  <c:v>2.5791310000000003</c:v>
                </c:pt>
                <c:pt idx="21">
                  <c:v>2.5816455</c:v>
                </c:pt>
                <c:pt idx="22">
                  <c:v>2.5955455999999999</c:v>
                </c:pt>
                <c:pt idx="23">
                  <c:v>2.6000858999999998</c:v>
                </c:pt>
                <c:pt idx="24">
                  <c:v>2.6053246000000003</c:v>
                </c:pt>
                <c:pt idx="25">
                  <c:v>2.6137764000000003</c:v>
                </c:pt>
                <c:pt idx="26">
                  <c:v>2.6185261999999998</c:v>
                </c:pt>
                <c:pt idx="27">
                  <c:v>2.6265589</c:v>
                </c:pt>
                <c:pt idx="28">
                  <c:v>2.6345916000000003</c:v>
                </c:pt>
                <c:pt idx="29">
                  <c:v>2.6364776000000001</c:v>
                </c:pt>
                <c:pt idx="30">
                  <c:v>2.6396906999999996</c:v>
                </c:pt>
                <c:pt idx="31">
                  <c:v>2.6445801000000002</c:v>
                </c:pt>
                <c:pt idx="32">
                  <c:v>2.6507269</c:v>
                </c:pt>
                <c:pt idx="33">
                  <c:v>2.6558259</c:v>
                </c:pt>
                <c:pt idx="34">
                  <c:v>2.6570831999999998</c:v>
                </c:pt>
                <c:pt idx="35">
                  <c:v>2.6630902999999999</c:v>
                </c:pt>
                <c:pt idx="36">
                  <c:v>2.6727296000000003</c:v>
                </c:pt>
                <c:pt idx="37">
                  <c:v>2.6736376000000002</c:v>
                </c:pt>
                <c:pt idx="38">
                  <c:v>2.6872582999999999</c:v>
                </c:pt>
                <c:pt idx="39">
                  <c:v>2.6938940000000002</c:v>
                </c:pt>
                <c:pt idx="40">
                  <c:v>2.6964085999999998</c:v>
                </c:pt>
                <c:pt idx="41">
                  <c:v>2.7022760000000003</c:v>
                </c:pt>
                <c:pt idx="42">
                  <c:v>2.7199479999999996</c:v>
                </c:pt>
                <c:pt idx="43">
                  <c:v>2.7246977999999999</c:v>
                </c:pt>
                <c:pt idx="44">
                  <c:v>2.7273521000000001</c:v>
                </c:pt>
                <c:pt idx="45">
                  <c:v>2.7281903000000001</c:v>
                </c:pt>
                <c:pt idx="46">
                  <c:v>2.7293777000000001</c:v>
                </c:pt>
                <c:pt idx="47">
                  <c:v>2.7311938000000002</c:v>
                </c:pt>
                <c:pt idx="48">
                  <c:v>2.7420204999999997</c:v>
                </c:pt>
                <c:pt idx="49">
                  <c:v>2.7449542</c:v>
                </c:pt>
                <c:pt idx="50">
                  <c:v>2.7480974000000002</c:v>
                </c:pt>
                <c:pt idx="51">
                  <c:v>2.7571779000000003</c:v>
                </c:pt>
                <c:pt idx="52">
                  <c:v>2.7636738999999997</c:v>
                </c:pt>
                <c:pt idx="53">
                  <c:v>2.7647915000000003</c:v>
                </c:pt>
                <c:pt idx="54">
                  <c:v>2.7686332</c:v>
                </c:pt>
                <c:pt idx="55">
                  <c:v>2.7722654000000002</c:v>
                </c:pt>
                <c:pt idx="56">
                  <c:v>2.7788312999999998</c:v>
                </c:pt>
                <c:pt idx="57">
                  <c:v>2.7916138000000004</c:v>
                </c:pt>
                <c:pt idx="58">
                  <c:v>2.7951761000000004</c:v>
                </c:pt>
                <c:pt idx="59">
                  <c:v>2.7988083000000001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0-402A-B35F-184B5B942635}"/>
            </c:ext>
          </c:extLst>
        </c:ser>
        <c:ser>
          <c:idx val="4"/>
          <c:order val="4"/>
          <c:tx>
            <c:v>I'2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Todas!$H$8:$H$67</c:f>
              <c:numCache>
                <c:formatCode>0.000</c:formatCode>
                <c:ptCount val="60"/>
                <c:pt idx="0">
                  <c:v>43.866318999999997</c:v>
                </c:pt>
                <c:pt idx="1">
                  <c:v>43.546301</c:v>
                </c:pt>
                <c:pt idx="2">
                  <c:v>43.210318999999998</c:v>
                </c:pt>
                <c:pt idx="3">
                  <c:v>42.844585000000002</c:v>
                </c:pt>
                <c:pt idx="4">
                  <c:v>42.465789000000001</c:v>
                </c:pt>
                <c:pt idx="5">
                  <c:v>41.764798999999996</c:v>
                </c:pt>
                <c:pt idx="6">
                  <c:v>41.337384</c:v>
                </c:pt>
                <c:pt idx="7">
                  <c:v>40.751047999999997</c:v>
                </c:pt>
                <c:pt idx="8">
                  <c:v>40.377332000000003</c:v>
                </c:pt>
                <c:pt idx="9">
                  <c:v>39.692306000000002</c:v>
                </c:pt>
                <c:pt idx="10">
                  <c:v>39.298997</c:v>
                </c:pt>
                <c:pt idx="11">
                  <c:v>38.825865</c:v>
                </c:pt>
                <c:pt idx="12">
                  <c:v>38.288148</c:v>
                </c:pt>
                <c:pt idx="13">
                  <c:v>37.981918999999998</c:v>
                </c:pt>
                <c:pt idx="14">
                  <c:v>37.834609</c:v>
                </c:pt>
                <c:pt idx="15">
                  <c:v>37.617635999999997</c:v>
                </c:pt>
                <c:pt idx="16">
                  <c:v>37.410096000000003</c:v>
                </c:pt>
                <c:pt idx="17">
                  <c:v>37.249724999999998</c:v>
                </c:pt>
                <c:pt idx="18">
                  <c:v>37.000096999999997</c:v>
                </c:pt>
                <c:pt idx="19">
                  <c:v>36.726522000000003</c:v>
                </c:pt>
                <c:pt idx="20">
                  <c:v>36.614044</c:v>
                </c:pt>
                <c:pt idx="21">
                  <c:v>36.517530999999998</c:v>
                </c:pt>
                <c:pt idx="22">
                  <c:v>36.474716999999998</c:v>
                </c:pt>
                <c:pt idx="23">
                  <c:v>36.309992000000001</c:v>
                </c:pt>
                <c:pt idx="24">
                  <c:v>36.246133</c:v>
                </c:pt>
                <c:pt idx="25">
                  <c:v>36.015371999999999</c:v>
                </c:pt>
                <c:pt idx="26">
                  <c:v>35.986345999999998</c:v>
                </c:pt>
                <c:pt idx="27">
                  <c:v>35.887656</c:v>
                </c:pt>
                <c:pt idx="28">
                  <c:v>35.784612000000003</c:v>
                </c:pt>
                <c:pt idx="29">
                  <c:v>35.672134</c:v>
                </c:pt>
                <c:pt idx="30">
                  <c:v>35.569814999999998</c:v>
                </c:pt>
                <c:pt idx="31">
                  <c:v>35.489266999999998</c:v>
                </c:pt>
                <c:pt idx="32">
                  <c:v>35.369532</c:v>
                </c:pt>
                <c:pt idx="33">
                  <c:v>35.133692000000003</c:v>
                </c:pt>
                <c:pt idx="34">
                  <c:v>35.011780999999999</c:v>
                </c:pt>
                <c:pt idx="35">
                  <c:v>34.905107999999998</c:v>
                </c:pt>
                <c:pt idx="36">
                  <c:v>34.773038</c:v>
                </c:pt>
                <c:pt idx="37">
                  <c:v>34.677250000000001</c:v>
                </c:pt>
                <c:pt idx="38">
                  <c:v>34.582914000000002</c:v>
                </c:pt>
                <c:pt idx="39">
                  <c:v>34.493656999999999</c:v>
                </c:pt>
                <c:pt idx="40">
                  <c:v>34.402949999999997</c:v>
                </c:pt>
                <c:pt idx="41">
                  <c:v>34.147516000000003</c:v>
                </c:pt>
                <c:pt idx="42">
                  <c:v>33.958843999999999</c:v>
                </c:pt>
                <c:pt idx="43">
                  <c:v>33.765092000000003</c:v>
                </c:pt>
                <c:pt idx="44">
                  <c:v>33.651162999999997</c:v>
                </c:pt>
                <c:pt idx="45">
                  <c:v>33.415322000000003</c:v>
                </c:pt>
                <c:pt idx="46">
                  <c:v>32.961058000000001</c:v>
                </c:pt>
                <c:pt idx="47">
                  <c:v>32.297801999999997</c:v>
                </c:pt>
                <c:pt idx="48">
                  <c:v>31.479980000000001</c:v>
                </c:pt>
                <c:pt idx="49">
                  <c:v>30.829059999999998</c:v>
                </c:pt>
                <c:pt idx="50">
                  <c:v>30.212247000000001</c:v>
                </c:pt>
                <c:pt idx="51">
                  <c:v>29.411840999999999</c:v>
                </c:pt>
                <c:pt idx="52">
                  <c:v>25.681933999999998</c:v>
                </c:pt>
                <c:pt idx="53">
                  <c:v>21.520956999999999</c:v>
                </c:pt>
                <c:pt idx="54">
                  <c:v>15.124991</c:v>
                </c:pt>
                <c:pt idx="55">
                  <c:v>10.468024</c:v>
                </c:pt>
                <c:pt idx="56">
                  <c:v>4.3058746000000001</c:v>
                </c:pt>
                <c:pt idx="57">
                  <c:v>1.272087</c:v>
                </c:pt>
                <c:pt idx="58">
                  <c:v>0.73364499999999999</c:v>
                </c:pt>
                <c:pt idx="59">
                  <c:v>1E-3</c:v>
                </c:pt>
              </c:numCache>
            </c:numRef>
          </c:xVal>
          <c:yVal>
            <c:numRef>
              <c:f>Todas!$I$8:$I$67</c:f>
              <c:numCache>
                <c:formatCode>0.000</c:formatCode>
                <c:ptCount val="60"/>
                <c:pt idx="0">
                  <c:v>5.6578000000000002E-3</c:v>
                </c:pt>
                <c:pt idx="1">
                  <c:v>0.36838740000000003</c:v>
                </c:pt>
                <c:pt idx="2">
                  <c:v>0.72168730000000003</c:v>
                </c:pt>
                <c:pt idx="3">
                  <c:v>1.0777810999999999</c:v>
                </c:pt>
                <c:pt idx="4">
                  <c:v>1.4130598000000001</c:v>
                </c:pt>
                <c:pt idx="5">
                  <c:v>1.9686444000000001</c:v>
                </c:pt>
                <c:pt idx="6">
                  <c:v>2.2642484</c:v>
                </c:pt>
                <c:pt idx="7">
                  <c:v>2.6114714000000001</c:v>
                </c:pt>
                <c:pt idx="8">
                  <c:v>2.8055139000000002</c:v>
                </c:pt>
                <c:pt idx="9">
                  <c:v>3.1058677000000001</c:v>
                </c:pt>
                <c:pt idx="10">
                  <c:v>3.2511551000000001</c:v>
                </c:pt>
                <c:pt idx="11">
                  <c:v>3.4065707000000001</c:v>
                </c:pt>
                <c:pt idx="12">
                  <c:v>3.5505310000000003</c:v>
                </c:pt>
                <c:pt idx="13">
                  <c:v>3.6088554999999998</c:v>
                </c:pt>
                <c:pt idx="14">
                  <c:v>3.6416150000000003</c:v>
                </c:pt>
                <c:pt idx="15">
                  <c:v>3.6865982000000002</c:v>
                </c:pt>
                <c:pt idx="16">
                  <c:v>3.7414301999999999</c:v>
                </c:pt>
                <c:pt idx="17">
                  <c:v>3.7535840999999999</c:v>
                </c:pt>
                <c:pt idx="18">
                  <c:v>3.7935381000000001</c:v>
                </c:pt>
                <c:pt idx="19">
                  <c:v>3.8353780999999998</c:v>
                </c:pt>
                <c:pt idx="20">
                  <c:v>3.8516531000000001</c:v>
                </c:pt>
                <c:pt idx="21">
                  <c:v>3.8642260999999998</c:v>
                </c:pt>
                <c:pt idx="22">
                  <c:v>3.8709316</c:v>
                </c:pt>
                <c:pt idx="23">
                  <c:v>3.8927946000000002</c:v>
                </c:pt>
                <c:pt idx="24">
                  <c:v>3.9007575000000001</c:v>
                </c:pt>
                <c:pt idx="25">
                  <c:v>3.9298848</c:v>
                </c:pt>
                <c:pt idx="26">
                  <c:v>3.9523763999999999</c:v>
                </c:pt>
                <c:pt idx="27">
                  <c:v>3.9628539000000003</c:v>
                </c:pt>
                <c:pt idx="28">
                  <c:v>3.9725630000000001</c:v>
                </c:pt>
                <c:pt idx="29">
                  <c:v>3.9804560000000002</c:v>
                </c:pt>
                <c:pt idx="30">
                  <c:v>3.9867425000000001</c:v>
                </c:pt>
                <c:pt idx="31">
                  <c:v>3.9932384999999999</c:v>
                </c:pt>
                <c:pt idx="32">
                  <c:v>4.0041349999999998</c:v>
                </c:pt>
                <c:pt idx="33">
                  <c:v>4.0161492000000001</c:v>
                </c:pt>
                <c:pt idx="34">
                  <c:v>4.0290014999999997</c:v>
                </c:pt>
                <c:pt idx="35">
                  <c:v>4.0366152</c:v>
                </c:pt>
                <c:pt idx="36">
                  <c:v>4.0466037000000004</c:v>
                </c:pt>
                <c:pt idx="37">
                  <c:v>4.0515629999999998</c:v>
                </c:pt>
                <c:pt idx="38">
                  <c:v>4.0621801</c:v>
                </c:pt>
                <c:pt idx="39">
                  <c:v>4.0695841999999995</c:v>
                </c:pt>
                <c:pt idx="40">
                  <c:v>4.0746134000000005</c:v>
                </c:pt>
                <c:pt idx="41">
                  <c:v>4.0956381999999998</c:v>
                </c:pt>
                <c:pt idx="42">
                  <c:v>4.1056965000000005</c:v>
                </c:pt>
                <c:pt idx="43">
                  <c:v>4.1179901000000001</c:v>
                </c:pt>
                <c:pt idx="44">
                  <c:v>4.1208539000000002</c:v>
                </c:pt>
                <c:pt idx="45">
                  <c:v>4.1368495000000003</c:v>
                </c:pt>
                <c:pt idx="46">
                  <c:v>4.1556391000000001</c:v>
                </c:pt>
                <c:pt idx="47">
                  <c:v>4.1814834999999997</c:v>
                </c:pt>
                <c:pt idx="48">
                  <c:v>4.2066293999999997</c:v>
                </c:pt>
                <c:pt idx="49">
                  <c:v>4.2130554999999994</c:v>
                </c:pt>
                <c:pt idx="50">
                  <c:v>4.2180847000000004</c:v>
                </c:pt>
                <c:pt idx="51">
                  <c:v>4.2265364999999999</c:v>
                </c:pt>
                <c:pt idx="52">
                  <c:v>4.250006</c:v>
                </c:pt>
                <c:pt idx="53">
                  <c:v>4.2618244000000001</c:v>
                </c:pt>
                <c:pt idx="54">
                  <c:v>4.2802509999999998</c:v>
                </c:pt>
                <c:pt idx="55">
                  <c:v>4.2924384</c:v>
                </c:pt>
                <c:pt idx="56">
                  <c:v>4.3088965000000004</c:v>
                </c:pt>
                <c:pt idx="57">
                  <c:v>4.3166427000000001</c:v>
                </c:pt>
                <c:pt idx="58">
                  <c:v>4.3178301000000001</c:v>
                </c:pt>
                <c:pt idx="59">
                  <c:v>4.32003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80-402A-B35F-184B5B942635}"/>
            </c:ext>
          </c:extLst>
        </c:ser>
        <c:ser>
          <c:idx val="6"/>
          <c:order val="6"/>
          <c:tx>
            <c:v>I'1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Todas!$C$8:$C$67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Todas!$D$8:$D$67</c:f>
              <c:numCache>
                <c:formatCode>0.000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3.2394901999999997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4.2921953000000004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4.5762741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4.7831688999999997</c:v>
                </c:pt>
                <c:pt idx="26">
                  <c:v>4.8252185000000001</c:v>
                </c:pt>
                <c:pt idx="27">
                  <c:v>4.8812379000000004</c:v>
                </c:pt>
                <c:pt idx="28">
                  <c:v>4.9461981999999995</c:v>
                </c:pt>
                <c:pt idx="29">
                  <c:v>4.9660355000000003</c:v>
                </c:pt>
                <c:pt idx="30">
                  <c:v>5.0268745999999993</c:v>
                </c:pt>
                <c:pt idx="31">
                  <c:v>5.0384695999999991</c:v>
                </c:pt>
                <c:pt idx="32">
                  <c:v>5.0875041000000003</c:v>
                </c:pt>
                <c:pt idx="33">
                  <c:v>5.0930222999999994</c:v>
                </c:pt>
                <c:pt idx="34">
                  <c:v>5.1549091000000002</c:v>
                </c:pt>
                <c:pt idx="35">
                  <c:v>5.1639895999999998</c:v>
                </c:pt>
                <c:pt idx="36">
                  <c:v>5.2296483000000009</c:v>
                </c:pt>
                <c:pt idx="37">
                  <c:v>5.2416624999999994</c:v>
                </c:pt>
                <c:pt idx="38">
                  <c:v>5.2508128000000003</c:v>
                </c:pt>
                <c:pt idx="39">
                  <c:v>5.2646429999999995</c:v>
                </c:pt>
                <c:pt idx="40">
                  <c:v>5.2798004000000001</c:v>
                </c:pt>
                <c:pt idx="41">
                  <c:v>5.3197545000000002</c:v>
                </c:pt>
                <c:pt idx="42">
                  <c:v>5.3691382000000001</c:v>
                </c:pt>
                <c:pt idx="43">
                  <c:v>5.4048314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5.6040428000000002</c:v>
                </c:pt>
                <c:pt idx="49">
                  <c:v>5.6131931000000002</c:v>
                </c:pt>
                <c:pt idx="50">
                  <c:v>5.6296078000000005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5.6653010000000004</c:v>
                </c:pt>
                <c:pt idx="56">
                  <c:v>5.6762089000000007</c:v>
                </c:pt>
                <c:pt idx="57">
                  <c:v>5.6780547000000006</c:v>
                </c:pt>
                <c:pt idx="58">
                  <c:v>5.7030897000000005</c:v>
                </c:pt>
                <c:pt idx="59">
                  <c:v>5.7051153000000001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80-402A-B35F-184B5B942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9120"/>
        <c:axId val="55110656"/>
      </c:scatterChart>
      <c:scatterChart>
        <c:scatterStyle val="lineMarker"/>
        <c:varyColors val="0"/>
        <c:ser>
          <c:idx val="1"/>
          <c:order val="1"/>
          <c:tx>
            <c:v>G4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Todas!$R$8:$R$67</c:f>
              <c:numCache>
                <c:formatCode>0.000</c:formatCode>
                <c:ptCount val="60"/>
                <c:pt idx="0">
                  <c:v>42.947629999999997</c:v>
                </c:pt>
                <c:pt idx="1">
                  <c:v>42.121099999999998</c:v>
                </c:pt>
                <c:pt idx="2">
                  <c:v>41.033330999999997</c:v>
                </c:pt>
                <c:pt idx="3">
                  <c:v>39.442678000000001</c:v>
                </c:pt>
                <c:pt idx="4">
                  <c:v>39.108147000000002</c:v>
                </c:pt>
                <c:pt idx="5">
                  <c:v>38.752572999999998</c:v>
                </c:pt>
                <c:pt idx="6">
                  <c:v>38.355634999999999</c:v>
                </c:pt>
                <c:pt idx="7">
                  <c:v>37.942006999999997</c:v>
                </c:pt>
                <c:pt idx="8">
                  <c:v>37.558132000000001</c:v>
                </c:pt>
                <c:pt idx="9">
                  <c:v>37.137973000000002</c:v>
                </c:pt>
                <c:pt idx="10">
                  <c:v>36.970345000000002</c:v>
                </c:pt>
                <c:pt idx="11">
                  <c:v>36.852786999999999</c:v>
                </c:pt>
                <c:pt idx="12">
                  <c:v>36.711283000000002</c:v>
                </c:pt>
                <c:pt idx="13">
                  <c:v>36.561796999999999</c:v>
                </c:pt>
                <c:pt idx="14">
                  <c:v>36.455849999999998</c:v>
                </c:pt>
                <c:pt idx="15">
                  <c:v>36.321601999999999</c:v>
                </c:pt>
                <c:pt idx="16">
                  <c:v>36.248309999999996</c:v>
                </c:pt>
                <c:pt idx="17">
                  <c:v>36.138734999999997</c:v>
                </c:pt>
                <c:pt idx="18">
                  <c:v>36.003762000000002</c:v>
                </c:pt>
                <c:pt idx="19">
                  <c:v>35.946434000000004</c:v>
                </c:pt>
                <c:pt idx="20">
                  <c:v>35.876044999999998</c:v>
                </c:pt>
                <c:pt idx="21">
                  <c:v>35.778081</c:v>
                </c:pt>
                <c:pt idx="22">
                  <c:v>35.696806000000002</c:v>
                </c:pt>
                <c:pt idx="23">
                  <c:v>35.587957000000003</c:v>
                </c:pt>
                <c:pt idx="24">
                  <c:v>35.487816000000002</c:v>
                </c:pt>
                <c:pt idx="25">
                  <c:v>35.349214000000003</c:v>
                </c:pt>
                <c:pt idx="26">
                  <c:v>35.317284999999998</c:v>
                </c:pt>
                <c:pt idx="27">
                  <c:v>35.201903999999999</c:v>
                </c:pt>
                <c:pt idx="28">
                  <c:v>35.064754000000001</c:v>
                </c:pt>
                <c:pt idx="29">
                  <c:v>34.93994</c:v>
                </c:pt>
                <c:pt idx="30">
                  <c:v>34.851408999999997</c:v>
                </c:pt>
                <c:pt idx="31">
                  <c:v>34.794808000000003</c:v>
                </c:pt>
                <c:pt idx="32">
                  <c:v>34.471888</c:v>
                </c:pt>
                <c:pt idx="33">
                  <c:v>34.345621999999999</c:v>
                </c:pt>
                <c:pt idx="34">
                  <c:v>34.135179999999998</c:v>
                </c:pt>
                <c:pt idx="35">
                  <c:v>33.950862000000001</c:v>
                </c:pt>
                <c:pt idx="36">
                  <c:v>33.865958999999997</c:v>
                </c:pt>
                <c:pt idx="37">
                  <c:v>33.610526</c:v>
                </c:pt>
                <c:pt idx="38">
                  <c:v>33.397906999999996</c:v>
                </c:pt>
                <c:pt idx="39">
                  <c:v>33.301392999999997</c:v>
                </c:pt>
                <c:pt idx="40">
                  <c:v>33.003872000000001</c:v>
                </c:pt>
                <c:pt idx="41">
                  <c:v>32.740456000000002</c:v>
                </c:pt>
                <c:pt idx="42">
                  <c:v>32.449464999999996</c:v>
                </c:pt>
                <c:pt idx="43">
                  <c:v>32.143960999999997</c:v>
                </c:pt>
                <c:pt idx="44">
                  <c:v>31.535855999999999</c:v>
                </c:pt>
                <c:pt idx="45">
                  <c:v>30.585236999999999</c:v>
                </c:pt>
                <c:pt idx="46">
                  <c:v>29.550442</c:v>
                </c:pt>
                <c:pt idx="47">
                  <c:v>28.750036000000001</c:v>
                </c:pt>
                <c:pt idx="48">
                  <c:v>27.644126</c:v>
                </c:pt>
                <c:pt idx="49">
                  <c:v>26.563614000000001</c:v>
                </c:pt>
                <c:pt idx="50">
                  <c:v>24.69866</c:v>
                </c:pt>
                <c:pt idx="51">
                  <c:v>22.129087999999999</c:v>
                </c:pt>
                <c:pt idx="52">
                  <c:v>20.887478999999999</c:v>
                </c:pt>
                <c:pt idx="53">
                  <c:v>18.428933000000001</c:v>
                </c:pt>
                <c:pt idx="54">
                  <c:v>16.571237</c:v>
                </c:pt>
                <c:pt idx="55">
                  <c:v>10.040271000000001</c:v>
                </c:pt>
                <c:pt idx="56">
                  <c:v>7.7203270000000002</c:v>
                </c:pt>
                <c:pt idx="57">
                  <c:v>2.975943</c:v>
                </c:pt>
                <c:pt idx="58">
                  <c:v>0.38097300000000001</c:v>
                </c:pt>
                <c:pt idx="59">
                  <c:v>1E-3</c:v>
                </c:pt>
              </c:numCache>
            </c:numRef>
          </c:xVal>
          <c:yVal>
            <c:numRef>
              <c:f>Todas!$T$8:$T$67</c:f>
              <c:numCache>
                <c:formatCode>0.000</c:formatCode>
                <c:ptCount val="60"/>
                <c:pt idx="0">
                  <c:v>248.24218461538464</c:v>
                </c:pt>
                <c:pt idx="1">
                  <c:v>249.10330769230768</c:v>
                </c:pt>
                <c:pt idx="2">
                  <c:v>248.85573846153846</c:v>
                </c:pt>
                <c:pt idx="3">
                  <c:v>249.40470769230774</c:v>
                </c:pt>
                <c:pt idx="4">
                  <c:v>249.38318461538461</c:v>
                </c:pt>
                <c:pt idx="5">
                  <c:v>249.74915384615383</c:v>
                </c:pt>
                <c:pt idx="6">
                  <c:v>249.6199846153846</c:v>
                </c:pt>
                <c:pt idx="7">
                  <c:v>249.9429076923077</c:v>
                </c:pt>
                <c:pt idx="8">
                  <c:v>249.95367692307693</c:v>
                </c:pt>
                <c:pt idx="9">
                  <c:v>250.24430769230767</c:v>
                </c:pt>
                <c:pt idx="10">
                  <c:v>249.99673846153846</c:v>
                </c:pt>
                <c:pt idx="11">
                  <c:v>250.42729230769228</c:v>
                </c:pt>
                <c:pt idx="12">
                  <c:v>250.24430769230767</c:v>
                </c:pt>
                <c:pt idx="13">
                  <c:v>250.52416923076922</c:v>
                </c:pt>
                <c:pt idx="14">
                  <c:v>250.70716923076921</c:v>
                </c:pt>
                <c:pt idx="15">
                  <c:v>250.73946153846154</c:v>
                </c:pt>
                <c:pt idx="16">
                  <c:v>250.63181538461538</c:v>
                </c:pt>
                <c:pt idx="17">
                  <c:v>250.98703076923076</c:v>
                </c:pt>
                <c:pt idx="18">
                  <c:v>250.99779999999998</c:v>
                </c:pt>
                <c:pt idx="19">
                  <c:v>250.4488307692308</c:v>
                </c:pt>
                <c:pt idx="20">
                  <c:v>250.92244615384612</c:v>
                </c:pt>
                <c:pt idx="21">
                  <c:v>251.5144769230769</c:v>
                </c:pt>
                <c:pt idx="22">
                  <c:v>251.09467692307692</c:v>
                </c:pt>
                <c:pt idx="23">
                  <c:v>251.2130769230769</c:v>
                </c:pt>
                <c:pt idx="24">
                  <c:v>251.01932307692309</c:v>
                </c:pt>
                <c:pt idx="25">
                  <c:v>251.03009230769231</c:v>
                </c:pt>
                <c:pt idx="26">
                  <c:v>251.26690769230768</c:v>
                </c:pt>
                <c:pt idx="27">
                  <c:v>251.50370769230767</c:v>
                </c:pt>
                <c:pt idx="28">
                  <c:v>250.84710769230767</c:v>
                </c:pt>
                <c:pt idx="29">
                  <c:v>251.18078461538462</c:v>
                </c:pt>
                <c:pt idx="30">
                  <c:v>251.27766153846153</c:v>
                </c:pt>
                <c:pt idx="31">
                  <c:v>251.49295384615382</c:v>
                </c:pt>
                <c:pt idx="32">
                  <c:v>251.06238461538459</c:v>
                </c:pt>
                <c:pt idx="33">
                  <c:v>251.58983076923079</c:v>
                </c:pt>
                <c:pt idx="34">
                  <c:v>251.41759999999999</c:v>
                </c:pt>
                <c:pt idx="35">
                  <c:v>251.41759999999999</c:v>
                </c:pt>
                <c:pt idx="36">
                  <c:v>251.61135384615386</c:v>
                </c:pt>
                <c:pt idx="37">
                  <c:v>251.65441538461536</c:v>
                </c:pt>
                <c:pt idx="38">
                  <c:v>251.91275384615383</c:v>
                </c:pt>
                <c:pt idx="39">
                  <c:v>251.99886153846154</c:v>
                </c:pt>
                <c:pt idx="40">
                  <c:v>251.55753846153846</c:v>
                </c:pt>
                <c:pt idx="41">
                  <c:v>251.57906153846153</c:v>
                </c:pt>
                <c:pt idx="42">
                  <c:v>251.66516923076924</c:v>
                </c:pt>
                <c:pt idx="43">
                  <c:v>251.95579999999998</c:v>
                </c:pt>
                <c:pt idx="44">
                  <c:v>252.23567692307691</c:v>
                </c:pt>
                <c:pt idx="45">
                  <c:v>252.42943076923078</c:v>
                </c:pt>
                <c:pt idx="46">
                  <c:v>252.00963076923074</c:v>
                </c:pt>
                <c:pt idx="47">
                  <c:v>251.86969230769228</c:v>
                </c:pt>
                <c:pt idx="48">
                  <c:v>252.34330769230772</c:v>
                </c:pt>
                <c:pt idx="49">
                  <c:v>252.44018461538462</c:v>
                </c:pt>
                <c:pt idx="50">
                  <c:v>252.54783076923079</c:v>
                </c:pt>
                <c:pt idx="51">
                  <c:v>252.8276923076923</c:v>
                </c:pt>
                <c:pt idx="52">
                  <c:v>252.70929230769229</c:v>
                </c:pt>
                <c:pt idx="53">
                  <c:v>252.3971384615385</c:v>
                </c:pt>
                <c:pt idx="54">
                  <c:v>252.59089230769229</c:v>
                </c:pt>
                <c:pt idx="55">
                  <c:v>252.94610769230769</c:v>
                </c:pt>
                <c:pt idx="56">
                  <c:v>252.7954</c:v>
                </c:pt>
                <c:pt idx="57">
                  <c:v>252.85998461538463</c:v>
                </c:pt>
                <c:pt idx="58">
                  <c:v>253.41972307692313</c:v>
                </c:pt>
                <c:pt idx="59">
                  <c:v>253.30132307692307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80-402A-B35F-184B5B942635}"/>
            </c:ext>
          </c:extLst>
        </c:ser>
        <c:ser>
          <c:idx val="3"/>
          <c:order val="3"/>
          <c:tx>
            <c:v>G3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Todas!$M$8:$M$67</c:f>
              <c:numCache>
                <c:formatCode>0.000</c:formatCode>
                <c:ptCount val="60"/>
                <c:pt idx="0">
                  <c:v>44.191415999999997</c:v>
                </c:pt>
                <c:pt idx="1">
                  <c:v>43.752389999999998</c:v>
                </c:pt>
                <c:pt idx="2">
                  <c:v>43.271275000000003</c:v>
                </c:pt>
                <c:pt idx="3">
                  <c:v>42.729931000000001</c:v>
                </c:pt>
                <c:pt idx="4">
                  <c:v>42.259701</c:v>
                </c:pt>
                <c:pt idx="5">
                  <c:v>41.745932000000003</c:v>
                </c:pt>
                <c:pt idx="6">
                  <c:v>41.234340000000003</c:v>
                </c:pt>
                <c:pt idx="7">
                  <c:v>40.727826999999998</c:v>
                </c:pt>
                <c:pt idx="8">
                  <c:v>40.232925000000002</c:v>
                </c:pt>
                <c:pt idx="9">
                  <c:v>39.777208999999999</c:v>
                </c:pt>
                <c:pt idx="10">
                  <c:v>39.285209000000002</c:v>
                </c:pt>
                <c:pt idx="11">
                  <c:v>38.868679</c:v>
                </c:pt>
                <c:pt idx="12">
                  <c:v>38.366520000000001</c:v>
                </c:pt>
                <c:pt idx="13">
                  <c:v>37.926768000000003</c:v>
                </c:pt>
                <c:pt idx="14">
                  <c:v>37.800502999999999</c:v>
                </c:pt>
                <c:pt idx="15">
                  <c:v>37.653919000000002</c:v>
                </c:pt>
                <c:pt idx="16">
                  <c:v>37.554502999999997</c:v>
                </c:pt>
                <c:pt idx="17">
                  <c:v>37.316485999999998</c:v>
                </c:pt>
                <c:pt idx="18">
                  <c:v>37.165548000000001</c:v>
                </c:pt>
                <c:pt idx="19">
                  <c:v>36.931159000000001</c:v>
                </c:pt>
                <c:pt idx="20">
                  <c:v>36.844805000000001</c:v>
                </c:pt>
                <c:pt idx="21">
                  <c:v>36.713459999999998</c:v>
                </c:pt>
                <c:pt idx="22">
                  <c:v>36.653230000000001</c:v>
                </c:pt>
                <c:pt idx="23">
                  <c:v>36.596628000000003</c:v>
                </c:pt>
                <c:pt idx="24">
                  <c:v>36.503017999999997</c:v>
                </c:pt>
                <c:pt idx="25">
                  <c:v>36.386186000000002</c:v>
                </c:pt>
                <c:pt idx="26">
                  <c:v>36.291124000000003</c:v>
                </c:pt>
                <c:pt idx="27">
                  <c:v>36.153973999999998</c:v>
                </c:pt>
                <c:pt idx="28">
                  <c:v>36.01247</c:v>
                </c:pt>
                <c:pt idx="29">
                  <c:v>35.894187000000002</c:v>
                </c:pt>
                <c:pt idx="30">
                  <c:v>35.801302</c:v>
                </c:pt>
                <c:pt idx="31">
                  <c:v>35.728735999999998</c:v>
                </c:pt>
                <c:pt idx="32">
                  <c:v>35.575620999999998</c:v>
                </c:pt>
                <c:pt idx="33">
                  <c:v>35.490718000000001</c:v>
                </c:pt>
                <c:pt idx="34">
                  <c:v>35.391302000000003</c:v>
                </c:pt>
                <c:pt idx="35">
                  <c:v>35.249071999999998</c:v>
                </c:pt>
                <c:pt idx="36">
                  <c:v>35.177231999999997</c:v>
                </c:pt>
                <c:pt idx="37">
                  <c:v>35.007427</c:v>
                </c:pt>
                <c:pt idx="38">
                  <c:v>34.833267999999997</c:v>
                </c:pt>
                <c:pt idx="39">
                  <c:v>34.601781000000003</c:v>
                </c:pt>
                <c:pt idx="40">
                  <c:v>34.380454</c:v>
                </c:pt>
                <c:pt idx="41">
                  <c:v>34.196136000000003</c:v>
                </c:pt>
                <c:pt idx="42">
                  <c:v>33.832579000000003</c:v>
                </c:pt>
                <c:pt idx="43">
                  <c:v>33.532879999999999</c:v>
                </c:pt>
                <c:pt idx="44">
                  <c:v>33.277447000000002</c:v>
                </c:pt>
                <c:pt idx="45">
                  <c:v>32.694014000000003</c:v>
                </c:pt>
                <c:pt idx="46">
                  <c:v>32.170085</c:v>
                </c:pt>
                <c:pt idx="47">
                  <c:v>31.498847000000001</c:v>
                </c:pt>
                <c:pt idx="48">
                  <c:v>30.518476</c:v>
                </c:pt>
                <c:pt idx="49">
                  <c:v>29.710087999999999</c:v>
                </c:pt>
                <c:pt idx="50">
                  <c:v>28.682549000000002</c:v>
                </c:pt>
                <c:pt idx="51">
                  <c:v>27.405383</c:v>
                </c:pt>
                <c:pt idx="52">
                  <c:v>25.914871000000002</c:v>
                </c:pt>
                <c:pt idx="53">
                  <c:v>23.465758999999998</c:v>
                </c:pt>
                <c:pt idx="54">
                  <c:v>21.234345999999999</c:v>
                </c:pt>
                <c:pt idx="55">
                  <c:v>17.444935000000001</c:v>
                </c:pt>
                <c:pt idx="56">
                  <c:v>12.525665999999999</c:v>
                </c:pt>
                <c:pt idx="57">
                  <c:v>5.8103819999999997</c:v>
                </c:pt>
                <c:pt idx="58">
                  <c:v>0.46079599999999998</c:v>
                </c:pt>
                <c:pt idx="59">
                  <c:v>1E-3</c:v>
                </c:pt>
              </c:numCache>
            </c:numRef>
          </c:xVal>
          <c:yVal>
            <c:numRef>
              <c:f>Todas!$O$8:$O$67</c:f>
              <c:numCache>
                <c:formatCode>0.0</c:formatCode>
                <c:ptCount val="60"/>
                <c:pt idx="0">
                  <c:v>500.47786153846158</c:v>
                </c:pt>
                <c:pt idx="1">
                  <c:v>500.76849230769233</c:v>
                </c:pt>
                <c:pt idx="2">
                  <c:v>501.69419999999997</c:v>
                </c:pt>
                <c:pt idx="3">
                  <c:v>501.13446153846149</c:v>
                </c:pt>
                <c:pt idx="4">
                  <c:v>501.38204615384615</c:v>
                </c:pt>
                <c:pt idx="5">
                  <c:v>501.48967692307696</c:v>
                </c:pt>
                <c:pt idx="6">
                  <c:v>503.09353846153851</c:v>
                </c:pt>
                <c:pt idx="7">
                  <c:v>503.34110769230773</c:v>
                </c:pt>
                <c:pt idx="8">
                  <c:v>503.19041538461545</c:v>
                </c:pt>
                <c:pt idx="9">
                  <c:v>503.17964615384619</c:v>
                </c:pt>
                <c:pt idx="10">
                  <c:v>505.58004615384618</c:v>
                </c:pt>
                <c:pt idx="11">
                  <c:v>502.74907692307698</c:v>
                </c:pt>
                <c:pt idx="12">
                  <c:v>502.99666153846152</c:v>
                </c:pt>
                <c:pt idx="13">
                  <c:v>506.26895384615392</c:v>
                </c:pt>
                <c:pt idx="14">
                  <c:v>505.48316923076914</c:v>
                </c:pt>
                <c:pt idx="15">
                  <c:v>505.47239999999999</c:v>
                </c:pt>
                <c:pt idx="16">
                  <c:v>506.02138461538459</c:v>
                </c:pt>
                <c:pt idx="17">
                  <c:v>505.67692307692306</c:v>
                </c:pt>
                <c:pt idx="18">
                  <c:v>506.80715384615377</c:v>
                </c:pt>
                <c:pt idx="19">
                  <c:v>505.79533846153845</c:v>
                </c:pt>
                <c:pt idx="20">
                  <c:v>505.83838461538465</c:v>
                </c:pt>
                <c:pt idx="21">
                  <c:v>503.93313846153848</c:v>
                </c:pt>
                <c:pt idx="22">
                  <c:v>506.58110769230774</c:v>
                </c:pt>
                <c:pt idx="23">
                  <c:v>505.95680000000004</c:v>
                </c:pt>
                <c:pt idx="24">
                  <c:v>506.40889230769233</c:v>
                </c:pt>
                <c:pt idx="25">
                  <c:v>506.47347692307687</c:v>
                </c:pt>
                <c:pt idx="26">
                  <c:v>506.23666153846159</c:v>
                </c:pt>
                <c:pt idx="27">
                  <c:v>506.19359999999995</c:v>
                </c:pt>
                <c:pt idx="28">
                  <c:v>505.30018461538464</c:v>
                </c:pt>
                <c:pt idx="29">
                  <c:v>505.98909230769226</c:v>
                </c:pt>
                <c:pt idx="30">
                  <c:v>505.9137384615384</c:v>
                </c:pt>
                <c:pt idx="31">
                  <c:v>503.66403076923075</c:v>
                </c:pt>
                <c:pt idx="32">
                  <c:v>505.64463076923073</c:v>
                </c:pt>
                <c:pt idx="33">
                  <c:v>503.55639999999994</c:v>
                </c:pt>
                <c:pt idx="34">
                  <c:v>503.93313846153848</c:v>
                </c:pt>
                <c:pt idx="35">
                  <c:v>503.6748</c:v>
                </c:pt>
                <c:pt idx="36">
                  <c:v>505.99984615384614</c:v>
                </c:pt>
                <c:pt idx="37">
                  <c:v>504.0192461538461</c:v>
                </c:pt>
                <c:pt idx="38">
                  <c:v>506.37660000000011</c:v>
                </c:pt>
                <c:pt idx="39">
                  <c:v>506.32276923076915</c:v>
                </c:pt>
                <c:pt idx="40">
                  <c:v>504.76196923076918</c:v>
                </c:pt>
                <c:pt idx="41">
                  <c:v>504.60050769230764</c:v>
                </c:pt>
                <c:pt idx="42">
                  <c:v>506.27972307692306</c:v>
                </c:pt>
                <c:pt idx="43">
                  <c:v>506.7210461538462</c:v>
                </c:pt>
                <c:pt idx="44">
                  <c:v>506.7210461538462</c:v>
                </c:pt>
                <c:pt idx="45">
                  <c:v>506.18284615384619</c:v>
                </c:pt>
                <c:pt idx="46">
                  <c:v>505.67692307692306</c:v>
                </c:pt>
                <c:pt idx="47">
                  <c:v>505.95680000000004</c:v>
                </c:pt>
                <c:pt idx="48">
                  <c:v>505.81686153846164</c:v>
                </c:pt>
                <c:pt idx="49">
                  <c:v>505.88144615384618</c:v>
                </c:pt>
                <c:pt idx="50">
                  <c:v>507.09778461538463</c:v>
                </c:pt>
                <c:pt idx="51">
                  <c:v>506.93632307692303</c:v>
                </c:pt>
                <c:pt idx="52">
                  <c:v>506.2151384615384</c:v>
                </c:pt>
                <c:pt idx="53">
                  <c:v>507.16236923076929</c:v>
                </c:pt>
                <c:pt idx="54">
                  <c:v>506.80715384615377</c:v>
                </c:pt>
                <c:pt idx="55">
                  <c:v>506.16130769230767</c:v>
                </c:pt>
                <c:pt idx="56">
                  <c:v>506.7210461538462</c:v>
                </c:pt>
                <c:pt idx="57">
                  <c:v>507.15161538461541</c:v>
                </c:pt>
                <c:pt idx="58">
                  <c:v>507.61446153846157</c:v>
                </c:pt>
                <c:pt idx="59">
                  <c:v>505.51546153846164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80-402A-B35F-184B5B942635}"/>
            </c:ext>
          </c:extLst>
        </c:ser>
        <c:ser>
          <c:idx val="5"/>
          <c:order val="5"/>
          <c:tx>
            <c:v>G2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Todas!$H$8:$H$67</c:f>
              <c:numCache>
                <c:formatCode>0.000</c:formatCode>
                <c:ptCount val="60"/>
                <c:pt idx="0">
                  <c:v>43.866318999999997</c:v>
                </c:pt>
                <c:pt idx="1">
                  <c:v>43.546301</c:v>
                </c:pt>
                <c:pt idx="2">
                  <c:v>43.210318999999998</c:v>
                </c:pt>
                <c:pt idx="3">
                  <c:v>42.844585000000002</c:v>
                </c:pt>
                <c:pt idx="4">
                  <c:v>42.465789000000001</c:v>
                </c:pt>
                <c:pt idx="5">
                  <c:v>41.764798999999996</c:v>
                </c:pt>
                <c:pt idx="6">
                  <c:v>41.337384</c:v>
                </c:pt>
                <c:pt idx="7">
                  <c:v>40.751047999999997</c:v>
                </c:pt>
                <c:pt idx="8">
                  <c:v>40.377332000000003</c:v>
                </c:pt>
                <c:pt idx="9">
                  <c:v>39.692306000000002</c:v>
                </c:pt>
                <c:pt idx="10">
                  <c:v>39.298997</c:v>
                </c:pt>
                <c:pt idx="11">
                  <c:v>38.825865</c:v>
                </c:pt>
                <c:pt idx="12">
                  <c:v>38.288148</c:v>
                </c:pt>
                <c:pt idx="13">
                  <c:v>37.981918999999998</c:v>
                </c:pt>
                <c:pt idx="14">
                  <c:v>37.834609</c:v>
                </c:pt>
                <c:pt idx="15">
                  <c:v>37.617635999999997</c:v>
                </c:pt>
                <c:pt idx="16">
                  <c:v>37.410096000000003</c:v>
                </c:pt>
                <c:pt idx="17">
                  <c:v>37.249724999999998</c:v>
                </c:pt>
                <c:pt idx="18">
                  <c:v>37.000096999999997</c:v>
                </c:pt>
                <c:pt idx="19">
                  <c:v>36.726522000000003</c:v>
                </c:pt>
                <c:pt idx="20">
                  <c:v>36.614044</c:v>
                </c:pt>
                <c:pt idx="21">
                  <c:v>36.517530999999998</c:v>
                </c:pt>
                <c:pt idx="22">
                  <c:v>36.474716999999998</c:v>
                </c:pt>
                <c:pt idx="23">
                  <c:v>36.309992000000001</c:v>
                </c:pt>
                <c:pt idx="24">
                  <c:v>36.246133</c:v>
                </c:pt>
                <c:pt idx="25">
                  <c:v>36.015371999999999</c:v>
                </c:pt>
                <c:pt idx="26">
                  <c:v>35.986345999999998</c:v>
                </c:pt>
                <c:pt idx="27">
                  <c:v>35.887656</c:v>
                </c:pt>
                <c:pt idx="28">
                  <c:v>35.784612000000003</c:v>
                </c:pt>
                <c:pt idx="29">
                  <c:v>35.672134</c:v>
                </c:pt>
                <c:pt idx="30">
                  <c:v>35.569814999999998</c:v>
                </c:pt>
                <c:pt idx="31">
                  <c:v>35.489266999999998</c:v>
                </c:pt>
                <c:pt idx="32">
                  <c:v>35.369532</c:v>
                </c:pt>
                <c:pt idx="33">
                  <c:v>35.133692000000003</c:v>
                </c:pt>
                <c:pt idx="34">
                  <c:v>35.011780999999999</c:v>
                </c:pt>
                <c:pt idx="35">
                  <c:v>34.905107999999998</c:v>
                </c:pt>
                <c:pt idx="36">
                  <c:v>34.773038</c:v>
                </c:pt>
                <c:pt idx="37">
                  <c:v>34.677250000000001</c:v>
                </c:pt>
                <c:pt idx="38">
                  <c:v>34.582914000000002</c:v>
                </c:pt>
                <c:pt idx="39">
                  <c:v>34.493656999999999</c:v>
                </c:pt>
                <c:pt idx="40">
                  <c:v>34.402949999999997</c:v>
                </c:pt>
                <c:pt idx="41">
                  <c:v>34.147516000000003</c:v>
                </c:pt>
                <c:pt idx="42">
                  <c:v>33.958843999999999</c:v>
                </c:pt>
                <c:pt idx="43">
                  <c:v>33.765092000000003</c:v>
                </c:pt>
                <c:pt idx="44">
                  <c:v>33.651162999999997</c:v>
                </c:pt>
                <c:pt idx="45">
                  <c:v>33.415322000000003</c:v>
                </c:pt>
                <c:pt idx="46">
                  <c:v>32.961058000000001</c:v>
                </c:pt>
                <c:pt idx="47">
                  <c:v>32.297801999999997</c:v>
                </c:pt>
                <c:pt idx="48">
                  <c:v>31.479980000000001</c:v>
                </c:pt>
                <c:pt idx="49">
                  <c:v>30.829059999999998</c:v>
                </c:pt>
                <c:pt idx="50">
                  <c:v>30.212247000000001</c:v>
                </c:pt>
                <c:pt idx="51">
                  <c:v>29.411840999999999</c:v>
                </c:pt>
                <c:pt idx="52">
                  <c:v>25.681933999999998</c:v>
                </c:pt>
                <c:pt idx="53">
                  <c:v>21.520956999999999</c:v>
                </c:pt>
                <c:pt idx="54">
                  <c:v>15.124991</c:v>
                </c:pt>
                <c:pt idx="55">
                  <c:v>10.468024</c:v>
                </c:pt>
                <c:pt idx="56">
                  <c:v>4.3058746000000001</c:v>
                </c:pt>
                <c:pt idx="57">
                  <c:v>1.272087</c:v>
                </c:pt>
                <c:pt idx="58">
                  <c:v>0.73364499999999999</c:v>
                </c:pt>
                <c:pt idx="59">
                  <c:v>1E-3</c:v>
                </c:pt>
              </c:numCache>
            </c:numRef>
          </c:xVal>
          <c:yVal>
            <c:numRef>
              <c:f>Todas!$J$8:$J$67</c:f>
              <c:numCache>
                <c:formatCode>0.0</c:formatCode>
                <c:ptCount val="60"/>
                <c:pt idx="0">
                  <c:v>748.56933846153856</c:v>
                </c:pt>
                <c:pt idx="1">
                  <c:v>749.61346153846159</c:v>
                </c:pt>
                <c:pt idx="2">
                  <c:v>749.24747692307687</c:v>
                </c:pt>
                <c:pt idx="3">
                  <c:v>749.22595384615386</c:v>
                </c:pt>
                <c:pt idx="4">
                  <c:v>749.64575384615387</c:v>
                </c:pt>
                <c:pt idx="5">
                  <c:v>750.60375384615395</c:v>
                </c:pt>
                <c:pt idx="6">
                  <c:v>749.19366153846158</c:v>
                </c:pt>
                <c:pt idx="7">
                  <c:v>750.47458461538463</c:v>
                </c:pt>
                <c:pt idx="8">
                  <c:v>750.84056923076912</c:v>
                </c:pt>
                <c:pt idx="9">
                  <c:v>750.1086153846154</c:v>
                </c:pt>
                <c:pt idx="10">
                  <c:v>749.66727692307688</c:v>
                </c:pt>
                <c:pt idx="11">
                  <c:v>750.70063076923077</c:v>
                </c:pt>
                <c:pt idx="12">
                  <c:v>750.82979999999998</c:v>
                </c:pt>
                <c:pt idx="13">
                  <c:v>746.0828307692309</c:v>
                </c:pt>
                <c:pt idx="14">
                  <c:v>745.84601538461538</c:v>
                </c:pt>
                <c:pt idx="15">
                  <c:v>747.10541538461541</c:v>
                </c:pt>
                <c:pt idx="16">
                  <c:v>750.52841538461541</c:v>
                </c:pt>
                <c:pt idx="17">
                  <c:v>746.3411692307692</c:v>
                </c:pt>
                <c:pt idx="18">
                  <c:v>746.13664615384607</c:v>
                </c:pt>
                <c:pt idx="19">
                  <c:v>745.98595384615385</c:v>
                </c:pt>
                <c:pt idx="20">
                  <c:v>746.82555384615387</c:v>
                </c:pt>
                <c:pt idx="21">
                  <c:v>745.78143076923084</c:v>
                </c:pt>
                <c:pt idx="22">
                  <c:v>746.14741538461544</c:v>
                </c:pt>
                <c:pt idx="23">
                  <c:v>745.61996923076913</c:v>
                </c:pt>
                <c:pt idx="24">
                  <c:v>746.9224307692308</c:v>
                </c:pt>
                <c:pt idx="25">
                  <c:v>745.65226153846163</c:v>
                </c:pt>
                <c:pt idx="26">
                  <c:v>749.97944615384608</c:v>
                </c:pt>
                <c:pt idx="27">
                  <c:v>749.5273538461538</c:v>
                </c:pt>
                <c:pt idx="28">
                  <c:v>750.04403076923074</c:v>
                </c:pt>
                <c:pt idx="29">
                  <c:v>749.36587692307694</c:v>
                </c:pt>
                <c:pt idx="30">
                  <c:v>748.5047538461539</c:v>
                </c:pt>
                <c:pt idx="31">
                  <c:v>747.60056923076922</c:v>
                </c:pt>
                <c:pt idx="32">
                  <c:v>747.66515384615377</c:v>
                </c:pt>
                <c:pt idx="33">
                  <c:v>745.9213692307693</c:v>
                </c:pt>
                <c:pt idx="34">
                  <c:v>746.38421538461546</c:v>
                </c:pt>
                <c:pt idx="35">
                  <c:v>746.35192307692307</c:v>
                </c:pt>
                <c:pt idx="36">
                  <c:v>746.71790769230768</c:v>
                </c:pt>
                <c:pt idx="37">
                  <c:v>746.3949846153846</c:v>
                </c:pt>
                <c:pt idx="38">
                  <c:v>746.28733846153852</c:v>
                </c:pt>
                <c:pt idx="39">
                  <c:v>746.69638461538466</c:v>
                </c:pt>
                <c:pt idx="40">
                  <c:v>747.09466153846165</c:v>
                </c:pt>
                <c:pt idx="41">
                  <c:v>747.03007692307699</c:v>
                </c:pt>
                <c:pt idx="42">
                  <c:v>747.27764615384615</c:v>
                </c:pt>
                <c:pt idx="43">
                  <c:v>747.13770769230769</c:v>
                </c:pt>
                <c:pt idx="44">
                  <c:v>747.03007692307699</c:v>
                </c:pt>
                <c:pt idx="45">
                  <c:v>748.55856923076919</c:v>
                </c:pt>
                <c:pt idx="46">
                  <c:v>747.83738461538462</c:v>
                </c:pt>
                <c:pt idx="47">
                  <c:v>748.81690769230761</c:v>
                </c:pt>
                <c:pt idx="48">
                  <c:v>749.90409230769239</c:v>
                </c:pt>
                <c:pt idx="49">
                  <c:v>750.33466153846166</c:v>
                </c:pt>
                <c:pt idx="50">
                  <c:v>750.5068769230769</c:v>
                </c:pt>
                <c:pt idx="51">
                  <c:v>750.96973846153844</c:v>
                </c:pt>
                <c:pt idx="52">
                  <c:v>751.43259999999998</c:v>
                </c:pt>
                <c:pt idx="53">
                  <c:v>751.06987692307689</c:v>
                </c:pt>
                <c:pt idx="54">
                  <c:v>750.62529230769235</c:v>
                </c:pt>
                <c:pt idx="55">
                  <c:v>750.808723076923</c:v>
                </c:pt>
                <c:pt idx="56">
                  <c:v>751.30475384615386</c:v>
                </c:pt>
                <c:pt idx="57">
                  <c:v>751.06661538461537</c:v>
                </c:pt>
                <c:pt idx="58">
                  <c:v>751.73398461538454</c:v>
                </c:pt>
                <c:pt idx="59">
                  <c:v>751.46287692307692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80-402A-B35F-184B5B942635}"/>
            </c:ext>
          </c:extLst>
        </c:ser>
        <c:ser>
          <c:idx val="7"/>
          <c:order val="7"/>
          <c:tx>
            <c:v>G1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Todas!$C$8:$C$67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Todas!$E$8:$E$67</c:f>
              <c:numCache>
                <c:formatCode>0.0</c:formatCode>
                <c:ptCount val="60"/>
                <c:pt idx="0">
                  <c:v>991.11730769230769</c:v>
                </c:pt>
                <c:pt idx="1">
                  <c:v>990.64367692307701</c:v>
                </c:pt>
                <c:pt idx="2">
                  <c:v>990.08393846153854</c:v>
                </c:pt>
                <c:pt idx="3">
                  <c:v>990.56833846153847</c:v>
                </c:pt>
                <c:pt idx="4">
                  <c:v>990.26693846153853</c:v>
                </c:pt>
                <c:pt idx="5">
                  <c:v>989.89018461538467</c:v>
                </c:pt>
                <c:pt idx="6">
                  <c:v>994.13126153846167</c:v>
                </c:pt>
                <c:pt idx="7">
                  <c:v>992.08607692307703</c:v>
                </c:pt>
                <c:pt idx="8">
                  <c:v>990.93430769230758</c:v>
                </c:pt>
                <c:pt idx="9">
                  <c:v>992.71038461538467</c:v>
                </c:pt>
                <c:pt idx="10">
                  <c:v>992.94719999999984</c:v>
                </c:pt>
                <c:pt idx="11">
                  <c:v>990.01935384615376</c:v>
                </c:pt>
                <c:pt idx="12">
                  <c:v>991.26800000000003</c:v>
                </c:pt>
                <c:pt idx="13">
                  <c:v>990.86972307692304</c:v>
                </c:pt>
                <c:pt idx="14">
                  <c:v>990.49298461538467</c:v>
                </c:pt>
                <c:pt idx="15">
                  <c:v>992.04301538461527</c:v>
                </c:pt>
                <c:pt idx="16">
                  <c:v>991.99995384615374</c:v>
                </c:pt>
                <c:pt idx="17">
                  <c:v>991.61244615384612</c:v>
                </c:pt>
                <c:pt idx="18">
                  <c:v>992.19370769230773</c:v>
                </c:pt>
                <c:pt idx="19">
                  <c:v>993.10866153846166</c:v>
                </c:pt>
                <c:pt idx="20">
                  <c:v>991.69856923076918</c:v>
                </c:pt>
                <c:pt idx="21">
                  <c:v>989.70720000000006</c:v>
                </c:pt>
                <c:pt idx="22">
                  <c:v>995.31530769230778</c:v>
                </c:pt>
                <c:pt idx="23">
                  <c:v>990.826676923077</c:v>
                </c:pt>
                <c:pt idx="24">
                  <c:v>993.30241538461541</c:v>
                </c:pt>
                <c:pt idx="25">
                  <c:v>994.22813846153838</c:v>
                </c:pt>
                <c:pt idx="26">
                  <c:v>992.11836923076919</c:v>
                </c:pt>
                <c:pt idx="27">
                  <c:v>996.55318461538457</c:v>
                </c:pt>
                <c:pt idx="28">
                  <c:v>995.17536923076932</c:v>
                </c:pt>
                <c:pt idx="29">
                  <c:v>994.58335384615384</c:v>
                </c:pt>
                <c:pt idx="30">
                  <c:v>994.19584615384622</c:v>
                </c:pt>
                <c:pt idx="31">
                  <c:v>992.64579999999989</c:v>
                </c:pt>
                <c:pt idx="32">
                  <c:v>994.55106153846145</c:v>
                </c:pt>
                <c:pt idx="33">
                  <c:v>993.43158461538474</c:v>
                </c:pt>
                <c:pt idx="34">
                  <c:v>993.70069230769229</c:v>
                </c:pt>
                <c:pt idx="35">
                  <c:v>993.33470769230769</c:v>
                </c:pt>
                <c:pt idx="36">
                  <c:v>992.87184615384626</c:v>
                </c:pt>
                <c:pt idx="37">
                  <c:v>991.24647692307701</c:v>
                </c:pt>
                <c:pt idx="38">
                  <c:v>992.13989230769232</c:v>
                </c:pt>
                <c:pt idx="39">
                  <c:v>991.02043076923064</c:v>
                </c:pt>
                <c:pt idx="40">
                  <c:v>986.4779692307693</c:v>
                </c:pt>
                <c:pt idx="41">
                  <c:v>987.86653846153843</c:v>
                </c:pt>
                <c:pt idx="42">
                  <c:v>988.9537076923076</c:v>
                </c:pt>
                <c:pt idx="43">
                  <c:v>990.63292307692302</c:v>
                </c:pt>
                <c:pt idx="44">
                  <c:v>987.92035384615394</c:v>
                </c:pt>
                <c:pt idx="45">
                  <c:v>987.00540000000001</c:v>
                </c:pt>
                <c:pt idx="46">
                  <c:v>989.76101538461546</c:v>
                </c:pt>
                <c:pt idx="47">
                  <c:v>988.70613846153856</c:v>
                </c:pt>
                <c:pt idx="48">
                  <c:v>987.8773076923078</c:v>
                </c:pt>
                <c:pt idx="49">
                  <c:v>988.21098461538463</c:v>
                </c:pt>
                <c:pt idx="50">
                  <c:v>987.38215384615387</c:v>
                </c:pt>
                <c:pt idx="51">
                  <c:v>988.67384615384606</c:v>
                </c:pt>
                <c:pt idx="52">
                  <c:v>986.90852307692307</c:v>
                </c:pt>
                <c:pt idx="53">
                  <c:v>986.40261538461539</c:v>
                </c:pt>
                <c:pt idx="54">
                  <c:v>987.55438461538461</c:v>
                </c:pt>
                <c:pt idx="55">
                  <c:v>986.70401538461533</c:v>
                </c:pt>
                <c:pt idx="56">
                  <c:v>986.78300000000002</c:v>
                </c:pt>
                <c:pt idx="57">
                  <c:v>985.99155384615392</c:v>
                </c:pt>
                <c:pt idx="58">
                  <c:v>986.19809230769238</c:v>
                </c:pt>
                <c:pt idx="59">
                  <c:v>985.79983076923077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80-402A-B35F-184B5B942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0080"/>
        <c:axId val="68428544"/>
      </c:scatterChart>
      <c:valAx>
        <c:axId val="55109120"/>
        <c:scaling>
          <c:orientation val="minMax"/>
          <c:max val="45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5110656"/>
        <c:crosses val="autoZero"/>
        <c:crossBetween val="midCat"/>
      </c:valAx>
      <c:valAx>
        <c:axId val="55110656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5109120"/>
        <c:crosses val="autoZero"/>
        <c:crossBetween val="midCat"/>
      </c:valAx>
      <c:valAx>
        <c:axId val="68428544"/>
        <c:scaling>
          <c:orientation val="minMax"/>
          <c:max val="110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crossAx val="68430080"/>
        <c:crosses val="max"/>
        <c:crossBetween val="midCat"/>
        <c:majorUnit val="200"/>
      </c:valAx>
      <c:valAx>
        <c:axId val="6843008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684285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144" r="0.75000000000001144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484879</xdr:colOff>
      <xdr:row>38</xdr:row>
      <xdr:rowOff>38100</xdr:rowOff>
    </xdr:from>
    <xdr:to>
      <xdr:col>25</xdr:col>
      <xdr:colOff>488801</xdr:colOff>
      <xdr:row>66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486785</xdr:colOff>
      <xdr:row>9</xdr:row>
      <xdr:rowOff>5042</xdr:rowOff>
    </xdr:from>
    <xdr:to>
      <xdr:col>25</xdr:col>
      <xdr:colOff>498550</xdr:colOff>
      <xdr:row>32</xdr:row>
      <xdr:rowOff>20171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0.03377</cdr:x>
      <cdr:y>0.0173</cdr:y>
    </cdr:from>
    <cdr:to>
      <cdr:x>0.09381</cdr:x>
      <cdr:y>0.10727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71450" y="4762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  <cdr:relSizeAnchor xmlns:cdr="http://schemas.openxmlformats.org/drawingml/2006/chartDrawing">
    <cdr:from>
      <cdr:x>0.89306</cdr:x>
      <cdr:y>0.88235</cdr:y>
    </cdr:from>
    <cdr:to>
      <cdr:x>0.9531</cdr:x>
      <cdr:y>0.97232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4533900" y="242887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200" b="0"/>
            <a:t>V</a:t>
          </a:r>
        </a:p>
      </cdr:txBody>
    </cdr:sp>
  </cdr:relSizeAnchor>
  <cdr:relSizeAnchor xmlns:cdr="http://schemas.openxmlformats.org/drawingml/2006/chartDrawing">
    <cdr:from>
      <cdr:x>0.03377</cdr:x>
      <cdr:y>0.0173</cdr:y>
    </cdr:from>
    <cdr:to>
      <cdr:x>0.09381</cdr:x>
      <cdr:y>0.10727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71450" y="4762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  <cdr:relSizeAnchor xmlns:cdr="http://schemas.openxmlformats.org/drawingml/2006/chartDrawing">
    <cdr:from>
      <cdr:x>0.89306</cdr:x>
      <cdr:y>0.88235</cdr:y>
    </cdr:from>
    <cdr:to>
      <cdr:x>0.9531</cdr:x>
      <cdr:y>0.97232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4533900" y="242887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200" b="0"/>
            <a:t>V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0.03377</cdr:x>
      <cdr:y>0.0173</cdr:y>
    </cdr:from>
    <cdr:to>
      <cdr:x>0.09381</cdr:x>
      <cdr:y>0.10727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71450" y="4762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  <cdr:relSizeAnchor xmlns:cdr="http://schemas.openxmlformats.org/drawingml/2006/chartDrawing">
    <cdr:from>
      <cdr:x>0.89306</cdr:x>
      <cdr:y>0.88235</cdr:y>
    </cdr:from>
    <cdr:to>
      <cdr:x>0.9531</cdr:x>
      <cdr:y>0.97232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4533900" y="242887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200" b="0"/>
            <a:t>V</a:t>
          </a:r>
        </a:p>
      </cdr:txBody>
    </cdr:sp>
  </cdr:relSizeAnchor>
  <cdr:relSizeAnchor xmlns:cdr="http://schemas.openxmlformats.org/drawingml/2006/chartDrawing">
    <cdr:from>
      <cdr:x>0.03377</cdr:x>
      <cdr:y>0.0173</cdr:y>
    </cdr:from>
    <cdr:to>
      <cdr:x>0.09381</cdr:x>
      <cdr:y>0.10727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71450" y="4762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  <cdr:relSizeAnchor xmlns:cdr="http://schemas.openxmlformats.org/drawingml/2006/chartDrawing">
    <cdr:from>
      <cdr:x>0.89306</cdr:x>
      <cdr:y>0.88235</cdr:y>
    </cdr:from>
    <cdr:to>
      <cdr:x>0.9531</cdr:x>
      <cdr:y>0.97232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4533900" y="242887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200" b="0"/>
            <a:t>V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3565</xdr:colOff>
      <xdr:row>5</xdr:row>
      <xdr:rowOff>15637</xdr:rowOff>
    </xdr:from>
    <xdr:to>
      <xdr:col>32</xdr:col>
      <xdr:colOff>0</xdr:colOff>
      <xdr:row>18</xdr:row>
      <xdr:rowOff>176951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198783</xdr:colOff>
      <xdr:row>67</xdr:row>
      <xdr:rowOff>16123</xdr:rowOff>
    </xdr:from>
    <xdr:to>
      <xdr:col>31</xdr:col>
      <xdr:colOff>389283</xdr:colOff>
      <xdr:row>83</xdr:row>
      <xdr:rowOff>49697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16565</xdr:colOff>
      <xdr:row>51</xdr:row>
      <xdr:rowOff>57978</xdr:rowOff>
    </xdr:from>
    <xdr:to>
      <xdr:col>32</xdr:col>
      <xdr:colOff>54414</xdr:colOff>
      <xdr:row>66</xdr:row>
      <xdr:rowOff>57978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8284</xdr:colOff>
      <xdr:row>19</xdr:row>
      <xdr:rowOff>124239</xdr:rowOff>
    </xdr:from>
    <xdr:to>
      <xdr:col>32</xdr:col>
      <xdr:colOff>4719</xdr:colOff>
      <xdr:row>34</xdr:row>
      <xdr:rowOff>111618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8282</xdr:colOff>
      <xdr:row>35</xdr:row>
      <xdr:rowOff>82825</xdr:rowOff>
    </xdr:from>
    <xdr:to>
      <xdr:col>32</xdr:col>
      <xdr:colOff>4717</xdr:colOff>
      <xdr:row>50</xdr:row>
      <xdr:rowOff>70204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0.00741</cdr:x>
      <cdr:y>0.00836</cdr:y>
    </cdr:from>
    <cdr:to>
      <cdr:x>0.06756</cdr:x>
      <cdr:y>0.1256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5230" y="22813"/>
          <a:ext cx="286048" cy="31976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  <cdr:relSizeAnchor xmlns:cdr="http://schemas.openxmlformats.org/drawingml/2006/chartDrawing">
    <cdr:from>
      <cdr:x>0.88973</cdr:x>
      <cdr:y>0.83185</cdr:y>
    </cdr:from>
    <cdr:to>
      <cdr:x>0.96529</cdr:x>
      <cdr:y>0.94909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3475131" y="2366513"/>
          <a:ext cx="295124" cy="3335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V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0.88658</cdr:x>
      <cdr:y>0.89732</cdr:y>
    </cdr:from>
    <cdr:to>
      <cdr:x>0.94707</cdr:x>
      <cdr:y>0.96205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467225" y="3829050"/>
          <a:ext cx="3048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200" b="0"/>
            <a:t>V</a:t>
          </a:r>
        </a:p>
      </cdr:txBody>
    </cdr:sp>
  </cdr:relSizeAnchor>
  <cdr:relSizeAnchor xmlns:cdr="http://schemas.openxmlformats.org/drawingml/2006/chartDrawing">
    <cdr:from>
      <cdr:x>0.03214</cdr:x>
      <cdr:y>0.04018</cdr:y>
    </cdr:from>
    <cdr:to>
      <cdr:x>0.09263</cdr:x>
      <cdr:y>0.09821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161925" y="171450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0.00741</cdr:x>
      <cdr:y>0.00836</cdr:y>
    </cdr:from>
    <cdr:to>
      <cdr:x>0.06756</cdr:x>
      <cdr:y>0.1256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5230" y="22813"/>
          <a:ext cx="286048" cy="31976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  <cdr:relSizeAnchor xmlns:cdr="http://schemas.openxmlformats.org/drawingml/2006/chartDrawing">
    <cdr:from>
      <cdr:x>0.88553</cdr:x>
      <cdr:y>0.88982</cdr:y>
    </cdr:from>
    <cdr:to>
      <cdr:x>0.96109</cdr:x>
      <cdr:y>0.97971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3495413" y="2542664"/>
          <a:ext cx="298253" cy="2568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V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0.00741</cdr:x>
      <cdr:y>0.00836</cdr:y>
    </cdr:from>
    <cdr:to>
      <cdr:x>0.06756</cdr:x>
      <cdr:y>0.1256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5230" y="22813"/>
          <a:ext cx="286048" cy="31976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  <cdr:relSizeAnchor xmlns:cdr="http://schemas.openxmlformats.org/drawingml/2006/chartDrawing">
    <cdr:from>
      <cdr:x>0.89397</cdr:x>
      <cdr:y>0.87843</cdr:y>
    </cdr:from>
    <cdr:to>
      <cdr:x>0.96953</cdr:x>
      <cdr:y>0.99567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3491696" y="2499034"/>
          <a:ext cx="295124" cy="3335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V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0.00741</cdr:x>
      <cdr:y>0.00836</cdr:y>
    </cdr:from>
    <cdr:to>
      <cdr:x>0.06756</cdr:x>
      <cdr:y>0.09899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8942" y="23783"/>
          <a:ext cx="234936" cy="2578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  <cdr:relSizeAnchor xmlns:cdr="http://schemas.openxmlformats.org/drawingml/2006/chartDrawing">
    <cdr:from>
      <cdr:x>0.89397</cdr:x>
      <cdr:y>0.87051</cdr:y>
    </cdr:from>
    <cdr:to>
      <cdr:x>0.96953</cdr:x>
      <cdr:y>0.99709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3491697" y="2476501"/>
          <a:ext cx="295124" cy="36009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V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</xdr:colOff>
      <xdr:row>9</xdr:row>
      <xdr:rowOff>5939</xdr:rowOff>
    </xdr:from>
    <xdr:to>
      <xdr:col>25</xdr:col>
      <xdr:colOff>369795</xdr:colOff>
      <xdr:row>33</xdr:row>
      <xdr:rowOff>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11206</xdr:colOff>
      <xdr:row>44</xdr:row>
      <xdr:rowOff>22412</xdr:rowOff>
    </xdr:from>
    <xdr:to>
      <xdr:col>25</xdr:col>
      <xdr:colOff>390525</xdr:colOff>
      <xdr:row>70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9</xdr:row>
      <xdr:rowOff>9525</xdr:rowOff>
    </xdr:from>
    <xdr:to>
      <xdr:col>25</xdr:col>
      <xdr:colOff>438150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38</xdr:row>
      <xdr:rowOff>134470</xdr:rowOff>
    </xdr:from>
    <xdr:to>
      <xdr:col>25</xdr:col>
      <xdr:colOff>428625</xdr:colOff>
      <xdr:row>67</xdr:row>
      <xdr:rowOff>19049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11208</xdr:colOff>
      <xdr:row>9</xdr:row>
      <xdr:rowOff>9524</xdr:rowOff>
    </xdr:from>
    <xdr:to>
      <xdr:col>25</xdr:col>
      <xdr:colOff>428625</xdr:colOff>
      <xdr:row>32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41</xdr:row>
      <xdr:rowOff>104775</xdr:rowOff>
    </xdr:from>
    <xdr:to>
      <xdr:col>25</xdr:col>
      <xdr:colOff>352425</xdr:colOff>
      <xdr:row>67</xdr:row>
      <xdr:rowOff>95249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11206</xdr:colOff>
      <xdr:row>5</xdr:row>
      <xdr:rowOff>168088</xdr:rowOff>
    </xdr:from>
    <xdr:to>
      <xdr:col>29</xdr:col>
      <xdr:colOff>72839</xdr:colOff>
      <xdr:row>29</xdr:row>
      <xdr:rowOff>158563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14009</xdr:colOff>
      <xdr:row>4</xdr:row>
      <xdr:rowOff>188820</xdr:rowOff>
    </xdr:from>
    <xdr:to>
      <xdr:col>31</xdr:col>
      <xdr:colOff>369794</xdr:colOff>
      <xdr:row>18</xdr:row>
      <xdr:rowOff>13138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14008</xdr:colOff>
      <xdr:row>65</xdr:row>
      <xdr:rowOff>89087</xdr:rowOff>
    </xdr:from>
    <xdr:to>
      <xdr:col>31</xdr:col>
      <xdr:colOff>369794</xdr:colOff>
      <xdr:row>80</xdr:row>
      <xdr:rowOff>173935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13138</xdr:colOff>
      <xdr:row>18</xdr:row>
      <xdr:rowOff>114530</xdr:rowOff>
    </xdr:from>
    <xdr:to>
      <xdr:col>31</xdr:col>
      <xdr:colOff>368923</xdr:colOff>
      <xdr:row>33</xdr:row>
      <xdr:rowOff>15994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33</xdr:row>
      <xdr:rowOff>99391</xdr:rowOff>
    </xdr:from>
    <xdr:to>
      <xdr:col>31</xdr:col>
      <xdr:colOff>355786</xdr:colOff>
      <xdr:row>48</xdr:row>
      <xdr:rowOff>42268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8282</xdr:colOff>
      <xdr:row>49</xdr:row>
      <xdr:rowOff>24848</xdr:rowOff>
    </xdr:from>
    <xdr:to>
      <xdr:col>31</xdr:col>
      <xdr:colOff>364067</xdr:colOff>
      <xdr:row>63</xdr:row>
      <xdr:rowOff>158225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0.03377</cdr:x>
      <cdr:y>0.0173</cdr:y>
    </cdr:from>
    <cdr:to>
      <cdr:x>0.09381</cdr:x>
      <cdr:y>0.10727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71450" y="4762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  <cdr:relSizeAnchor xmlns:cdr="http://schemas.openxmlformats.org/drawingml/2006/chartDrawing">
    <cdr:from>
      <cdr:x>0.89306</cdr:x>
      <cdr:y>0.88235</cdr:y>
    </cdr:from>
    <cdr:to>
      <cdr:x>0.9531</cdr:x>
      <cdr:y>0.97232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4533900" y="242887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200" b="0"/>
            <a:t>V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0.88658</cdr:x>
      <cdr:y>0.89732</cdr:y>
    </cdr:from>
    <cdr:to>
      <cdr:x>0.94707</cdr:x>
      <cdr:y>0.96205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467225" y="3829050"/>
          <a:ext cx="3048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200" b="0"/>
            <a:t>V</a:t>
          </a:r>
        </a:p>
      </cdr:txBody>
    </cdr:sp>
  </cdr:relSizeAnchor>
  <cdr:relSizeAnchor xmlns:cdr="http://schemas.openxmlformats.org/drawingml/2006/chartDrawing">
    <cdr:from>
      <cdr:x>0.01935</cdr:x>
      <cdr:y>0.02892</cdr:y>
    </cdr:from>
    <cdr:to>
      <cdr:x>0.08639</cdr:x>
      <cdr:y>0.09921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77101" y="85094"/>
          <a:ext cx="267049" cy="206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0.03377</cdr:x>
      <cdr:y>0.0173</cdr:y>
    </cdr:from>
    <cdr:to>
      <cdr:x>0.09381</cdr:x>
      <cdr:y>0.10727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71450" y="4762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  <cdr:relSizeAnchor xmlns:cdr="http://schemas.openxmlformats.org/drawingml/2006/chartDrawing">
    <cdr:from>
      <cdr:x>0.89306</cdr:x>
      <cdr:y>0.88235</cdr:y>
    </cdr:from>
    <cdr:to>
      <cdr:x>0.9531</cdr:x>
      <cdr:y>0.97232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4533900" y="242887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200" b="0"/>
            <a:t>V</a:t>
          </a:r>
        </a:p>
      </cdr:txBody>
    </cdr:sp>
  </cdr:relSizeAnchor>
  <cdr:relSizeAnchor xmlns:cdr="http://schemas.openxmlformats.org/drawingml/2006/chartDrawing">
    <cdr:from>
      <cdr:x>0.03377</cdr:x>
      <cdr:y>0.0173</cdr:y>
    </cdr:from>
    <cdr:to>
      <cdr:x>0.09381</cdr:x>
      <cdr:y>0.10727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71450" y="4762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1200" b="0"/>
            <a:t>A</a:t>
          </a:r>
        </a:p>
      </cdr:txBody>
    </cdr:sp>
  </cdr:relSizeAnchor>
  <cdr:relSizeAnchor xmlns:cdr="http://schemas.openxmlformats.org/drawingml/2006/chartDrawing">
    <cdr:from>
      <cdr:x>0.89306</cdr:x>
      <cdr:y>0.88235</cdr:y>
    </cdr:from>
    <cdr:to>
      <cdr:x>0.9531</cdr:x>
      <cdr:y>0.97232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4533900" y="2428875"/>
          <a:ext cx="304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200" b="0"/>
            <a:t>V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/Documents/Universidad/TRABAJO%20FIN%20DE%20GRADO/Ensayos/M&#243;dulo%201%20(1-7-16)%20COMPLETADO/Tablas%20de%20c&#225;lculos%20M1_P2_modifi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kW"/>
      <sheetName val="0,75 kW"/>
      <sheetName val="0,5 kW"/>
      <sheetName val="0,25 kW"/>
      <sheetName val="Traslación a 1 kW"/>
      <sheetName val="Traslación a STC"/>
      <sheetName val="Tablas resumen"/>
      <sheetName val="n, Rs, Rp"/>
    </sheetNames>
    <sheetDataSet>
      <sheetData sheetId="0"/>
      <sheetData sheetId="1"/>
      <sheetData sheetId="2"/>
      <sheetData sheetId="3"/>
      <sheetData sheetId="4">
        <row r="11">
          <cell r="C11">
            <v>43.055019999999999</v>
          </cell>
          <cell r="E11">
            <v>1000.8351692307692</v>
          </cell>
          <cell r="H11">
            <v>43.500160000000001</v>
          </cell>
          <cell r="J11">
            <v>749.36218461538465</v>
          </cell>
          <cell r="M11">
            <v>42.625808999999997</v>
          </cell>
          <cell r="O11">
            <v>500.75467692307694</v>
          </cell>
          <cell r="R11">
            <v>42.300474999999999</v>
          </cell>
          <cell r="T11">
            <v>251.51226153846156</v>
          </cell>
        </row>
        <row r="12">
          <cell r="C12">
            <v>42.795966</v>
          </cell>
          <cell r="E12">
            <v>999.98693846153856</v>
          </cell>
          <cell r="H12">
            <v>43.200159999999997</v>
          </cell>
          <cell r="J12">
            <v>749.2151846153846</v>
          </cell>
          <cell r="M12">
            <v>42.203825000000002</v>
          </cell>
          <cell r="O12">
            <v>501.25287692307688</v>
          </cell>
          <cell r="R12">
            <v>41.433171000000002</v>
          </cell>
          <cell r="T12">
            <v>250.98703076923076</v>
          </cell>
        </row>
        <row r="13">
          <cell r="C13">
            <v>42.270586000000002</v>
          </cell>
          <cell r="E13">
            <v>1002.2796923076924</v>
          </cell>
          <cell r="H13">
            <v>42.507877999999998</v>
          </cell>
          <cell r="J13">
            <v>749.45200000000011</v>
          </cell>
          <cell r="M13">
            <v>41.746657999999996</v>
          </cell>
          <cell r="O13">
            <v>500.75772307692307</v>
          </cell>
          <cell r="R13">
            <v>40.439013000000003</v>
          </cell>
          <cell r="T13">
            <v>251.62212307692309</v>
          </cell>
        </row>
        <row r="14">
          <cell r="C14">
            <v>41.743755</v>
          </cell>
          <cell r="E14">
            <v>1003.9481384615384</v>
          </cell>
          <cell r="H14">
            <v>41.784391999999997</v>
          </cell>
          <cell r="J14">
            <v>750.01173846153847</v>
          </cell>
          <cell r="M14">
            <v>41.233614000000003</v>
          </cell>
          <cell r="O14">
            <v>501.70496923076917</v>
          </cell>
          <cell r="R14">
            <v>39.755439000000003</v>
          </cell>
          <cell r="T14">
            <v>253.1290923076923</v>
          </cell>
        </row>
        <row r="15">
          <cell r="C15">
            <v>41.315613999999997</v>
          </cell>
          <cell r="E15">
            <v>1003.6144461538462</v>
          </cell>
          <cell r="H15">
            <v>41.369312999999998</v>
          </cell>
          <cell r="J15">
            <v>751.34647692307692</v>
          </cell>
          <cell r="M15">
            <v>40.759756000000003</v>
          </cell>
          <cell r="O15">
            <v>503.52410769230767</v>
          </cell>
          <cell r="R15">
            <v>39.246023000000001</v>
          </cell>
          <cell r="T15">
            <v>253.61347692307692</v>
          </cell>
        </row>
        <row r="16">
          <cell r="C16">
            <v>40.715491</v>
          </cell>
          <cell r="E16">
            <v>1004.3571692307694</v>
          </cell>
          <cell r="H16">
            <v>40.757579</v>
          </cell>
          <cell r="J16">
            <v>750.25930769230763</v>
          </cell>
          <cell r="M16">
            <v>40.271385000000002</v>
          </cell>
          <cell r="O16">
            <v>504.11612307692303</v>
          </cell>
          <cell r="R16">
            <v>38.722819999999999</v>
          </cell>
          <cell r="T16">
            <v>254.02252307692308</v>
          </cell>
        </row>
        <row r="17">
          <cell r="C17">
            <v>40.438287000000003</v>
          </cell>
          <cell r="E17">
            <v>1003.5713846153845</v>
          </cell>
          <cell r="H17">
            <v>40.280093000000001</v>
          </cell>
          <cell r="J17">
            <v>749.68881538461528</v>
          </cell>
          <cell r="M17">
            <v>39.753987000000002</v>
          </cell>
          <cell r="O17">
            <v>504.6650923076923</v>
          </cell>
          <cell r="R17">
            <v>38.208326</v>
          </cell>
          <cell r="T17">
            <v>254.56072307692307</v>
          </cell>
        </row>
        <row r="18">
          <cell r="C18">
            <v>39.743102</v>
          </cell>
          <cell r="E18">
            <v>1001.2355692307692</v>
          </cell>
          <cell r="H18">
            <v>39.781562999999998</v>
          </cell>
          <cell r="J18">
            <v>751.54023076923079</v>
          </cell>
          <cell r="M18">
            <v>39.234413000000004</v>
          </cell>
          <cell r="O18">
            <v>506.47347692307687</v>
          </cell>
          <cell r="R18">
            <v>37.829529999999998</v>
          </cell>
          <cell r="T18">
            <v>254.77599999999998</v>
          </cell>
        </row>
        <row r="19">
          <cell r="C19">
            <v>39.348342000000002</v>
          </cell>
          <cell r="E19">
            <v>1004.744676923077</v>
          </cell>
          <cell r="H19">
            <v>39.370111999999999</v>
          </cell>
          <cell r="J19">
            <v>751.26036923076924</v>
          </cell>
          <cell r="M19">
            <v>38.756926999999997</v>
          </cell>
          <cell r="O19">
            <v>506.710276923077</v>
          </cell>
          <cell r="R19">
            <v>37.462344000000002</v>
          </cell>
          <cell r="T19">
            <v>254.3884923076923</v>
          </cell>
        </row>
        <row r="20">
          <cell r="C20">
            <v>38.743865</v>
          </cell>
          <cell r="E20">
            <v>1003.2484615384615</v>
          </cell>
          <cell r="H20">
            <v>38.841104000000001</v>
          </cell>
          <cell r="J20">
            <v>750.35618461538468</v>
          </cell>
          <cell r="M20">
            <v>38.308467</v>
          </cell>
          <cell r="O20">
            <v>506.95786153846154</v>
          </cell>
          <cell r="R20">
            <v>37.222875000000002</v>
          </cell>
          <cell r="T20">
            <v>254.89441538461537</v>
          </cell>
        </row>
        <row r="21">
          <cell r="C21">
            <v>38.353458000000003</v>
          </cell>
          <cell r="E21">
            <v>1003.0116615384617</v>
          </cell>
          <cell r="H21">
            <v>38.637917999999999</v>
          </cell>
          <cell r="J21">
            <v>751.23884615384623</v>
          </cell>
          <cell r="M21">
            <v>37.94491</v>
          </cell>
          <cell r="O21">
            <v>505.73073846153846</v>
          </cell>
          <cell r="R21">
            <v>36.936964000000003</v>
          </cell>
          <cell r="T21">
            <v>254.85135384615384</v>
          </cell>
        </row>
        <row r="22">
          <cell r="C22">
            <v>37.715600000000002</v>
          </cell>
          <cell r="E22">
            <v>1002.6564461538462</v>
          </cell>
          <cell r="H22">
            <v>38.353458000000003</v>
          </cell>
          <cell r="J22">
            <v>751.77704615384619</v>
          </cell>
          <cell r="M22">
            <v>37.537813</v>
          </cell>
          <cell r="O22">
            <v>507.10855384615388</v>
          </cell>
          <cell r="R22">
            <v>36.767158999999999</v>
          </cell>
          <cell r="T22">
            <v>255.06663076923076</v>
          </cell>
        </row>
        <row r="23">
          <cell r="C23">
            <v>37.461618000000001</v>
          </cell>
          <cell r="E23">
            <v>1002.1505230769232</v>
          </cell>
          <cell r="H23">
            <v>38.071900999999997</v>
          </cell>
          <cell r="J23">
            <v>752.04615384615386</v>
          </cell>
          <cell r="M23">
            <v>37.099513000000002</v>
          </cell>
          <cell r="O23">
            <v>507.34536923076922</v>
          </cell>
          <cell r="R23">
            <v>36.658208000000002</v>
          </cell>
          <cell r="T23">
            <v>255.11472307692304</v>
          </cell>
        </row>
        <row r="24">
          <cell r="C24">
            <v>37.29907</v>
          </cell>
          <cell r="E24">
            <v>1003.3561076923078</v>
          </cell>
          <cell r="H24">
            <v>37.905104999999999</v>
          </cell>
          <cell r="J24">
            <v>751.75509230769228</v>
          </cell>
          <cell r="M24">
            <v>36.927531000000002</v>
          </cell>
          <cell r="O24">
            <v>507.74363076923083</v>
          </cell>
          <cell r="R24">
            <v>36.550185999999997</v>
          </cell>
          <cell r="T24">
            <v>254.82983076923074</v>
          </cell>
        </row>
        <row r="25">
          <cell r="C25">
            <v>37.126362</v>
          </cell>
          <cell r="E25">
            <v>1003.4960461538462</v>
          </cell>
          <cell r="H25">
            <v>37.720159000000002</v>
          </cell>
          <cell r="J25">
            <v>751.84856923076927</v>
          </cell>
          <cell r="M25">
            <v>36.852786999999999</v>
          </cell>
          <cell r="O25">
            <v>506.95786153846154</v>
          </cell>
          <cell r="R25">
            <v>36.426822999999999</v>
          </cell>
          <cell r="T25">
            <v>255.15275384615384</v>
          </cell>
        </row>
        <row r="26">
          <cell r="C26">
            <v>36.984132000000002</v>
          </cell>
          <cell r="E26">
            <v>1002.5918615384617</v>
          </cell>
          <cell r="H26">
            <v>37.582078000000003</v>
          </cell>
          <cell r="J26">
            <v>752.07844615384613</v>
          </cell>
          <cell r="M26">
            <v>36.700398</v>
          </cell>
          <cell r="O26">
            <v>507.39918461538463</v>
          </cell>
          <cell r="R26">
            <v>36.320151000000003</v>
          </cell>
          <cell r="T26">
            <v>254.68989230769233</v>
          </cell>
        </row>
        <row r="27">
          <cell r="C27">
            <v>36.799087999999998</v>
          </cell>
          <cell r="E27">
            <v>1002.3227538461539</v>
          </cell>
          <cell r="H27">
            <v>37.469600999999997</v>
          </cell>
          <cell r="J27">
            <v>752.04615384615386</v>
          </cell>
          <cell r="M27">
            <v>36.599530999999999</v>
          </cell>
          <cell r="O27">
            <v>507.63599999999997</v>
          </cell>
          <cell r="R27">
            <v>36.285319000000001</v>
          </cell>
          <cell r="T27">
            <v>254.89441538461537</v>
          </cell>
        </row>
        <row r="28">
          <cell r="C28">
            <v>36.602434000000002</v>
          </cell>
          <cell r="E28">
            <v>1004.970723076923</v>
          </cell>
          <cell r="H28">
            <v>37.162644999999998</v>
          </cell>
          <cell r="J28">
            <v>751.90621538461539</v>
          </cell>
          <cell r="M28">
            <v>36.570504</v>
          </cell>
          <cell r="O28">
            <v>506.66723076923068</v>
          </cell>
          <cell r="R28">
            <v>36.182274999999997</v>
          </cell>
          <cell r="T28">
            <v>255.18504615384612</v>
          </cell>
        </row>
        <row r="29">
          <cell r="C29">
            <v>36.393442999999998</v>
          </cell>
          <cell r="E29">
            <v>1003.9588923076923</v>
          </cell>
          <cell r="H29">
            <v>37.010981999999998</v>
          </cell>
          <cell r="J29">
            <v>752.22913846153847</v>
          </cell>
          <cell r="M29">
            <v>36.483424999999997</v>
          </cell>
          <cell r="O29">
            <v>506.33353846153847</v>
          </cell>
          <cell r="R29">
            <v>36.097372</v>
          </cell>
          <cell r="T29">
            <v>255.46490769230772</v>
          </cell>
        </row>
        <row r="30">
          <cell r="C30">
            <v>36.124946999999999</v>
          </cell>
          <cell r="E30">
            <v>1004.9169076923079</v>
          </cell>
          <cell r="H30">
            <v>36.833193999999999</v>
          </cell>
          <cell r="J30">
            <v>751.97079999999994</v>
          </cell>
          <cell r="M30">
            <v>36.312894</v>
          </cell>
          <cell r="O30">
            <v>507.7974615384615</v>
          </cell>
          <cell r="R30">
            <v>35.966408000000001</v>
          </cell>
          <cell r="T30">
            <v>255.1915692307692</v>
          </cell>
        </row>
        <row r="31">
          <cell r="C31">
            <v>35.966752999999997</v>
          </cell>
          <cell r="E31">
            <v>1003.3022923076923</v>
          </cell>
          <cell r="H31">
            <v>36.654083999999997</v>
          </cell>
          <cell r="J31">
            <v>752.15576923076924</v>
          </cell>
          <cell r="M31">
            <v>36.203319</v>
          </cell>
          <cell r="O31">
            <v>507.7974615384615</v>
          </cell>
          <cell r="R31">
            <v>35.843389999999999</v>
          </cell>
          <cell r="T31">
            <v>254.75447692307694</v>
          </cell>
        </row>
        <row r="32">
          <cell r="C32">
            <v>35.862257999999997</v>
          </cell>
          <cell r="E32">
            <v>1005.0245538461538</v>
          </cell>
          <cell r="H32">
            <v>36.416663999999997</v>
          </cell>
          <cell r="J32">
            <v>751.49718461538464</v>
          </cell>
          <cell r="M32">
            <v>36.089390000000002</v>
          </cell>
          <cell r="O32">
            <v>507.30230769230769</v>
          </cell>
          <cell r="R32">
            <v>35.761389999999999</v>
          </cell>
          <cell r="T32">
            <v>255.2926769230769</v>
          </cell>
        </row>
        <row r="33">
          <cell r="C33">
            <v>35.771549999999998</v>
          </cell>
          <cell r="E33">
            <v>1002.3873384615384</v>
          </cell>
          <cell r="H33">
            <v>36.323779000000002</v>
          </cell>
          <cell r="J33">
            <v>751.75552307692317</v>
          </cell>
          <cell r="M33">
            <v>35.915230999999999</v>
          </cell>
          <cell r="O33">
            <v>507.63599999999997</v>
          </cell>
          <cell r="R33">
            <v>35.641655999999998</v>
          </cell>
          <cell r="T33">
            <v>255.77706153846157</v>
          </cell>
        </row>
        <row r="34">
          <cell r="C34">
            <v>35.671408</v>
          </cell>
          <cell r="E34">
            <v>1002.8071384615383</v>
          </cell>
          <cell r="H34">
            <v>36.124946999999999</v>
          </cell>
          <cell r="J34">
            <v>751.87392307692312</v>
          </cell>
          <cell r="M34">
            <v>35.811461000000001</v>
          </cell>
          <cell r="O34">
            <v>507.08703076923075</v>
          </cell>
          <cell r="R34">
            <v>35.584328999999997</v>
          </cell>
          <cell r="T34">
            <v>255.40032307692309</v>
          </cell>
        </row>
        <row r="35">
          <cell r="C35">
            <v>35.554025000000003</v>
          </cell>
          <cell r="E35">
            <v>1003.9081230769232</v>
          </cell>
          <cell r="H35">
            <v>36.069071000000001</v>
          </cell>
          <cell r="J35">
            <v>752.61664615384609</v>
          </cell>
          <cell r="M35">
            <v>35.700434999999999</v>
          </cell>
          <cell r="O35">
            <v>507.76516923076917</v>
          </cell>
          <cell r="R35">
            <v>35.492894999999997</v>
          </cell>
          <cell r="T35">
            <v>255.50796923076922</v>
          </cell>
        </row>
        <row r="36">
          <cell r="C36">
            <v>35.426859999999998</v>
          </cell>
          <cell r="E36">
            <v>1004.9922615384614</v>
          </cell>
          <cell r="H36">
            <v>35.910876999999999</v>
          </cell>
          <cell r="J36">
            <v>752.76735384615392</v>
          </cell>
          <cell r="M36">
            <v>35.597391000000002</v>
          </cell>
          <cell r="O36">
            <v>506.91480000000001</v>
          </cell>
          <cell r="R36">
            <v>35.407266999999997</v>
          </cell>
          <cell r="T36">
            <v>255.49719999999999</v>
          </cell>
        </row>
        <row r="37">
          <cell r="C37">
            <v>35.336421000000001</v>
          </cell>
          <cell r="E37">
            <v>1003.9181230769231</v>
          </cell>
          <cell r="H37">
            <v>35.725833000000002</v>
          </cell>
          <cell r="J37">
            <v>752.26143076923086</v>
          </cell>
          <cell r="M37">
            <v>35.479107999999997</v>
          </cell>
          <cell r="O37">
            <v>507.48529230769236</v>
          </cell>
          <cell r="R37">
            <v>35.303184000000002</v>
          </cell>
          <cell r="T37">
            <v>255.91552307692305</v>
          </cell>
        </row>
        <row r="38">
          <cell r="C38">
            <v>35.203355999999999</v>
          </cell>
          <cell r="E38">
            <v>1003.0439538461538</v>
          </cell>
          <cell r="H38">
            <v>35.639479000000001</v>
          </cell>
          <cell r="J38">
            <v>752.04615384615386</v>
          </cell>
          <cell r="M38">
            <v>35.369548000000002</v>
          </cell>
          <cell r="O38">
            <v>506.81244615384617</v>
          </cell>
          <cell r="R38">
            <v>35.199727000000003</v>
          </cell>
          <cell r="T38">
            <v>256.13227692307697</v>
          </cell>
        </row>
        <row r="39">
          <cell r="C39">
            <v>35.157639000000003</v>
          </cell>
          <cell r="E39">
            <v>1001.7522615384617</v>
          </cell>
          <cell r="H39">
            <v>35.559655999999997</v>
          </cell>
          <cell r="J39">
            <v>751.69093846153851</v>
          </cell>
          <cell r="M39">
            <v>35.278824999999998</v>
          </cell>
          <cell r="O39">
            <v>506.83944615384627</v>
          </cell>
          <cell r="R39">
            <v>35.070559000000003</v>
          </cell>
          <cell r="T39">
            <v>256.00310769230771</v>
          </cell>
        </row>
        <row r="40">
          <cell r="C40">
            <v>35.079267000000002</v>
          </cell>
          <cell r="E40">
            <v>1003.3668769230768</v>
          </cell>
          <cell r="H40">
            <v>35.526276000000003</v>
          </cell>
          <cell r="J40">
            <v>752.17532307692295</v>
          </cell>
          <cell r="M40">
            <v>35.225850999999999</v>
          </cell>
          <cell r="O40">
            <v>507.05473846153842</v>
          </cell>
          <cell r="R40">
            <v>34.977305000000001</v>
          </cell>
          <cell r="T40">
            <v>255.45887692307687</v>
          </cell>
        </row>
        <row r="41">
          <cell r="C41">
            <v>34.956404999999997</v>
          </cell>
          <cell r="E41">
            <v>1003.1637538461538</v>
          </cell>
          <cell r="H41">
            <v>35.315407999999998</v>
          </cell>
          <cell r="J41">
            <v>752.00452307692296</v>
          </cell>
          <cell r="M41">
            <v>35.175055</v>
          </cell>
          <cell r="O41">
            <v>507.33459999999997</v>
          </cell>
          <cell r="R41">
            <v>34.881886999999999</v>
          </cell>
          <cell r="T41">
            <v>256.04616923076924</v>
          </cell>
        </row>
        <row r="42">
          <cell r="C42">
            <v>34.810772</v>
          </cell>
          <cell r="E42">
            <v>1002.0536461538462</v>
          </cell>
          <cell r="H42">
            <v>35.254151999999998</v>
          </cell>
          <cell r="J42">
            <v>752.7781076923078</v>
          </cell>
          <cell r="M42">
            <v>34.953085000000002</v>
          </cell>
          <cell r="O42">
            <v>506.32083076923089</v>
          </cell>
          <cell r="R42">
            <v>34.781247999999998</v>
          </cell>
          <cell r="T42">
            <v>256.33040000000005</v>
          </cell>
        </row>
        <row r="43">
          <cell r="C43">
            <v>34.709651000000001</v>
          </cell>
          <cell r="E43">
            <v>1001.5160923076922</v>
          </cell>
          <cell r="H43">
            <v>35.124056000000003</v>
          </cell>
          <cell r="J43">
            <v>752.27715384615385</v>
          </cell>
          <cell r="M43">
            <v>34.838085</v>
          </cell>
          <cell r="O43">
            <v>507.13979999999998</v>
          </cell>
          <cell r="R43">
            <v>34.689374999999998</v>
          </cell>
          <cell r="T43">
            <v>256.14390769230772</v>
          </cell>
        </row>
        <row r="44">
          <cell r="C44">
            <v>34.596702000000001</v>
          </cell>
          <cell r="E44">
            <v>1002.9255384615384</v>
          </cell>
          <cell r="H44">
            <v>34.981302999999997</v>
          </cell>
          <cell r="J44">
            <v>751.59406153846146</v>
          </cell>
          <cell r="M44">
            <v>34.741084000000001</v>
          </cell>
          <cell r="O44">
            <v>507.23975384615375</v>
          </cell>
          <cell r="R44">
            <v>34.594524999999997</v>
          </cell>
          <cell r="T44">
            <v>255.73401538461536</v>
          </cell>
        </row>
        <row r="45">
          <cell r="C45">
            <v>34.513976</v>
          </cell>
          <cell r="E45">
            <v>1002.3765692307692</v>
          </cell>
          <cell r="H45">
            <v>34.611215000000001</v>
          </cell>
          <cell r="J45">
            <v>752.12149230769228</v>
          </cell>
          <cell r="M45">
            <v>34.674346999999997</v>
          </cell>
          <cell r="O45">
            <v>507.01167692307689</v>
          </cell>
          <cell r="R45">
            <v>34.473339000000003</v>
          </cell>
          <cell r="T45">
            <v>256.09998461538459</v>
          </cell>
        </row>
        <row r="46">
          <cell r="C46">
            <v>34.398595999999998</v>
          </cell>
          <cell r="E46">
            <v>1003.3776307692308</v>
          </cell>
          <cell r="H46">
            <v>34.446489</v>
          </cell>
          <cell r="J46">
            <v>752.05690769230773</v>
          </cell>
          <cell r="M46">
            <v>34.566949000000001</v>
          </cell>
          <cell r="O46">
            <v>507.24849230769223</v>
          </cell>
          <cell r="R46">
            <v>34.364488999999999</v>
          </cell>
          <cell r="T46">
            <v>256.20763076923078</v>
          </cell>
        </row>
        <row r="47">
          <cell r="C47">
            <v>34.267308</v>
          </cell>
          <cell r="E47">
            <v>1002.8853307692307</v>
          </cell>
          <cell r="H47">
            <v>34.318773</v>
          </cell>
          <cell r="J47">
            <v>752.00309230769233</v>
          </cell>
          <cell r="M47">
            <v>34.448487</v>
          </cell>
          <cell r="O47">
            <v>507.23975384615375</v>
          </cell>
          <cell r="R47">
            <v>34.296277000000003</v>
          </cell>
          <cell r="T47">
            <v>256.1215230769231</v>
          </cell>
        </row>
        <row r="48">
          <cell r="C48">
            <v>34.174365999999999</v>
          </cell>
          <cell r="E48">
            <v>1002.6671999999999</v>
          </cell>
          <cell r="H48">
            <v>34.203392000000001</v>
          </cell>
          <cell r="J48">
            <v>751.90621538461539</v>
          </cell>
          <cell r="M48">
            <v>34.376826000000001</v>
          </cell>
          <cell r="O48">
            <v>507.21620000000001</v>
          </cell>
          <cell r="R48">
            <v>34.173287000000002</v>
          </cell>
          <cell r="T48">
            <v>255.73624615384614</v>
          </cell>
        </row>
        <row r="49">
          <cell r="C49">
            <v>34.026330999999999</v>
          </cell>
          <cell r="E49">
            <v>1004.1418923076923</v>
          </cell>
          <cell r="H49">
            <v>34.123569000000003</v>
          </cell>
          <cell r="J49">
            <v>752.3475538461538</v>
          </cell>
          <cell r="M49">
            <v>34.184207999999998</v>
          </cell>
          <cell r="O49">
            <v>507.39927692307697</v>
          </cell>
          <cell r="R49">
            <v>34.049551999999998</v>
          </cell>
          <cell r="T49">
            <v>256.60590769230765</v>
          </cell>
        </row>
        <row r="50">
          <cell r="C50">
            <v>33.961747000000003</v>
          </cell>
          <cell r="E50">
            <v>1002.5487999999999</v>
          </cell>
          <cell r="H50">
            <v>33.820596000000002</v>
          </cell>
          <cell r="J50">
            <v>752.90852307692319</v>
          </cell>
          <cell r="M50">
            <v>34.032862000000002</v>
          </cell>
          <cell r="O50">
            <v>506.99015384615387</v>
          </cell>
          <cell r="R50">
            <v>33.708489999999998</v>
          </cell>
          <cell r="T50">
            <v>256.93959999999998</v>
          </cell>
        </row>
        <row r="51">
          <cell r="C51">
            <v>33.759287</v>
          </cell>
          <cell r="E51">
            <v>1002.3012307692308</v>
          </cell>
          <cell r="H51">
            <v>33.500225</v>
          </cell>
          <cell r="J51">
            <v>751.01280000000008</v>
          </cell>
          <cell r="M51">
            <v>33.849057000000002</v>
          </cell>
          <cell r="O51">
            <v>507.39296923076921</v>
          </cell>
          <cell r="R51">
            <v>33.405889000000002</v>
          </cell>
          <cell r="T51">
            <v>256.83195384615385</v>
          </cell>
        </row>
        <row r="52">
          <cell r="C52">
            <v>33.561180999999998</v>
          </cell>
          <cell r="E52">
            <v>1002.1828153846153</v>
          </cell>
          <cell r="H52">
            <v>33.305746999999997</v>
          </cell>
          <cell r="J52">
            <v>751.7985692307692</v>
          </cell>
          <cell r="M52">
            <v>33.447977000000002</v>
          </cell>
          <cell r="O52">
            <v>507.22695384615383</v>
          </cell>
          <cell r="R52">
            <v>33.224473000000003</v>
          </cell>
          <cell r="T52">
            <v>257.34863076923079</v>
          </cell>
        </row>
        <row r="53">
          <cell r="C53">
            <v>33.321407999999998</v>
          </cell>
          <cell r="E53">
            <v>1003.0468769230769</v>
          </cell>
          <cell r="H53">
            <v>33.133040000000001</v>
          </cell>
          <cell r="J53">
            <v>751.40030769230759</v>
          </cell>
          <cell r="M53">
            <v>33.127234000000001</v>
          </cell>
          <cell r="O53">
            <v>506.77486153846155</v>
          </cell>
          <cell r="R53">
            <v>32.709978</v>
          </cell>
          <cell r="T53">
            <v>257.35939999999999</v>
          </cell>
        </row>
        <row r="54">
          <cell r="C54">
            <v>33.079340999999999</v>
          </cell>
          <cell r="E54">
            <v>1002.3442769230769</v>
          </cell>
          <cell r="H54">
            <v>32.826056999999999</v>
          </cell>
          <cell r="J54">
            <v>750.8612461538462</v>
          </cell>
          <cell r="M54">
            <v>32.575730999999998</v>
          </cell>
          <cell r="O54">
            <v>507.0654923076923</v>
          </cell>
          <cell r="R54">
            <v>32.364562999999997</v>
          </cell>
          <cell r="T54">
            <v>256.76736923076925</v>
          </cell>
        </row>
        <row r="55">
          <cell r="C55">
            <v>32.754244</v>
          </cell>
          <cell r="E55">
            <v>1004.6047538461538</v>
          </cell>
          <cell r="H55">
            <v>32.484296999999998</v>
          </cell>
          <cell r="J55">
            <v>751.12043076923078</v>
          </cell>
          <cell r="M55">
            <v>32.151218</v>
          </cell>
          <cell r="O55">
            <v>506.88250769230763</v>
          </cell>
          <cell r="R55">
            <v>31.836279999999999</v>
          </cell>
          <cell r="T55">
            <v>257.28404615384613</v>
          </cell>
        </row>
        <row r="56">
          <cell r="C56">
            <v>32.418261999999999</v>
          </cell>
          <cell r="E56">
            <v>1002.8717230769231</v>
          </cell>
          <cell r="H56">
            <v>32.127271</v>
          </cell>
          <cell r="J56">
            <v>751.97079999999994</v>
          </cell>
          <cell r="M56">
            <v>31.734687000000001</v>
          </cell>
          <cell r="O56">
            <v>506.26895384615392</v>
          </cell>
          <cell r="R56">
            <v>31.291307</v>
          </cell>
          <cell r="T56">
            <v>257.54238461538455</v>
          </cell>
        </row>
        <row r="57">
          <cell r="C57">
            <v>32.117111999999999</v>
          </cell>
          <cell r="E57">
            <v>1002.1612923076923</v>
          </cell>
          <cell r="H57">
            <v>31.706385999999998</v>
          </cell>
          <cell r="J57">
            <v>751.21730769230771</v>
          </cell>
          <cell r="M57">
            <v>31.261555000000001</v>
          </cell>
          <cell r="O57">
            <v>508.24955384615379</v>
          </cell>
          <cell r="R57">
            <v>30.577981000000001</v>
          </cell>
          <cell r="T57">
            <v>257.1871692307692</v>
          </cell>
        </row>
        <row r="58">
          <cell r="C58">
            <v>31.741944</v>
          </cell>
          <cell r="E58">
            <v>1003.4314615384613</v>
          </cell>
          <cell r="H58">
            <v>31.251396</v>
          </cell>
          <cell r="J58">
            <v>750.36695384615382</v>
          </cell>
          <cell r="M58">
            <v>30.501059999999999</v>
          </cell>
          <cell r="O58">
            <v>507.16236923076929</v>
          </cell>
          <cell r="R58">
            <v>29.524318000000001</v>
          </cell>
          <cell r="T58">
            <v>257.34863076923079</v>
          </cell>
        </row>
        <row r="59">
          <cell r="C59">
            <v>31.349360000000001</v>
          </cell>
          <cell r="E59">
            <v>1003.1731230769232</v>
          </cell>
          <cell r="H59">
            <v>30.550405999999999</v>
          </cell>
          <cell r="J59">
            <v>751.28189230769226</v>
          </cell>
          <cell r="M59">
            <v>29.677433000000001</v>
          </cell>
          <cell r="O59">
            <v>507.92663076923077</v>
          </cell>
          <cell r="R59">
            <v>28.422761999999999</v>
          </cell>
          <cell r="T59">
            <v>257.02570769230766</v>
          </cell>
        </row>
        <row r="60">
          <cell r="C60">
            <v>30.526458999999999</v>
          </cell>
          <cell r="E60">
            <v>1003.3453384615385</v>
          </cell>
          <cell r="H60">
            <v>29.568584000000001</v>
          </cell>
          <cell r="J60">
            <v>752.61664615384609</v>
          </cell>
          <cell r="M60">
            <v>28.495328000000001</v>
          </cell>
          <cell r="O60">
            <v>507.91586153846157</v>
          </cell>
          <cell r="R60">
            <v>27.318303</v>
          </cell>
          <cell r="T60">
            <v>257.31633846153841</v>
          </cell>
        </row>
        <row r="61">
          <cell r="C61">
            <v>29.299363</v>
          </cell>
          <cell r="E61">
            <v>1003.7543846153847</v>
          </cell>
          <cell r="H61">
            <v>28.366886000000001</v>
          </cell>
          <cell r="J61">
            <v>753.19790769230758</v>
          </cell>
          <cell r="M61">
            <v>27.305240999999999</v>
          </cell>
          <cell r="O61">
            <v>508.0127384615385</v>
          </cell>
          <cell r="R61">
            <v>25.328536</v>
          </cell>
          <cell r="T61">
            <v>257.66078461538461</v>
          </cell>
        </row>
        <row r="62">
          <cell r="C62">
            <v>28.443080999999999</v>
          </cell>
          <cell r="E62">
            <v>1003.0547076923077</v>
          </cell>
          <cell r="H62">
            <v>27.554869</v>
          </cell>
          <cell r="J62">
            <v>752.01386153846147</v>
          </cell>
          <cell r="M62">
            <v>26.32995</v>
          </cell>
          <cell r="O62">
            <v>508.93846153846152</v>
          </cell>
          <cell r="R62">
            <v>23.168963000000002</v>
          </cell>
          <cell r="T62">
            <v>257.15487692307693</v>
          </cell>
        </row>
        <row r="63">
          <cell r="C63">
            <v>27.882142999999999</v>
          </cell>
          <cell r="E63">
            <v>1002.2581692307692</v>
          </cell>
          <cell r="H63">
            <v>26.506287</v>
          </cell>
          <cell r="J63">
            <v>752.84269230769235</v>
          </cell>
          <cell r="M63">
            <v>23.967192000000001</v>
          </cell>
          <cell r="O63">
            <v>509.07838461538461</v>
          </cell>
          <cell r="R63">
            <v>20.625515</v>
          </cell>
          <cell r="T63">
            <v>258.09135384615388</v>
          </cell>
        </row>
        <row r="64">
          <cell r="C64">
            <v>25.037545000000001</v>
          </cell>
          <cell r="E64">
            <v>1001.9783076923077</v>
          </cell>
          <cell r="H64">
            <v>24.933050000000001</v>
          </cell>
          <cell r="J64">
            <v>751.65864615384612</v>
          </cell>
          <cell r="M64">
            <v>20.474577</v>
          </cell>
          <cell r="O64">
            <v>508.84158461538453</v>
          </cell>
          <cell r="R64">
            <v>17.530563000000001</v>
          </cell>
          <cell r="T64">
            <v>257.61773846153847</v>
          </cell>
        </row>
        <row r="65">
          <cell r="C65">
            <v>20.306222999999999</v>
          </cell>
          <cell r="E65">
            <v>1004.3356461538461</v>
          </cell>
          <cell r="H65">
            <v>19.182897000000001</v>
          </cell>
          <cell r="J65">
            <v>752.31526153846153</v>
          </cell>
          <cell r="M65">
            <v>18.199624</v>
          </cell>
          <cell r="O65">
            <v>509.04609230769228</v>
          </cell>
          <cell r="R65">
            <v>14.685964999999999</v>
          </cell>
          <cell r="T65">
            <v>257.73613846153847</v>
          </cell>
        </row>
        <row r="66">
          <cell r="C66">
            <v>13.755665</v>
          </cell>
          <cell r="E66">
            <v>1001.4078000000001</v>
          </cell>
          <cell r="H66">
            <v>12.992267</v>
          </cell>
          <cell r="J66">
            <v>751.82010769230772</v>
          </cell>
          <cell r="M66">
            <v>15.303504</v>
          </cell>
          <cell r="O66">
            <v>509.81035384615387</v>
          </cell>
          <cell r="R66">
            <v>10.571456</v>
          </cell>
          <cell r="T66">
            <v>257.38092307692307</v>
          </cell>
        </row>
        <row r="67">
          <cell r="C67">
            <v>8.5308919999999997</v>
          </cell>
          <cell r="E67">
            <v>1000.5682</v>
          </cell>
          <cell r="H67">
            <v>5.6904519999999996</v>
          </cell>
          <cell r="J67">
            <v>752.00832307692303</v>
          </cell>
          <cell r="M67">
            <v>9.7405720000000002</v>
          </cell>
          <cell r="O67">
            <v>509.99333846153837</v>
          </cell>
          <cell r="R67">
            <v>5.5687369999999996</v>
          </cell>
          <cell r="T67">
            <v>257.27327692307699</v>
          </cell>
        </row>
        <row r="68">
          <cell r="C68">
            <v>3.5499429999999998</v>
          </cell>
          <cell r="E68">
            <v>1001.7737846153847</v>
          </cell>
          <cell r="H68">
            <v>0.947716</v>
          </cell>
          <cell r="J68">
            <v>752.60589230769222</v>
          </cell>
          <cell r="M68">
            <v>4.6348089999999997</v>
          </cell>
          <cell r="O68">
            <v>509.16450769230767</v>
          </cell>
          <cell r="R68">
            <v>2.8794300000000002</v>
          </cell>
          <cell r="T68">
            <v>257.83301538461541</v>
          </cell>
        </row>
        <row r="69">
          <cell r="C69">
            <v>1.3649720000000001</v>
          </cell>
          <cell r="E69">
            <v>1002.2581692307692</v>
          </cell>
          <cell r="H69">
            <v>0.64221200000000001</v>
          </cell>
          <cell r="J69">
            <v>751.97079999999994</v>
          </cell>
          <cell r="M69">
            <v>0.60883100000000001</v>
          </cell>
          <cell r="O69">
            <v>509.63812307692314</v>
          </cell>
          <cell r="R69">
            <v>0.221327</v>
          </cell>
          <cell r="T69">
            <v>257.38092307692307</v>
          </cell>
        </row>
        <row r="70">
          <cell r="C70">
            <v>0</v>
          </cell>
          <cell r="E70">
            <v>1001.8552153846155</v>
          </cell>
          <cell r="H70">
            <v>0</v>
          </cell>
          <cell r="J70">
            <v>752.06932307692307</v>
          </cell>
          <cell r="M70">
            <v>0</v>
          </cell>
          <cell r="O70">
            <v>509.27396923076918</v>
          </cell>
          <cell r="R70">
            <v>0</v>
          </cell>
          <cell r="T70">
            <v>257.41238461538461</v>
          </cell>
        </row>
      </sheetData>
      <sheetData sheetId="5">
        <row r="11">
          <cell r="AM11">
            <v>47.799676489127499</v>
          </cell>
        </row>
      </sheetData>
      <sheetData sheetId="6">
        <row r="15">
          <cell r="D15">
            <v>5.53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3"/>
  <sheetViews>
    <sheetView tabSelected="1" topLeftCell="C16" zoomScale="113" zoomScaleNormal="100" workbookViewId="0">
      <selection activeCell="L72" sqref="L72"/>
    </sheetView>
  </sheetViews>
  <sheetFormatPr defaultColWidth="11.5546875" defaultRowHeight="14.4"/>
  <cols>
    <col min="1" max="1" width="4.6640625" style="1" customWidth="1"/>
    <col min="2" max="2" width="11.44140625" customWidth="1"/>
    <col min="4" max="4" width="11.33203125" customWidth="1"/>
    <col min="5" max="5" width="7.6640625" customWidth="1"/>
    <col min="6" max="6" width="8.109375" style="2" customWidth="1"/>
    <col min="7" max="7" width="7.109375" style="1" customWidth="1"/>
    <col min="8" max="8" width="8.88671875" style="1" customWidth="1"/>
    <col min="9" max="9" width="7.5546875" style="1" customWidth="1"/>
    <col min="10" max="10" width="6.6640625" customWidth="1"/>
    <col min="11" max="11" width="18.6640625" customWidth="1"/>
    <col min="12" max="12" width="7.109375" customWidth="1"/>
    <col min="13" max="13" width="6.44140625" customWidth="1"/>
    <col min="14" max="14" width="7.33203125" customWidth="1"/>
    <col min="15" max="15" width="7.88671875" customWidth="1"/>
    <col min="16" max="16" width="6.88671875" customWidth="1"/>
    <col min="17" max="17" width="9.5546875" customWidth="1"/>
    <col min="18" max="18" width="7.109375" customWidth="1"/>
    <col min="19" max="19" width="8.44140625" customWidth="1"/>
  </cols>
  <sheetData>
    <row r="1" spans="1:20">
      <c r="B1" s="18"/>
      <c r="C1" s="23"/>
      <c r="D1" s="17"/>
    </row>
    <row r="2" spans="1:20">
      <c r="B2" s="17"/>
      <c r="C2" s="17"/>
      <c r="D2" s="17"/>
      <c r="G2" s="27" t="s">
        <v>248</v>
      </c>
    </row>
    <row r="3" spans="1:20">
      <c r="Q3" s="28"/>
      <c r="R3" s="31"/>
      <c r="S3" t="s">
        <v>253</v>
      </c>
      <c r="T3">
        <v>5.6970000000000001</v>
      </c>
    </row>
    <row r="4" spans="1:20">
      <c r="F4" s="160" t="s">
        <v>12</v>
      </c>
      <c r="G4" s="164">
        <f>MIN(H11:H70)</f>
        <v>985.79983076923077</v>
      </c>
      <c r="H4" s="160" t="s">
        <v>13</v>
      </c>
      <c r="I4" s="164">
        <f>MAX(H11:H70)</f>
        <v>996.55318461538457</v>
      </c>
      <c r="J4" s="160" t="s">
        <v>172</v>
      </c>
      <c r="K4" s="164">
        <f>AVERAGE(H11:H70)</f>
        <v>990.72407897435914</v>
      </c>
      <c r="L4" s="160" t="s">
        <v>18</v>
      </c>
      <c r="M4" s="91">
        <f>MAX((I4-K4),(K4-G4))*100/G4</f>
        <v>0.59130722679034187</v>
      </c>
      <c r="S4" t="s">
        <v>254</v>
      </c>
      <c r="T4">
        <v>42.368000000000002</v>
      </c>
    </row>
    <row r="5" spans="1:20">
      <c r="F5" s="95"/>
      <c r="H5" s="96"/>
      <c r="J5" s="96"/>
      <c r="L5" s="96"/>
      <c r="O5" s="29"/>
      <c r="P5" s="30"/>
      <c r="S5" t="s">
        <v>255</v>
      </c>
      <c r="T5">
        <v>5.2295999999999996</v>
      </c>
    </row>
    <row r="6" spans="1:20">
      <c r="F6" s="166" t="s">
        <v>235</v>
      </c>
      <c r="G6" s="2">
        <f>K6/I6</f>
        <v>33.866684999999997</v>
      </c>
      <c r="H6" s="166" t="s">
        <v>236</v>
      </c>
      <c r="I6" s="13">
        <f>VLOOKUP(K6,K11:L70,2,FALSE)</f>
        <v>5.2296483000000009</v>
      </c>
      <c r="J6" s="166" t="s">
        <v>234</v>
      </c>
      <c r="K6" s="1">
        <f>MAX(K11:K70)</f>
        <v>177.11085163688551</v>
      </c>
      <c r="L6" s="159" t="s">
        <v>19</v>
      </c>
      <c r="M6" s="91">
        <f>MAX(MAX(M11:M70), -MIN(M11:M70))</f>
        <v>0.15530132540616867</v>
      </c>
      <c r="Q6" s="12"/>
      <c r="S6" t="s">
        <v>256</v>
      </c>
      <c r="T6">
        <v>33.866999999999997</v>
      </c>
    </row>
    <row r="7" spans="1:20">
      <c r="F7" s="95"/>
      <c r="H7" s="96"/>
      <c r="J7" s="96"/>
      <c r="L7" s="96"/>
    </row>
    <row r="8" spans="1:20">
      <c r="B8" t="s">
        <v>2</v>
      </c>
      <c r="C8" t="s">
        <v>1</v>
      </c>
      <c r="D8" t="s">
        <v>3</v>
      </c>
      <c r="F8" s="161" t="s">
        <v>175</v>
      </c>
      <c r="G8" s="1">
        <v>37.1</v>
      </c>
      <c r="H8" s="161" t="s">
        <v>176</v>
      </c>
      <c r="I8" s="1">
        <v>68.400000000000006</v>
      </c>
      <c r="J8" s="163" t="s">
        <v>16</v>
      </c>
      <c r="K8" s="2">
        <f>1000*G70/H70</f>
        <v>5.7872958808972754</v>
      </c>
      <c r="L8" s="163" t="s">
        <v>173</v>
      </c>
      <c r="M8" s="40">
        <f>L70*1000/H70</f>
        <v>5.7788608013400875</v>
      </c>
    </row>
    <row r="9" spans="1:20">
      <c r="B9" t="s">
        <v>0</v>
      </c>
      <c r="C9" s="27"/>
      <c r="D9" s="27"/>
      <c r="F9" s="6" t="s">
        <v>4</v>
      </c>
      <c r="G9" s="1" t="s">
        <v>5</v>
      </c>
      <c r="L9" s="187" t="s">
        <v>8</v>
      </c>
    </row>
    <row r="10" spans="1:20">
      <c r="B10" t="s">
        <v>245</v>
      </c>
      <c r="F10" s="6">
        <v>42.368000000000002</v>
      </c>
      <c r="G10" s="1">
        <v>0</v>
      </c>
      <c r="H10" s="1" t="s">
        <v>10</v>
      </c>
      <c r="I10" s="1" t="s">
        <v>7</v>
      </c>
      <c r="K10" s="1" t="s">
        <v>14</v>
      </c>
      <c r="L10" s="187">
        <v>0</v>
      </c>
      <c r="M10" s="1" t="s">
        <v>9</v>
      </c>
      <c r="O10" s="1" t="s">
        <v>239</v>
      </c>
      <c r="P10" s="1" t="s">
        <v>240</v>
      </c>
      <c r="Q10" s="1" t="s">
        <v>241</v>
      </c>
    </row>
    <row r="11" spans="1:20">
      <c r="A11" s="1">
        <f>A10+1</f>
        <v>1</v>
      </c>
      <c r="B11" s="168">
        <v>42.364196999999997</v>
      </c>
      <c r="C11" s="168">
        <v>3.0734000000000002E-4</v>
      </c>
      <c r="D11" s="168">
        <v>6.4422624999999997E-2</v>
      </c>
      <c r="F11" s="6">
        <f t="shared" ref="F11:F58" si="0">B11*1</f>
        <v>42.364196999999997</v>
      </c>
      <c r="G11" s="13">
        <f>C11*10</f>
        <v>3.0734000000000004E-3</v>
      </c>
      <c r="H11" s="3">
        <f t="shared" ref="H11:H58" si="1">D11*1000000/65</f>
        <v>991.11730769230769</v>
      </c>
      <c r="I11" s="2">
        <f>F12*G12</f>
        <v>14.7374034198636</v>
      </c>
      <c r="K11" s="9">
        <f t="shared" ref="K11:K41" si="2">F11*L11</f>
        <v>0.1302021230598</v>
      </c>
      <c r="L11" s="170">
        <f t="shared" ref="L11:L22" si="3">G11</f>
        <v>3.0734000000000004E-3</v>
      </c>
      <c r="M11">
        <v>0</v>
      </c>
      <c r="O11">
        <v>0</v>
      </c>
      <c r="P11" s="1"/>
      <c r="Q11">
        <v>0</v>
      </c>
    </row>
    <row r="12" spans="1:20">
      <c r="A12" s="1">
        <f t="shared" ref="A12:A21" si="4">A11+1</f>
        <v>2</v>
      </c>
      <c r="B12" s="168">
        <v>42.096426999999998</v>
      </c>
      <c r="C12" s="168">
        <v>3.500868E-2</v>
      </c>
      <c r="D12" s="168">
        <v>6.4391839000000006E-2</v>
      </c>
      <c r="F12" s="6">
        <f t="shared" si="0"/>
        <v>42.096426999999998</v>
      </c>
      <c r="G12" s="13">
        <f t="shared" ref="G12:G70" si="5">C12*10</f>
        <v>0.35008680000000003</v>
      </c>
      <c r="H12" s="3">
        <f t="shared" si="1"/>
        <v>990.64367692307701</v>
      </c>
      <c r="K12" s="9">
        <f t="shared" si="2"/>
        <v>14.7374034198636</v>
      </c>
      <c r="L12" s="170">
        <f t="shared" si="3"/>
        <v>0.35008680000000003</v>
      </c>
      <c r="M12">
        <f t="shared" ref="M12:M23" si="6">(L12-G12)*100/G12</f>
        <v>0</v>
      </c>
      <c r="O12">
        <f>(F12-F11)/(L12-L11)</f>
        <v>-0.77164167147435436</v>
      </c>
      <c r="P12" s="1" t="str">
        <f>IF(O12&gt;O11,"C"," ")</f>
        <v xml:space="preserve"> </v>
      </c>
      <c r="Q12" s="9">
        <f>(F12-F11)/(L12-L11)*(L12/F12)</f>
        <v>-6.417208840862147E-3</v>
      </c>
    </row>
    <row r="13" spans="1:20">
      <c r="A13" s="1">
        <f t="shared" si="4"/>
        <v>3</v>
      </c>
      <c r="B13" s="168">
        <v>41.826479999999997</v>
      </c>
      <c r="C13" s="168">
        <v>6.9214079999999997E-2</v>
      </c>
      <c r="D13" s="168">
        <v>6.4355456000000005E-2</v>
      </c>
      <c r="F13" s="6">
        <f t="shared" si="0"/>
        <v>41.826479999999997</v>
      </c>
      <c r="G13" s="13">
        <f t="shared" si="5"/>
        <v>0.6921408</v>
      </c>
      <c r="H13" s="3">
        <f t="shared" si="1"/>
        <v>990.08393846153854</v>
      </c>
      <c r="I13" s="2">
        <f t="shared" ref="I13:I58" si="7">F13*G13</f>
        <v>28.949813328383996</v>
      </c>
      <c r="K13" s="9">
        <f t="shared" si="2"/>
        <v>28.949813328383996</v>
      </c>
      <c r="L13" s="170">
        <f t="shared" si="3"/>
        <v>0.6921408</v>
      </c>
      <c r="M13">
        <f t="shared" si="6"/>
        <v>0</v>
      </c>
      <c r="O13">
        <f t="shared" ref="O13:O70" si="8">(F13-F12)/(L13-L12)</f>
        <v>-0.78919410385495259</v>
      </c>
      <c r="P13" s="1" t="str">
        <f t="shared" ref="P13:P70" si="9">IF(O13&gt;O12,"C"," ")</f>
        <v xml:space="preserve"> </v>
      </c>
      <c r="Q13" s="9">
        <f t="shared" ref="Q13:Q70" si="10">(F13-F12)/(L13-L12)*(L13/F13)</f>
        <v>-1.3059512500154209E-2</v>
      </c>
    </row>
    <row r="14" spans="1:20">
      <c r="A14" s="1">
        <f t="shared" si="4"/>
        <v>4</v>
      </c>
      <c r="B14" s="168">
        <v>41.547826000000001</v>
      </c>
      <c r="C14" s="168">
        <v>0.10283275</v>
      </c>
      <c r="D14" s="168">
        <v>6.4386942000000003E-2</v>
      </c>
      <c r="F14" s="6">
        <f t="shared" si="0"/>
        <v>41.547826000000001</v>
      </c>
      <c r="G14" s="13">
        <f t="shared" si="5"/>
        <v>1.0283275000000001</v>
      </c>
      <c r="H14" s="3">
        <f t="shared" si="1"/>
        <v>990.56833846153847</v>
      </c>
      <c r="I14" s="2">
        <f t="shared" si="7"/>
        <v>42.724772041015001</v>
      </c>
      <c r="K14" s="9">
        <f t="shared" si="2"/>
        <v>42.724772041015001</v>
      </c>
      <c r="L14" s="170">
        <f t="shared" si="3"/>
        <v>1.0283275000000001</v>
      </c>
      <c r="M14">
        <f t="shared" si="6"/>
        <v>0</v>
      </c>
      <c r="O14">
        <f t="shared" si="8"/>
        <v>-0.8288668171584298</v>
      </c>
      <c r="P14" s="1" t="str">
        <f t="shared" si="9"/>
        <v xml:space="preserve"> </v>
      </c>
      <c r="Q14" s="9">
        <f t="shared" si="10"/>
        <v>-2.0514828908773354E-2</v>
      </c>
    </row>
    <row r="15" spans="1:20">
      <c r="A15" s="1">
        <f t="shared" si="4"/>
        <v>5</v>
      </c>
      <c r="B15" s="168">
        <v>41.240870999999999</v>
      </c>
      <c r="C15" s="168">
        <v>0.13807891999999999</v>
      </c>
      <c r="D15" s="168">
        <v>6.4367351000000003E-2</v>
      </c>
      <c r="F15" s="6">
        <f t="shared" si="0"/>
        <v>41.240870999999999</v>
      </c>
      <c r="G15" s="13">
        <f t="shared" si="5"/>
        <v>1.3807891999999999</v>
      </c>
      <c r="H15" s="3">
        <f t="shared" si="1"/>
        <v>990.26693846153853</v>
      </c>
      <c r="I15" s="2">
        <f t="shared" si="7"/>
        <v>56.944949275393192</v>
      </c>
      <c r="K15" s="9">
        <f t="shared" si="2"/>
        <v>56.944949275393192</v>
      </c>
      <c r="L15" s="170">
        <f t="shared" si="3"/>
        <v>1.3807891999999999</v>
      </c>
      <c r="M15">
        <f t="shared" si="6"/>
        <v>0</v>
      </c>
      <c r="O15">
        <f t="shared" si="8"/>
        <v>-0.87088895048739257</v>
      </c>
      <c r="P15" s="1" t="str">
        <f t="shared" si="9"/>
        <v xml:space="preserve"> </v>
      </c>
      <c r="Q15" s="9">
        <f t="shared" si="10"/>
        <v>-2.915830893174701E-2</v>
      </c>
    </row>
    <row r="16" spans="1:20">
      <c r="A16" s="1">
        <f t="shared" si="4"/>
        <v>6</v>
      </c>
      <c r="B16" s="168">
        <v>40.962215999999998</v>
      </c>
      <c r="C16" s="168">
        <v>0.16861023</v>
      </c>
      <c r="D16" s="168">
        <v>6.4342862000000001E-2</v>
      </c>
      <c r="F16" s="6">
        <f t="shared" si="0"/>
        <v>40.962215999999998</v>
      </c>
      <c r="G16" s="13">
        <f t="shared" si="5"/>
        <v>1.6861022999999999</v>
      </c>
      <c r="H16" s="3">
        <f t="shared" si="1"/>
        <v>989.89018461538467</v>
      </c>
      <c r="I16" s="2">
        <f t="shared" si="7"/>
        <v>69.066486610696799</v>
      </c>
      <c r="K16" s="9">
        <f t="shared" si="2"/>
        <v>69.066486610696799</v>
      </c>
      <c r="L16" s="170">
        <f t="shared" si="3"/>
        <v>1.6861022999999999</v>
      </c>
      <c r="M16">
        <f t="shared" si="6"/>
        <v>0</v>
      </c>
      <c r="O16">
        <f t="shared" si="8"/>
        <v>-0.91268602624650086</v>
      </c>
      <c r="P16" s="1" t="str">
        <f t="shared" si="9"/>
        <v xml:space="preserve"> </v>
      </c>
      <c r="Q16" s="9">
        <f t="shared" si="10"/>
        <v>-3.7568329018920397E-2</v>
      </c>
    </row>
    <row r="17" spans="1:17">
      <c r="A17" s="1">
        <f t="shared" si="4"/>
        <v>7</v>
      </c>
      <c r="B17" s="168">
        <v>40.750321999999997</v>
      </c>
      <c r="C17" s="168">
        <v>0.19054304</v>
      </c>
      <c r="D17" s="168">
        <v>6.4618532000000006E-2</v>
      </c>
      <c r="F17" s="6">
        <f t="shared" si="0"/>
        <v>40.750321999999997</v>
      </c>
      <c r="G17" s="13">
        <f t="shared" si="5"/>
        <v>1.9054304</v>
      </c>
      <c r="H17" s="3">
        <f t="shared" si="1"/>
        <v>994.13126153846167</v>
      </c>
      <c r="I17" s="2">
        <f t="shared" si="7"/>
        <v>77.646902348588796</v>
      </c>
      <c r="K17" s="9">
        <f t="shared" si="2"/>
        <v>77.646902348588796</v>
      </c>
      <c r="L17" s="170">
        <f t="shared" si="3"/>
        <v>1.9054304</v>
      </c>
      <c r="M17">
        <f t="shared" si="6"/>
        <v>0</v>
      </c>
      <c r="O17">
        <f t="shared" si="8"/>
        <v>-0.96610511831361734</v>
      </c>
      <c r="P17" s="1" t="str">
        <f t="shared" si="9"/>
        <v xml:space="preserve"> </v>
      </c>
      <c r="Q17" s="9">
        <f t="shared" si="10"/>
        <v>-4.5173779535542399E-2</v>
      </c>
    </row>
    <row r="18" spans="1:17">
      <c r="A18" s="1">
        <f t="shared" si="4"/>
        <v>8</v>
      </c>
      <c r="B18" s="168">
        <v>40.473118999999997</v>
      </c>
      <c r="C18" s="168">
        <v>0.21753296999999999</v>
      </c>
      <c r="D18" s="168">
        <v>6.4485595000000007E-2</v>
      </c>
      <c r="F18" s="6">
        <f t="shared" si="0"/>
        <v>40.473118999999997</v>
      </c>
      <c r="G18" s="13">
        <f t="shared" si="5"/>
        <v>2.1753296999999998</v>
      </c>
      <c r="H18" s="3">
        <f t="shared" si="1"/>
        <v>992.08607692307703</v>
      </c>
      <c r="I18" s="2">
        <f t="shared" si="7"/>
        <v>88.04237781233428</v>
      </c>
      <c r="K18" s="9">
        <f t="shared" si="2"/>
        <v>88.04237781233428</v>
      </c>
      <c r="L18" s="170">
        <f t="shared" si="3"/>
        <v>2.1753296999999998</v>
      </c>
      <c r="M18">
        <f t="shared" si="6"/>
        <v>0</v>
      </c>
      <c r="O18">
        <f t="shared" si="8"/>
        <v>-1.0270608334293578</v>
      </c>
      <c r="P18" s="1" t="str">
        <f t="shared" si="9"/>
        <v xml:space="preserve"> </v>
      </c>
      <c r="Q18" s="9">
        <f t="shared" si="10"/>
        <v>-5.5201970835646125E-2</v>
      </c>
    </row>
    <row r="19" spans="1:17">
      <c r="A19" s="1">
        <f t="shared" si="4"/>
        <v>9</v>
      </c>
      <c r="B19" s="168">
        <v>40.183579999999999</v>
      </c>
      <c r="C19" s="168">
        <v>0.24411078999999999</v>
      </c>
      <c r="D19" s="168">
        <v>6.4410729999999999E-2</v>
      </c>
      <c r="F19" s="6">
        <f t="shared" si="0"/>
        <v>40.183579999999999</v>
      </c>
      <c r="G19" s="13">
        <f t="shared" si="5"/>
        <v>2.4411079</v>
      </c>
      <c r="H19" s="3">
        <f t="shared" si="1"/>
        <v>990.93430769230758</v>
      </c>
      <c r="I19" s="2">
        <f t="shared" si="7"/>
        <v>98.092454588281996</v>
      </c>
      <c r="K19" s="9">
        <f t="shared" si="2"/>
        <v>98.092454588281996</v>
      </c>
      <c r="L19" s="170">
        <f t="shared" si="3"/>
        <v>2.4411079</v>
      </c>
      <c r="M19">
        <f t="shared" si="6"/>
        <v>0</v>
      </c>
      <c r="O19">
        <f t="shared" si="8"/>
        <v>-1.0894008613196928</v>
      </c>
      <c r="P19" s="1" t="str">
        <f t="shared" si="9"/>
        <v xml:space="preserve"> </v>
      </c>
      <c r="Q19" s="9">
        <f t="shared" si="10"/>
        <v>-6.6179893599184206E-2</v>
      </c>
    </row>
    <row r="20" spans="1:17">
      <c r="A20" s="1">
        <f t="shared" si="4"/>
        <v>10</v>
      </c>
      <c r="B20" s="168">
        <v>39.912908000000002</v>
      </c>
      <c r="C20" s="168">
        <v>0.26746853999999998</v>
      </c>
      <c r="D20" s="168">
        <v>6.4526175000000005E-2</v>
      </c>
      <c r="F20" s="6">
        <f t="shared" si="0"/>
        <v>39.912908000000002</v>
      </c>
      <c r="G20" s="13">
        <f t="shared" si="5"/>
        <v>2.6746853999999995</v>
      </c>
      <c r="H20" s="3">
        <f t="shared" si="1"/>
        <v>992.71038461538467</v>
      </c>
      <c r="I20" s="2">
        <f t="shared" si="7"/>
        <v>106.75447229914319</v>
      </c>
      <c r="K20" s="9">
        <f t="shared" si="2"/>
        <v>106.75447229914319</v>
      </c>
      <c r="L20" s="170">
        <f t="shared" si="3"/>
        <v>2.6746853999999995</v>
      </c>
      <c r="M20">
        <f t="shared" si="6"/>
        <v>0</v>
      </c>
      <c r="O20">
        <f t="shared" si="8"/>
        <v>-1.1588102449936235</v>
      </c>
      <c r="P20" s="1" t="str">
        <f t="shared" si="9"/>
        <v xml:space="preserve"> </v>
      </c>
      <c r="Q20" s="9">
        <f t="shared" si="10"/>
        <v>-7.7655400194214533E-2</v>
      </c>
    </row>
    <row r="21" spans="1:17">
      <c r="A21" s="1">
        <f t="shared" si="4"/>
        <v>11</v>
      </c>
      <c r="B21" s="168">
        <v>39.777934000000002</v>
      </c>
      <c r="C21" s="168">
        <v>0.27904263000000001</v>
      </c>
      <c r="D21" s="168">
        <v>6.4541567999999994E-2</v>
      </c>
      <c r="F21" s="6">
        <f t="shared" si="0"/>
        <v>39.777934000000002</v>
      </c>
      <c r="G21" s="13">
        <f t="shared" si="5"/>
        <v>2.7904263</v>
      </c>
      <c r="H21" s="3">
        <f t="shared" si="1"/>
        <v>992.94719999999984</v>
      </c>
      <c r="I21" s="2">
        <f t="shared" si="7"/>
        <v>110.9973931932642</v>
      </c>
      <c r="K21" s="9">
        <f t="shared" si="2"/>
        <v>110.9973931932642</v>
      </c>
      <c r="L21" s="170">
        <f t="shared" si="3"/>
        <v>2.7904263</v>
      </c>
      <c r="M21">
        <f t="shared" si="6"/>
        <v>0</v>
      </c>
      <c r="O21">
        <f t="shared" si="8"/>
        <v>-1.1661737553449052</v>
      </c>
      <c r="P21" s="1" t="str">
        <f t="shared" si="9"/>
        <v xml:space="preserve"> </v>
      </c>
      <c r="Q21" s="9">
        <f t="shared" si="10"/>
        <v>-8.1807212945855592E-2</v>
      </c>
    </row>
    <row r="22" spans="1:17">
      <c r="A22" s="1">
        <f t="shared" ref="A22:A70" si="11">A21+1</f>
        <v>12</v>
      </c>
      <c r="B22" s="168">
        <v>39.562412000000002</v>
      </c>
      <c r="C22" s="168">
        <v>0.29609994000000001</v>
      </c>
      <c r="D22" s="168">
        <v>6.4351257999999995E-2</v>
      </c>
      <c r="F22" s="6">
        <f t="shared" si="0"/>
        <v>39.562412000000002</v>
      </c>
      <c r="G22" s="13">
        <f t="shared" si="5"/>
        <v>2.9609993999999999</v>
      </c>
      <c r="H22" s="3">
        <f t="shared" si="1"/>
        <v>990.01935384615376</v>
      </c>
      <c r="I22" s="2">
        <f t="shared" si="7"/>
        <v>117.1442781945528</v>
      </c>
      <c r="K22" s="9">
        <f t="shared" si="2"/>
        <v>117.1442781945528</v>
      </c>
      <c r="L22" s="170">
        <f t="shared" si="3"/>
        <v>2.9609993999999999</v>
      </c>
      <c r="M22">
        <f t="shared" si="6"/>
        <v>0</v>
      </c>
      <c r="O22">
        <f t="shared" si="8"/>
        <v>-1.2635169320367636</v>
      </c>
      <c r="P22" s="1" t="str">
        <f t="shared" si="9"/>
        <v xml:space="preserve"> </v>
      </c>
      <c r="Q22" s="9">
        <f t="shared" si="10"/>
        <v>-9.4566349434172456E-2</v>
      </c>
    </row>
    <row r="23" spans="1:17">
      <c r="A23" s="1">
        <f t="shared" si="11"/>
        <v>13</v>
      </c>
      <c r="B23" s="168">
        <v>39.187244999999997</v>
      </c>
      <c r="C23" s="168">
        <v>0.32394901999999998</v>
      </c>
      <c r="D23" s="168">
        <v>6.4432420000000004E-2</v>
      </c>
      <c r="F23" s="6">
        <f t="shared" si="0"/>
        <v>39.187244999999997</v>
      </c>
      <c r="G23" s="13">
        <f t="shared" si="5"/>
        <v>3.2394901999999997</v>
      </c>
      <c r="H23" s="3">
        <f t="shared" si="1"/>
        <v>991.26800000000003</v>
      </c>
      <c r="I23" s="2">
        <f t="shared" si="7"/>
        <v>126.94669614249898</v>
      </c>
      <c r="K23" s="9">
        <f t="shared" si="2"/>
        <v>126.849112065</v>
      </c>
      <c r="L23" s="170">
        <v>3.2370000000000001</v>
      </c>
      <c r="M23">
        <f t="shared" si="6"/>
        <v>-7.6870119872551365E-2</v>
      </c>
      <c r="O23">
        <f t="shared" si="8"/>
        <v>-1.3592977696425461</v>
      </c>
      <c r="P23" s="1" t="str">
        <f t="shared" si="9"/>
        <v xml:space="preserve"> </v>
      </c>
      <c r="Q23" s="9">
        <f t="shared" si="10"/>
        <v>-0.11228262870566487</v>
      </c>
    </row>
    <row r="24" spans="1:17">
      <c r="A24" s="1">
        <f t="shared" si="11"/>
        <v>14</v>
      </c>
      <c r="B24" s="168">
        <v>38.893351000000003</v>
      </c>
      <c r="C24" s="168">
        <v>0.34378634000000002</v>
      </c>
      <c r="D24" s="168">
        <v>6.4406532000000002E-2</v>
      </c>
      <c r="F24" s="6">
        <f t="shared" si="0"/>
        <v>38.893351000000003</v>
      </c>
      <c r="G24" s="13">
        <f t="shared" si="5"/>
        <v>3.4378634000000003</v>
      </c>
      <c r="H24" s="3">
        <f t="shared" si="1"/>
        <v>990.86972307692304</v>
      </c>
      <c r="I24" s="2">
        <f t="shared" si="7"/>
        <v>133.71002790625343</v>
      </c>
      <c r="K24" s="9">
        <f t="shared" si="2"/>
        <v>133.71002790625343</v>
      </c>
      <c r="L24" s="170">
        <f t="shared" ref="L24:L29" si="12">G24</f>
        <v>3.4378634000000003</v>
      </c>
      <c r="M24">
        <f t="shared" ref="M24:M50" si="13">(L24-G24)*100/G24</f>
        <v>0</v>
      </c>
      <c r="O24">
        <f t="shared" si="8"/>
        <v>-1.4631535660553101</v>
      </c>
      <c r="P24" s="1" t="str">
        <f t="shared" si="9"/>
        <v xml:space="preserve"> </v>
      </c>
      <c r="Q24" s="9">
        <f t="shared" si="10"/>
        <v>-0.12933115722841759</v>
      </c>
    </row>
    <row r="25" spans="1:17">
      <c r="A25" s="1">
        <f t="shared" si="11"/>
        <v>15</v>
      </c>
      <c r="B25" s="168">
        <v>38.744590000000002</v>
      </c>
      <c r="C25" s="168">
        <v>0.35366309000000001</v>
      </c>
      <c r="D25" s="168">
        <v>6.4382043999999999E-2</v>
      </c>
      <c r="F25" s="6">
        <f t="shared" si="0"/>
        <v>38.744590000000002</v>
      </c>
      <c r="G25" s="13">
        <f t="shared" si="5"/>
        <v>3.5366309</v>
      </c>
      <c r="H25" s="3">
        <f t="shared" si="1"/>
        <v>990.49298461538467</v>
      </c>
      <c r="I25" s="2">
        <f t="shared" si="7"/>
        <v>137.02531420183101</v>
      </c>
      <c r="K25" s="9">
        <f t="shared" si="2"/>
        <v>137.02531420183101</v>
      </c>
      <c r="L25" s="170">
        <f t="shared" si="12"/>
        <v>3.5366309</v>
      </c>
      <c r="M25">
        <f t="shared" ref="M25:M37" si="14">(L25-G25)*100/G25</f>
        <v>0</v>
      </c>
      <c r="O25">
        <f t="shared" si="8"/>
        <v>-1.5061735894904786</v>
      </c>
      <c r="P25" s="1" t="str">
        <f t="shared" si="9"/>
        <v xml:space="preserve"> </v>
      </c>
      <c r="Q25" s="9">
        <f t="shared" si="10"/>
        <v>-0.13748448641103034</v>
      </c>
    </row>
    <row r="26" spans="1:17">
      <c r="A26" s="1">
        <f t="shared" si="11"/>
        <v>16</v>
      </c>
      <c r="B26" s="168">
        <v>38.601635000000002</v>
      </c>
      <c r="C26" s="168">
        <v>0.36261083999999999</v>
      </c>
      <c r="D26" s="168">
        <v>6.4482795999999995E-2</v>
      </c>
      <c r="F26" s="6">
        <f t="shared" si="0"/>
        <v>38.601635000000002</v>
      </c>
      <c r="G26" s="13">
        <f t="shared" si="5"/>
        <v>3.6261083999999997</v>
      </c>
      <c r="H26" s="3">
        <f t="shared" si="1"/>
        <v>992.04301538461527</v>
      </c>
      <c r="I26" s="2">
        <f t="shared" si="7"/>
        <v>139.973712927234</v>
      </c>
      <c r="K26" s="9">
        <f t="shared" si="2"/>
        <v>139.973712927234</v>
      </c>
      <c r="L26" s="170">
        <f t="shared" si="12"/>
        <v>3.6261083999999997</v>
      </c>
      <c r="M26">
        <f t="shared" si="14"/>
        <v>0</v>
      </c>
      <c r="O26">
        <f t="shared" si="8"/>
        <v>-1.5976642172613356</v>
      </c>
      <c r="P26" s="1" t="str">
        <f t="shared" si="9"/>
        <v xml:space="preserve"> </v>
      </c>
      <c r="Q26" s="9">
        <f t="shared" si="10"/>
        <v>-0.15007922950908045</v>
      </c>
    </row>
    <row r="27" spans="1:17">
      <c r="A27" s="1">
        <f t="shared" si="11"/>
        <v>17</v>
      </c>
      <c r="B27" s="168">
        <v>38.304113000000001</v>
      </c>
      <c r="C27" s="168">
        <v>0.38043648000000002</v>
      </c>
      <c r="D27" s="168">
        <v>6.4479996999999997E-2</v>
      </c>
      <c r="F27" s="6">
        <f t="shared" si="0"/>
        <v>38.304113000000001</v>
      </c>
      <c r="G27" s="13">
        <f t="shared" si="5"/>
        <v>3.8043648000000001</v>
      </c>
      <c r="H27" s="3">
        <f t="shared" si="1"/>
        <v>991.99995384615374</v>
      </c>
      <c r="I27" s="2">
        <f t="shared" si="7"/>
        <v>145.72281919242241</v>
      </c>
      <c r="K27" s="9">
        <f t="shared" si="2"/>
        <v>145.72281919242241</v>
      </c>
      <c r="L27" s="170">
        <f t="shared" si="12"/>
        <v>3.8043648000000001</v>
      </c>
      <c r="M27">
        <f t="shared" si="14"/>
        <v>0</v>
      </c>
      <c r="O27">
        <f t="shared" si="8"/>
        <v>-1.6690677024780036</v>
      </c>
      <c r="P27" s="1" t="str">
        <f t="shared" si="9"/>
        <v xml:space="preserve"> </v>
      </c>
      <c r="Q27" s="9">
        <f t="shared" si="10"/>
        <v>-0.16577181714465467</v>
      </c>
    </row>
    <row r="28" spans="1:17">
      <c r="A28" s="1">
        <f t="shared" si="11"/>
        <v>18</v>
      </c>
      <c r="B28" s="168">
        <v>37.951441000000003</v>
      </c>
      <c r="C28" s="168">
        <v>0.39928194</v>
      </c>
      <c r="D28" s="168">
        <v>6.4454809000000002E-2</v>
      </c>
      <c r="F28" s="6">
        <f t="shared" si="0"/>
        <v>37.951441000000003</v>
      </c>
      <c r="G28" s="13">
        <f t="shared" si="5"/>
        <v>3.9928194000000001</v>
      </c>
      <c r="H28" s="3">
        <f t="shared" si="1"/>
        <v>991.61244615384612</v>
      </c>
      <c r="I28" s="2">
        <f t="shared" si="7"/>
        <v>151.53324988275543</v>
      </c>
      <c r="K28" s="9">
        <f t="shared" si="2"/>
        <v>151.53324988275543</v>
      </c>
      <c r="L28" s="170">
        <f t="shared" si="12"/>
        <v>3.9928194000000001</v>
      </c>
      <c r="M28">
        <f t="shared" si="14"/>
        <v>0</v>
      </c>
      <c r="O28">
        <f t="shared" si="8"/>
        <v>-1.8713897140212989</v>
      </c>
      <c r="P28" s="1" t="str">
        <f t="shared" si="9"/>
        <v xml:space="preserve"> </v>
      </c>
      <c r="Q28" s="9">
        <f t="shared" si="10"/>
        <v>-0.19688636210426619</v>
      </c>
    </row>
    <row r="29" spans="1:17">
      <c r="A29" s="1">
        <f t="shared" si="11"/>
        <v>19</v>
      </c>
      <c r="B29" s="168">
        <v>37.624167</v>
      </c>
      <c r="C29" s="168">
        <v>0.41535435999999998</v>
      </c>
      <c r="D29" s="168">
        <v>6.4492591000000002E-2</v>
      </c>
      <c r="F29" s="6">
        <f t="shared" si="0"/>
        <v>37.624167</v>
      </c>
      <c r="G29" s="13">
        <f t="shared" si="5"/>
        <v>4.1535435999999999</v>
      </c>
      <c r="H29" s="3">
        <f t="shared" si="1"/>
        <v>992.19370769230773</v>
      </c>
      <c r="I29" s="2">
        <f t="shared" si="7"/>
        <v>156.27361804818119</v>
      </c>
      <c r="K29" s="9">
        <f t="shared" si="2"/>
        <v>156.27361804818119</v>
      </c>
      <c r="L29" s="170">
        <f t="shared" si="12"/>
        <v>4.1535435999999999</v>
      </c>
      <c r="M29">
        <f t="shared" si="14"/>
        <v>0</v>
      </c>
      <c r="O29">
        <f t="shared" si="8"/>
        <v>-2.0362459418059209</v>
      </c>
      <c r="P29" s="1" t="str">
        <f t="shared" si="9"/>
        <v xml:space="preserve"> </v>
      </c>
      <c r="Q29" s="9">
        <f t="shared" si="10"/>
        <v>-0.22479265254202052</v>
      </c>
    </row>
    <row r="30" spans="1:17">
      <c r="A30" s="1">
        <f t="shared" si="11"/>
        <v>20</v>
      </c>
      <c r="B30" s="168">
        <v>37.333902000000002</v>
      </c>
      <c r="C30" s="168">
        <v>0.42921953000000002</v>
      </c>
      <c r="D30" s="168">
        <v>6.4552063000000007E-2</v>
      </c>
      <c r="F30" s="6">
        <f t="shared" si="0"/>
        <v>37.333902000000002</v>
      </c>
      <c r="G30" s="13">
        <f t="shared" si="5"/>
        <v>4.2921953000000004</v>
      </c>
      <c r="H30" s="3">
        <f t="shared" si="1"/>
        <v>993.10866153846166</v>
      </c>
      <c r="I30" s="2">
        <f t="shared" si="7"/>
        <v>160.24439869506062</v>
      </c>
      <c r="K30" s="9">
        <f t="shared" si="2"/>
        <v>160.16243958000001</v>
      </c>
      <c r="L30" s="170">
        <v>4.29</v>
      </c>
      <c r="M30">
        <f t="shared" si="14"/>
        <v>-5.1146321324203117E-2</v>
      </c>
      <c r="O30">
        <f t="shared" si="8"/>
        <v>-2.1271629619424055</v>
      </c>
      <c r="P30" s="1" t="str">
        <f t="shared" si="9"/>
        <v xml:space="preserve"> </v>
      </c>
      <c r="Q30" s="9">
        <f t="shared" si="10"/>
        <v>-0.24443009216483502</v>
      </c>
    </row>
    <row r="31" spans="1:17">
      <c r="A31" s="1">
        <f t="shared" si="11"/>
        <v>21</v>
      </c>
      <c r="B31" s="168">
        <v>37.000096999999997</v>
      </c>
      <c r="C31" s="168">
        <v>0.44257479</v>
      </c>
      <c r="D31" s="168">
        <v>6.4460406999999997E-2</v>
      </c>
      <c r="F31" s="6">
        <f t="shared" si="0"/>
        <v>37.000096999999997</v>
      </c>
      <c r="G31" s="13">
        <f t="shared" si="5"/>
        <v>4.4257479000000002</v>
      </c>
      <c r="H31" s="3">
        <f t="shared" si="1"/>
        <v>991.69856923076918</v>
      </c>
      <c r="I31" s="2">
        <f t="shared" si="7"/>
        <v>163.7531015975463</v>
      </c>
      <c r="K31" s="9">
        <f t="shared" si="2"/>
        <v>163.7531015975463</v>
      </c>
      <c r="L31" s="170">
        <f>G31</f>
        <v>4.4257479000000002</v>
      </c>
      <c r="M31">
        <f t="shared" si="14"/>
        <v>0</v>
      </c>
      <c r="O31">
        <f t="shared" si="8"/>
        <v>-2.4590067323325435</v>
      </c>
      <c r="P31" s="1" t="str">
        <f t="shared" si="9"/>
        <v xml:space="preserve"> </v>
      </c>
      <c r="Q31" s="9">
        <f t="shared" si="10"/>
        <v>-0.29413284731947104</v>
      </c>
    </row>
    <row r="32" spans="1:17">
      <c r="A32" s="1">
        <f t="shared" si="11"/>
        <v>22</v>
      </c>
      <c r="B32" s="168">
        <v>36.802717000000001</v>
      </c>
      <c r="C32" s="168">
        <v>0.45008364000000001</v>
      </c>
      <c r="D32" s="168">
        <v>6.4330968000000002E-2</v>
      </c>
      <c r="F32" s="6">
        <f t="shared" si="0"/>
        <v>36.802717000000001</v>
      </c>
      <c r="G32" s="13">
        <f t="shared" si="5"/>
        <v>4.5008363999999998</v>
      </c>
      <c r="H32" s="3">
        <f t="shared" si="1"/>
        <v>989.70720000000006</v>
      </c>
      <c r="I32" s="2">
        <f t="shared" si="7"/>
        <v>165.64300829249879</v>
      </c>
      <c r="K32" s="9">
        <f t="shared" si="2"/>
        <v>165.64300829249879</v>
      </c>
      <c r="L32" s="170">
        <f>G32</f>
        <v>4.5008363999999998</v>
      </c>
      <c r="M32">
        <f t="shared" si="14"/>
        <v>0</v>
      </c>
      <c r="O32">
        <f t="shared" si="8"/>
        <v>-2.6286315481065183</v>
      </c>
      <c r="P32" s="1" t="str">
        <f t="shared" si="9"/>
        <v xml:space="preserve"> </v>
      </c>
      <c r="Q32" s="9">
        <f t="shared" si="10"/>
        <v>-0.32147193246374089</v>
      </c>
    </row>
    <row r="33" spans="1:21">
      <c r="A33" s="1">
        <f t="shared" si="11"/>
        <v>23</v>
      </c>
      <c r="B33" s="168">
        <v>36.593000000000004</v>
      </c>
      <c r="C33" s="168">
        <v>0.45762741000000001</v>
      </c>
      <c r="D33" s="168">
        <v>6.4695495000000006E-2</v>
      </c>
      <c r="F33" s="6">
        <f t="shared" si="0"/>
        <v>36.593000000000004</v>
      </c>
      <c r="G33" s="13">
        <f t="shared" si="5"/>
        <v>4.5762741</v>
      </c>
      <c r="H33" s="3">
        <f t="shared" si="1"/>
        <v>995.31530769230778</v>
      </c>
      <c r="I33" s="2">
        <f t="shared" si="7"/>
        <v>167.45959814130001</v>
      </c>
      <c r="K33" s="9">
        <f t="shared" si="2"/>
        <v>167.59594000000001</v>
      </c>
      <c r="L33" s="170">
        <v>4.58</v>
      </c>
      <c r="M33">
        <f t="shared" si="14"/>
        <v>8.1417762978840361E-2</v>
      </c>
      <c r="O33">
        <f t="shared" si="8"/>
        <v>-2.6491594621770247</v>
      </c>
      <c r="P33" s="1" t="str">
        <f t="shared" si="9"/>
        <v xml:space="preserve"> </v>
      </c>
      <c r="Q33" s="9">
        <f t="shared" si="10"/>
        <v>-0.3315702548785498</v>
      </c>
    </row>
    <row r="34" spans="1:21">
      <c r="A34" s="1">
        <f t="shared" si="11"/>
        <v>24</v>
      </c>
      <c r="B34" s="168">
        <v>36.485602</v>
      </c>
      <c r="C34" s="168">
        <v>0.46181139999999998</v>
      </c>
      <c r="D34" s="168">
        <v>6.4403734000000004E-2</v>
      </c>
      <c r="F34" s="6">
        <f t="shared" si="0"/>
        <v>36.485602</v>
      </c>
      <c r="G34" s="13">
        <f t="shared" si="5"/>
        <v>4.6181140000000003</v>
      </c>
      <c r="H34" s="3">
        <f t="shared" si="1"/>
        <v>990.826676923077</v>
      </c>
      <c r="I34" s="2">
        <f t="shared" si="7"/>
        <v>168.494669394628</v>
      </c>
      <c r="K34" s="9">
        <f t="shared" si="2"/>
        <v>168.494669394628</v>
      </c>
      <c r="L34" s="170">
        <f>G34</f>
        <v>4.6181140000000003</v>
      </c>
      <c r="M34">
        <f t="shared" si="14"/>
        <v>0</v>
      </c>
      <c r="O34">
        <f t="shared" si="8"/>
        <v>-2.8178097287086863</v>
      </c>
      <c r="P34" s="1" t="str">
        <f t="shared" si="9"/>
        <v xml:space="preserve"> </v>
      </c>
      <c r="Q34" s="9">
        <f t="shared" si="10"/>
        <v>-0.35666032199457165</v>
      </c>
    </row>
    <row r="35" spans="1:21">
      <c r="A35" s="1">
        <f t="shared" si="11"/>
        <v>25</v>
      </c>
      <c r="B35" s="168">
        <v>36.194611000000002</v>
      </c>
      <c r="C35" s="168">
        <v>0.47125508999999999</v>
      </c>
      <c r="D35" s="168">
        <v>6.4564656999999998E-2</v>
      </c>
      <c r="F35" s="6">
        <f t="shared" si="0"/>
        <v>36.194611000000002</v>
      </c>
      <c r="G35" s="13">
        <f t="shared" si="5"/>
        <v>4.7125509000000001</v>
      </c>
      <c r="H35" s="3">
        <f t="shared" si="1"/>
        <v>993.30241538461541</v>
      </c>
      <c r="I35" s="2">
        <f t="shared" si="7"/>
        <v>170.56894664319992</v>
      </c>
      <c r="K35" s="9">
        <f t="shared" si="2"/>
        <v>170.56894664319992</v>
      </c>
      <c r="L35" s="170">
        <f>G35</f>
        <v>4.7125509000000001</v>
      </c>
      <c r="M35">
        <f t="shared" si="14"/>
        <v>0</v>
      </c>
      <c r="O35">
        <f t="shared" si="8"/>
        <v>-3.0813273201470905</v>
      </c>
      <c r="P35" s="1" t="str">
        <f t="shared" si="9"/>
        <v xml:space="preserve"> </v>
      </c>
      <c r="Q35" s="9">
        <f t="shared" si="10"/>
        <v>-0.40118988530512895</v>
      </c>
      <c r="T35" s="14"/>
      <c r="U35" t="s">
        <v>15</v>
      </c>
    </row>
    <row r="36" spans="1:21">
      <c r="A36" s="1">
        <f t="shared" si="11"/>
        <v>26</v>
      </c>
      <c r="B36" s="168">
        <v>35.982717999999998</v>
      </c>
      <c r="C36" s="168">
        <v>0.47831688999999999</v>
      </c>
      <c r="D36" s="168">
        <v>6.4624828999999995E-2</v>
      </c>
      <c r="F36" s="6">
        <f t="shared" si="0"/>
        <v>35.982717999999998</v>
      </c>
      <c r="G36" s="13">
        <f t="shared" si="5"/>
        <v>4.7831688999999997</v>
      </c>
      <c r="H36" s="3">
        <f t="shared" si="1"/>
        <v>994.22813846153838</v>
      </c>
      <c r="I36" s="2">
        <f t="shared" si="7"/>
        <v>172.11141767507019</v>
      </c>
      <c r="K36" s="9">
        <f t="shared" si="2"/>
        <v>171.99739203999999</v>
      </c>
      <c r="L36" s="170">
        <v>4.78</v>
      </c>
      <c r="M36">
        <f t="shared" si="14"/>
        <v>-6.6251057954476056E-2</v>
      </c>
      <c r="O36">
        <f t="shared" si="8"/>
        <v>-3.1415244977324082</v>
      </c>
      <c r="P36" s="1" t="str">
        <f t="shared" si="9"/>
        <v xml:space="preserve"> </v>
      </c>
      <c r="Q36" s="9">
        <f t="shared" si="10"/>
        <v>-0.41732498081887287</v>
      </c>
    </row>
    <row r="37" spans="1:21">
      <c r="A37" s="1">
        <f t="shared" si="11"/>
        <v>27</v>
      </c>
      <c r="B37" s="168">
        <v>35.851373000000002</v>
      </c>
      <c r="C37" s="168">
        <v>0.48252184999999997</v>
      </c>
      <c r="D37" s="168">
        <v>6.4487693999999998E-2</v>
      </c>
      <c r="F37" s="6">
        <f t="shared" si="0"/>
        <v>35.851373000000002</v>
      </c>
      <c r="G37" s="13">
        <f t="shared" si="5"/>
        <v>4.8252185000000001</v>
      </c>
      <c r="H37" s="3">
        <f t="shared" si="1"/>
        <v>992.11836923076919</v>
      </c>
      <c r="I37" s="2">
        <f t="shared" si="7"/>
        <v>172.99070825000052</v>
      </c>
      <c r="K37" s="9">
        <f t="shared" si="2"/>
        <v>172.80361786000003</v>
      </c>
      <c r="L37" s="170">
        <v>4.82</v>
      </c>
      <c r="M37">
        <f t="shared" si="14"/>
        <v>-0.1081505428199737</v>
      </c>
      <c r="O37">
        <f t="shared" si="8"/>
        <v>-3.2836249999998981</v>
      </c>
      <c r="P37" s="1" t="str">
        <f t="shared" si="9"/>
        <v xml:space="preserve"> </v>
      </c>
      <c r="Q37" s="9">
        <f t="shared" si="10"/>
        <v>-0.44146349708836841</v>
      </c>
      <c r="T37" s="167">
        <f>MAX(K11:K70)</f>
        <v>177.11085163688551</v>
      </c>
      <c r="U37" t="s">
        <v>17</v>
      </c>
    </row>
    <row r="38" spans="1:21">
      <c r="A38" s="1">
        <f t="shared" si="11"/>
        <v>28</v>
      </c>
      <c r="B38" s="168">
        <v>35.640929999999997</v>
      </c>
      <c r="C38" s="168">
        <v>0.48812379</v>
      </c>
      <c r="D38" s="168">
        <v>6.4775956999999995E-2</v>
      </c>
      <c r="F38" s="6">
        <f t="shared" si="0"/>
        <v>35.640929999999997</v>
      </c>
      <c r="G38" s="13">
        <f t="shared" si="5"/>
        <v>4.8812379000000004</v>
      </c>
      <c r="H38" s="3">
        <f t="shared" si="1"/>
        <v>996.55318461538457</v>
      </c>
      <c r="I38" s="2">
        <f t="shared" si="7"/>
        <v>173.971858307247</v>
      </c>
      <c r="K38" s="9">
        <f t="shared" si="2"/>
        <v>173.82081560999998</v>
      </c>
      <c r="L38" s="170">
        <v>4.8769999999999998</v>
      </c>
      <c r="M38">
        <f t="shared" si="13"/>
        <v>-8.6820189608061746E-2</v>
      </c>
      <c r="O38">
        <f t="shared" si="8"/>
        <v>-3.6919824561404719</v>
      </c>
      <c r="P38" s="1" t="str">
        <f t="shared" si="9"/>
        <v xml:space="preserve"> </v>
      </c>
      <c r="Q38" s="9">
        <f t="shared" si="10"/>
        <v>-0.50520001690744554</v>
      </c>
    </row>
    <row r="39" spans="1:21">
      <c r="A39" s="1">
        <f t="shared" si="11"/>
        <v>29</v>
      </c>
      <c r="B39" s="168">
        <v>35.381143000000002</v>
      </c>
      <c r="C39" s="168">
        <v>0.49461981999999999</v>
      </c>
      <c r="D39" s="168">
        <v>6.4686399000000006E-2</v>
      </c>
      <c r="F39" s="6">
        <f t="shared" si="0"/>
        <v>35.381143000000002</v>
      </c>
      <c r="G39" s="13">
        <f t="shared" si="5"/>
        <v>4.9461981999999995</v>
      </c>
      <c r="H39" s="3">
        <f t="shared" si="1"/>
        <v>995.17536923076932</v>
      </c>
      <c r="I39" s="2">
        <f t="shared" si="7"/>
        <v>175.00214582054258</v>
      </c>
      <c r="K39" s="9">
        <f t="shared" si="2"/>
        <v>174.92437099200001</v>
      </c>
      <c r="L39" s="170">
        <v>4.944</v>
      </c>
      <c r="M39">
        <f t="shared" si="13"/>
        <v>-4.4442214224241869E-2</v>
      </c>
      <c r="O39">
        <f t="shared" si="8"/>
        <v>-3.8774179104476882</v>
      </c>
      <c r="P39" s="1" t="str">
        <f t="shared" si="9"/>
        <v xml:space="preserve"> </v>
      </c>
      <c r="Q39" s="9">
        <f t="shared" si="10"/>
        <v>-0.54181274328117013</v>
      </c>
    </row>
    <row r="40" spans="1:21">
      <c r="A40" s="1">
        <f t="shared" si="11"/>
        <v>30</v>
      </c>
      <c r="B40" s="168">
        <v>35.289709999999999</v>
      </c>
      <c r="C40" s="168">
        <v>0.49660355</v>
      </c>
      <c r="D40" s="168">
        <v>6.4647917999999999E-2</v>
      </c>
      <c r="F40" s="6">
        <f t="shared" si="0"/>
        <v>35.289709999999999</v>
      </c>
      <c r="G40" s="13">
        <f t="shared" si="5"/>
        <v>4.9660355000000003</v>
      </c>
      <c r="H40" s="3">
        <f t="shared" si="1"/>
        <v>994.58335384615384</v>
      </c>
      <c r="I40" s="2">
        <f t="shared" si="7"/>
        <v>175.24995264470502</v>
      </c>
      <c r="K40" s="9">
        <f t="shared" si="2"/>
        <v>175.24995264470502</v>
      </c>
      <c r="L40" s="170">
        <f>G40</f>
        <v>4.9660355000000003</v>
      </c>
      <c r="M40">
        <f t="shared" si="13"/>
        <v>0</v>
      </c>
      <c r="O40">
        <f t="shared" si="8"/>
        <v>-4.1493499126410009</v>
      </c>
      <c r="P40" s="1" t="str">
        <f t="shared" si="9"/>
        <v xml:space="preserve"> </v>
      </c>
      <c r="Q40" s="9">
        <f t="shared" si="10"/>
        <v>-0.583904457364402</v>
      </c>
    </row>
    <row r="41" spans="1:21">
      <c r="A41" s="1">
        <f t="shared" si="11"/>
        <v>31</v>
      </c>
      <c r="B41" s="168">
        <v>35.021214000000001</v>
      </c>
      <c r="C41" s="168">
        <v>0.50268745999999997</v>
      </c>
      <c r="D41" s="168">
        <v>6.4622730000000003E-2</v>
      </c>
      <c r="F41" s="6">
        <f t="shared" si="0"/>
        <v>35.021214000000001</v>
      </c>
      <c r="G41" s="13">
        <f t="shared" si="5"/>
        <v>5.0268745999999993</v>
      </c>
      <c r="H41" s="3">
        <f t="shared" si="1"/>
        <v>994.19584615384622</v>
      </c>
      <c r="I41" s="2">
        <f t="shared" si="7"/>
        <v>176.04725111776438</v>
      </c>
      <c r="K41" s="9">
        <f t="shared" si="2"/>
        <v>175.9745961072</v>
      </c>
      <c r="L41" s="170">
        <v>5.0247999999999999</v>
      </c>
      <c r="M41">
        <f t="shared" si="13"/>
        <v>-4.127017610503695E-2</v>
      </c>
      <c r="O41">
        <f t="shared" si="8"/>
        <v>-4.5690170085681068</v>
      </c>
      <c r="P41" s="1" t="str">
        <f t="shared" si="9"/>
        <v xml:space="preserve"> </v>
      </c>
      <c r="Q41" s="9">
        <f t="shared" si="10"/>
        <v>-0.65555684804795811</v>
      </c>
    </row>
    <row r="42" spans="1:21">
      <c r="A42" s="1">
        <f t="shared" si="11"/>
        <v>32</v>
      </c>
      <c r="B42" s="168">
        <v>34.957355999999997</v>
      </c>
      <c r="C42" s="168">
        <v>0.50384695999999995</v>
      </c>
      <c r="D42" s="168">
        <v>6.4521976999999994E-2</v>
      </c>
      <c r="F42" s="6">
        <f t="shared" si="0"/>
        <v>34.957355999999997</v>
      </c>
      <c r="G42" s="13">
        <f t="shared" si="5"/>
        <v>5.0384695999999991</v>
      </c>
      <c r="H42" s="3">
        <f t="shared" si="1"/>
        <v>992.64579999999989</v>
      </c>
      <c r="I42" s="2">
        <f t="shared" si="7"/>
        <v>176.13157550237756</v>
      </c>
      <c r="K42" s="9">
        <f t="shared" ref="K42:K50" si="15">F42*L42</f>
        <v>176.13157550237756</v>
      </c>
      <c r="L42" s="170">
        <f>G42</f>
        <v>5.0384695999999991</v>
      </c>
      <c r="M42">
        <f t="shared" si="13"/>
        <v>0</v>
      </c>
      <c r="O42">
        <f t="shared" si="8"/>
        <v>-4.6715339146724979</v>
      </c>
      <c r="P42" s="1" t="str">
        <f t="shared" si="9"/>
        <v xml:space="preserve"> </v>
      </c>
      <c r="Q42" s="9">
        <f t="shared" si="10"/>
        <v>-0.67331698697253806</v>
      </c>
    </row>
    <row r="43" spans="1:21">
      <c r="A43" s="1">
        <f t="shared" si="11"/>
        <v>33</v>
      </c>
      <c r="B43" s="168">
        <v>34.707728000000003</v>
      </c>
      <c r="C43" s="168">
        <v>0.50875040999999999</v>
      </c>
      <c r="D43" s="168">
        <v>6.4645818999999993E-2</v>
      </c>
      <c r="F43" s="6">
        <f t="shared" si="0"/>
        <v>34.707728000000003</v>
      </c>
      <c r="G43" s="13">
        <f t="shared" si="5"/>
        <v>5.0875041000000003</v>
      </c>
      <c r="H43" s="3">
        <f t="shared" si="1"/>
        <v>994.55106153846145</v>
      </c>
      <c r="I43" s="2">
        <f t="shared" si="7"/>
        <v>176.57570850168483</v>
      </c>
      <c r="K43" s="9">
        <f t="shared" si="15"/>
        <v>176.62762779200003</v>
      </c>
      <c r="L43" s="170">
        <v>5.0890000000000004</v>
      </c>
      <c r="M43">
        <f t="shared" si="13"/>
        <v>2.9403416107322753E-2</v>
      </c>
      <c r="O43">
        <f t="shared" si="8"/>
        <v>-4.9401548374837274</v>
      </c>
      <c r="P43" s="1" t="str">
        <f t="shared" si="9"/>
        <v xml:space="preserve"> </v>
      </c>
      <c r="Q43" s="9">
        <f t="shared" si="10"/>
        <v>-0.72434726836497876</v>
      </c>
    </row>
    <row r="44" spans="1:21">
      <c r="A44" s="1">
        <f t="shared" si="11"/>
        <v>34</v>
      </c>
      <c r="B44" s="168">
        <v>34.678700999999997</v>
      </c>
      <c r="C44" s="168">
        <v>0.50930222999999997</v>
      </c>
      <c r="D44" s="168">
        <v>6.4573053000000005E-2</v>
      </c>
      <c r="F44" s="6">
        <f t="shared" si="0"/>
        <v>34.678700999999997</v>
      </c>
      <c r="G44" s="13">
        <f t="shared" si="5"/>
        <v>5.0930222999999994</v>
      </c>
      <c r="H44" s="3">
        <f t="shared" si="1"/>
        <v>993.43158461538474</v>
      </c>
      <c r="I44" s="2">
        <f t="shared" si="7"/>
        <v>176.61939752803227</v>
      </c>
      <c r="K44" s="9">
        <f t="shared" si="15"/>
        <v>176.67064224449999</v>
      </c>
      <c r="L44" s="170">
        <v>5.0945</v>
      </c>
      <c r="M44">
        <f t="shared" si="13"/>
        <v>2.9014206358385305E-2</v>
      </c>
      <c r="O44">
        <f t="shared" si="8"/>
        <v>-5.2776363636378871</v>
      </c>
      <c r="P44" s="1" t="str">
        <f t="shared" si="9"/>
        <v xml:space="preserve"> </v>
      </c>
      <c r="Q44" s="9">
        <f t="shared" si="10"/>
        <v>-0.77531504004585461</v>
      </c>
    </row>
    <row r="45" spans="1:21">
      <c r="A45" s="1">
        <f t="shared" si="11"/>
        <v>35</v>
      </c>
      <c r="B45" s="168">
        <v>34.335462999999997</v>
      </c>
      <c r="C45" s="168">
        <v>0.51549091000000002</v>
      </c>
      <c r="D45" s="168">
        <v>6.4590544999999999E-2</v>
      </c>
      <c r="F45" s="6">
        <f t="shared" si="0"/>
        <v>34.335462999999997</v>
      </c>
      <c r="G45" s="13">
        <f t="shared" si="5"/>
        <v>5.1549091000000002</v>
      </c>
      <c r="H45" s="3">
        <f t="shared" si="1"/>
        <v>993.70069230769229</v>
      </c>
      <c r="I45" s="2">
        <f t="shared" si="7"/>
        <v>176.9961906714133</v>
      </c>
      <c r="K45" s="9">
        <f t="shared" si="15"/>
        <v>177.03364722799998</v>
      </c>
      <c r="L45" s="170">
        <v>5.1559999999999997</v>
      </c>
      <c r="M45">
        <f t="shared" si="13"/>
        <v>2.1162351824971087E-2</v>
      </c>
      <c r="O45">
        <f t="shared" si="8"/>
        <v>-5.5811056910569325</v>
      </c>
      <c r="P45" s="1" t="str">
        <f t="shared" si="9"/>
        <v xml:space="preserve"> </v>
      </c>
      <c r="Q45" s="9">
        <f t="shared" si="10"/>
        <v>-0.83808920657599828</v>
      </c>
    </row>
    <row r="46" spans="1:21">
      <c r="A46" s="1">
        <f t="shared" si="11"/>
        <v>36</v>
      </c>
      <c r="B46" s="168">
        <v>34.292648999999997</v>
      </c>
      <c r="C46" s="168">
        <v>0.51639895999999996</v>
      </c>
      <c r="D46" s="168">
        <v>6.4566756000000003E-2</v>
      </c>
      <c r="F46" s="6">
        <f t="shared" si="0"/>
        <v>34.292648999999997</v>
      </c>
      <c r="G46" s="13">
        <f t="shared" si="5"/>
        <v>5.1639895999999998</v>
      </c>
      <c r="H46" s="3">
        <f t="shared" si="1"/>
        <v>993.33470769230769</v>
      </c>
      <c r="I46" s="2">
        <f t="shared" si="7"/>
        <v>177.08688279245038</v>
      </c>
      <c r="K46" s="9">
        <f t="shared" si="15"/>
        <v>177.052946787</v>
      </c>
      <c r="L46" s="170">
        <v>5.1630000000000003</v>
      </c>
      <c r="M46">
        <f t="shared" si="13"/>
        <v>-1.9163477788560822E-2</v>
      </c>
      <c r="O46">
        <f t="shared" si="8"/>
        <v>-6.116285714285211</v>
      </c>
      <c r="P46" s="1" t="str">
        <f t="shared" si="9"/>
        <v xml:space="preserve"> </v>
      </c>
      <c r="Q46" s="9">
        <f t="shared" si="10"/>
        <v>-0.92084992159265822</v>
      </c>
    </row>
    <row r="47" spans="1:21">
      <c r="A47" s="1">
        <f t="shared" si="11"/>
        <v>37</v>
      </c>
      <c r="B47" s="168">
        <v>33.866684999999997</v>
      </c>
      <c r="C47" s="168">
        <v>0.52296483000000005</v>
      </c>
      <c r="D47" s="168">
        <v>6.4536670000000004E-2</v>
      </c>
      <c r="F47" s="6">
        <f t="shared" si="0"/>
        <v>33.866684999999997</v>
      </c>
      <c r="G47" s="13">
        <f t="shared" si="5"/>
        <v>5.2296483000000009</v>
      </c>
      <c r="H47" s="3">
        <f t="shared" si="1"/>
        <v>992.87184615384626</v>
      </c>
      <c r="I47" s="2">
        <f t="shared" si="7"/>
        <v>177.11085163688551</v>
      </c>
      <c r="K47" s="9">
        <f>F47*L47</f>
        <v>177.11085163688551</v>
      </c>
      <c r="L47" s="170">
        <f>G47</f>
        <v>5.2296483000000009</v>
      </c>
      <c r="M47">
        <f t="shared" si="13"/>
        <v>0</v>
      </c>
      <c r="O47">
        <f t="shared" si="8"/>
        <v>-6.3912207813251989</v>
      </c>
      <c r="P47" s="1" t="str">
        <f t="shared" si="9"/>
        <v xml:space="preserve"> </v>
      </c>
      <c r="Q47" s="9">
        <f t="shared" si="10"/>
        <v>-0.98692378347576704</v>
      </c>
    </row>
    <row r="48" spans="1:21">
      <c r="A48" s="1">
        <f t="shared" si="11"/>
        <v>38</v>
      </c>
      <c r="B48" s="168">
        <v>33.764366000000003</v>
      </c>
      <c r="C48" s="168">
        <v>0.52416624999999994</v>
      </c>
      <c r="D48" s="168">
        <v>6.4431021000000005E-2</v>
      </c>
      <c r="F48" s="6">
        <f t="shared" si="0"/>
        <v>33.764366000000003</v>
      </c>
      <c r="G48" s="13">
        <f t="shared" si="5"/>
        <v>5.2416624999999994</v>
      </c>
      <c r="H48" s="3">
        <f t="shared" si="1"/>
        <v>991.24647692307701</v>
      </c>
      <c r="I48" s="2">
        <f t="shared" si="7"/>
        <v>176.98141109847501</v>
      </c>
      <c r="K48" s="9">
        <f t="shared" si="15"/>
        <v>177.06033530400001</v>
      </c>
      <c r="L48" s="170">
        <v>5.2439999999999998</v>
      </c>
      <c r="M48">
        <f t="shared" si="13"/>
        <v>4.4594630043432323E-2</v>
      </c>
      <c r="O48">
        <f t="shared" si="8"/>
        <v>-7.129399304612166</v>
      </c>
      <c r="P48" s="1" t="str">
        <f t="shared" si="9"/>
        <v xml:space="preserve"> </v>
      </c>
      <c r="Q48" s="9">
        <f t="shared" si="10"/>
        <v>-1.1072788973258434</v>
      </c>
    </row>
    <row r="49" spans="1:17">
      <c r="A49" s="1">
        <f t="shared" si="11"/>
        <v>39</v>
      </c>
      <c r="B49" s="168">
        <v>33.685268999999998</v>
      </c>
      <c r="C49" s="168">
        <v>0.52508127999999998</v>
      </c>
      <c r="D49" s="168">
        <v>6.4489092999999997E-2</v>
      </c>
      <c r="F49" s="6">
        <f t="shared" si="0"/>
        <v>33.685268999999998</v>
      </c>
      <c r="G49" s="13">
        <f t="shared" si="5"/>
        <v>5.2508128000000003</v>
      </c>
      <c r="H49" s="3">
        <f t="shared" si="1"/>
        <v>992.13989230769232</v>
      </c>
      <c r="I49" s="2">
        <f t="shared" si="7"/>
        <v>176.8750416366432</v>
      </c>
      <c r="K49" s="9">
        <f t="shared" si="15"/>
        <v>177.01608859499999</v>
      </c>
      <c r="L49" s="170">
        <v>5.2549999999999999</v>
      </c>
      <c r="M49">
        <f t="shared" si="13"/>
        <v>7.9743844610107084E-2</v>
      </c>
      <c r="O49">
        <f t="shared" si="8"/>
        <v>-7.1906363636366857</v>
      </c>
      <c r="P49" s="1" t="str">
        <f t="shared" si="9"/>
        <v xml:space="preserve"> </v>
      </c>
      <c r="Q49" s="9">
        <f t="shared" si="10"/>
        <v>-1.121760200012379</v>
      </c>
    </row>
    <row r="50" spans="1:17">
      <c r="A50" s="1">
        <f t="shared" si="11"/>
        <v>40</v>
      </c>
      <c r="B50" s="168">
        <v>33.558278000000001</v>
      </c>
      <c r="C50" s="168">
        <v>0.5264643</v>
      </c>
      <c r="D50" s="168">
        <v>6.4416327999999995E-2</v>
      </c>
      <c r="F50" s="6">
        <f t="shared" si="0"/>
        <v>33.558278000000001</v>
      </c>
      <c r="G50" s="13">
        <f t="shared" si="5"/>
        <v>5.2646429999999995</v>
      </c>
      <c r="H50" s="3">
        <f t="shared" si="1"/>
        <v>991.02043076923064</v>
      </c>
      <c r="I50" s="2">
        <f t="shared" si="7"/>
        <v>176.672353364754</v>
      </c>
      <c r="K50" s="9">
        <f t="shared" si="15"/>
        <v>176.88568333800001</v>
      </c>
      <c r="L50" s="170">
        <v>5.2709999999999999</v>
      </c>
      <c r="M50">
        <f t="shared" si="13"/>
        <v>0.1207489282749161</v>
      </c>
      <c r="O50">
        <f t="shared" si="8"/>
        <v>-7.9369374999997895</v>
      </c>
      <c r="P50" s="1" t="str">
        <f t="shared" si="9"/>
        <v xml:space="preserve"> </v>
      </c>
      <c r="Q50" s="9">
        <f t="shared" si="10"/>
        <v>-1.2466550745690492</v>
      </c>
    </row>
    <row r="51" spans="1:17">
      <c r="A51" s="1">
        <f t="shared" si="11"/>
        <v>41</v>
      </c>
      <c r="B51" s="168">
        <v>33.418951</v>
      </c>
      <c r="C51" s="168">
        <v>0.52798003999999998</v>
      </c>
      <c r="D51" s="168">
        <v>6.4121068000000003E-2</v>
      </c>
      <c r="F51" s="6">
        <f t="shared" si="0"/>
        <v>33.418951</v>
      </c>
      <c r="G51" s="13">
        <f t="shared" si="5"/>
        <v>5.2798004000000001</v>
      </c>
      <c r="H51" s="3">
        <f t="shared" si="1"/>
        <v>986.4779692307693</v>
      </c>
      <c r="I51" s="2">
        <f t="shared" si="7"/>
        <v>176.4453908573804</v>
      </c>
      <c r="K51" s="9">
        <f t="shared" ref="K51:K62" si="16">F51*L51</f>
        <v>176.71941288799999</v>
      </c>
      <c r="L51" s="170">
        <v>5.2880000000000003</v>
      </c>
      <c r="M51">
        <f t="shared" ref="M51:M62" si="17">(L51-G51)*100/G51</f>
        <v>0.15530132540616867</v>
      </c>
      <c r="O51">
        <f t="shared" si="8"/>
        <v>-8.195705882352863</v>
      </c>
      <c r="P51" s="1" t="str">
        <f t="shared" si="9"/>
        <v xml:space="preserve"> </v>
      </c>
      <c r="Q51" s="9">
        <f t="shared" si="10"/>
        <v>-1.2968358194690772</v>
      </c>
    </row>
    <row r="52" spans="1:17">
      <c r="A52" s="1">
        <f t="shared" si="11"/>
        <v>42</v>
      </c>
      <c r="B52" s="168">
        <v>33.133040000000001</v>
      </c>
      <c r="C52" s="168">
        <v>0.53197545000000002</v>
      </c>
      <c r="D52" s="168">
        <v>6.4211325E-2</v>
      </c>
      <c r="F52" s="6">
        <f t="shared" si="0"/>
        <v>33.133040000000001</v>
      </c>
      <c r="G52" s="13">
        <f t="shared" si="5"/>
        <v>5.3197545000000002</v>
      </c>
      <c r="H52" s="3">
        <f t="shared" si="1"/>
        <v>987.86653846153843</v>
      </c>
      <c r="I52" s="2">
        <f t="shared" si="7"/>
        <v>176.25963863868</v>
      </c>
      <c r="K52" s="9">
        <f t="shared" si="16"/>
        <v>176.33403888000001</v>
      </c>
      <c r="L52" s="170">
        <v>5.3220000000000001</v>
      </c>
      <c r="M52">
        <f t="shared" si="17"/>
        <v>4.2210594492657516E-2</v>
      </c>
      <c r="O52">
        <f t="shared" si="8"/>
        <v>-8.4091470588235389</v>
      </c>
      <c r="P52" s="1" t="str">
        <f t="shared" si="9"/>
        <v xml:space="preserve"> </v>
      </c>
      <c r="Q52" s="9">
        <f t="shared" si="10"/>
        <v>-1.350720629530489</v>
      </c>
    </row>
    <row r="53" spans="1:17">
      <c r="A53" s="1">
        <f t="shared" si="11"/>
        <v>43</v>
      </c>
      <c r="B53" s="168">
        <v>32.678775000000002</v>
      </c>
      <c r="C53" s="168">
        <v>0.53691381999999999</v>
      </c>
      <c r="D53" s="168">
        <v>6.4281990999999997E-2</v>
      </c>
      <c r="F53" s="6">
        <f t="shared" si="0"/>
        <v>32.678775000000002</v>
      </c>
      <c r="G53" s="13">
        <f>C53*10</f>
        <v>5.3691382000000001</v>
      </c>
      <c r="H53" s="3">
        <f t="shared" si="1"/>
        <v>988.9537076923076</v>
      </c>
      <c r="I53" s="2">
        <f t="shared" si="7"/>
        <v>175.456859181705</v>
      </c>
      <c r="K53" s="9">
        <f t="shared" si="16"/>
        <v>175.40332481249999</v>
      </c>
      <c r="L53" s="170">
        <v>5.3674999999999997</v>
      </c>
      <c r="M53">
        <f t="shared" si="17"/>
        <v>-3.0511414289920255E-2</v>
      </c>
      <c r="O53">
        <f t="shared" si="8"/>
        <v>-9.9838461538462191</v>
      </c>
      <c r="P53" s="1" t="str">
        <f t="shared" si="9"/>
        <v xml:space="preserve"> </v>
      </c>
      <c r="Q53" s="9">
        <f t="shared" si="10"/>
        <v>-1.6398501544433526</v>
      </c>
    </row>
    <row r="54" spans="1:17">
      <c r="A54" s="1">
        <f t="shared" si="11"/>
        <v>44</v>
      </c>
      <c r="B54" s="168">
        <v>32.285465000000002</v>
      </c>
      <c r="C54" s="168">
        <v>0.54048313999999997</v>
      </c>
      <c r="D54" s="168">
        <v>6.4391139999999999E-2</v>
      </c>
      <c r="F54" s="6">
        <f t="shared" si="0"/>
        <v>32.285465000000002</v>
      </c>
      <c r="G54" s="13">
        <f>C54*10</f>
        <v>5.4048314</v>
      </c>
      <c r="H54" s="3">
        <f t="shared" si="1"/>
        <v>990.63292307692302</v>
      </c>
      <c r="I54" s="2">
        <f t="shared" si="7"/>
        <v>174.49749499560102</v>
      </c>
      <c r="K54" s="9">
        <f t="shared" si="16"/>
        <v>174.47065286</v>
      </c>
      <c r="L54" s="170">
        <v>5.4039999999999999</v>
      </c>
      <c r="M54">
        <f t="shared" si="17"/>
        <v>-1.5382533486614175E-2</v>
      </c>
      <c r="O54">
        <f t="shared" si="8"/>
        <v>-10.775616438356094</v>
      </c>
      <c r="P54" s="1" t="str">
        <f t="shared" si="9"/>
        <v xml:space="preserve"> </v>
      </c>
      <c r="Q54" s="9">
        <f t="shared" si="10"/>
        <v>-1.8036423273716617</v>
      </c>
    </row>
    <row r="55" spans="1:17">
      <c r="A55" s="1">
        <f t="shared" si="11"/>
        <v>45</v>
      </c>
      <c r="B55" s="168">
        <v>31.995200000000001</v>
      </c>
      <c r="C55" s="168">
        <v>0.54276024</v>
      </c>
      <c r="D55" s="168">
        <v>6.4214823000000004E-2</v>
      </c>
      <c r="F55" s="6">
        <f t="shared" si="0"/>
        <v>31.995200000000001</v>
      </c>
      <c r="G55" s="13">
        <f>C55*10</f>
        <v>5.4276023999999996</v>
      </c>
      <c r="H55" s="3">
        <f t="shared" si="1"/>
        <v>987.92035384615394</v>
      </c>
      <c r="I55" s="2">
        <f t="shared" si="7"/>
        <v>173.65722430847998</v>
      </c>
      <c r="K55" s="9">
        <f t="shared" si="16"/>
        <v>173.65722430847998</v>
      </c>
      <c r="L55" s="170">
        <f>G55</f>
        <v>5.4276023999999996</v>
      </c>
      <c r="M55">
        <f t="shared" si="17"/>
        <v>0</v>
      </c>
      <c r="O55">
        <f t="shared" si="8"/>
        <v>-12.298113751144179</v>
      </c>
      <c r="P55" s="1" t="str">
        <f t="shared" si="9"/>
        <v xml:space="preserve"> </v>
      </c>
      <c r="Q55" s="9">
        <f t="shared" si="10"/>
        <v>-2.086227675125742</v>
      </c>
    </row>
    <row r="56" spans="1:17">
      <c r="A56" s="1">
        <f t="shared" si="11"/>
        <v>46</v>
      </c>
      <c r="B56" s="168">
        <v>31.546741000000001</v>
      </c>
      <c r="C56" s="168">
        <v>0.54614096999999995</v>
      </c>
      <c r="D56" s="168">
        <v>6.4155350999999999E-2</v>
      </c>
      <c r="F56" s="6">
        <f t="shared" si="0"/>
        <v>31.546741000000001</v>
      </c>
      <c r="G56" s="13">
        <f>C56*10</f>
        <v>5.461409699999999</v>
      </c>
      <c r="H56" s="3">
        <f t="shared" si="1"/>
        <v>987.00540000000001</v>
      </c>
      <c r="I56" s="2">
        <f t="shared" si="7"/>
        <v>172.28967730078767</v>
      </c>
      <c r="K56" s="9">
        <f t="shared" si="16"/>
        <v>172.28967730078767</v>
      </c>
      <c r="L56" s="170">
        <f>G56</f>
        <v>5.461409699999999</v>
      </c>
      <c r="M56">
        <f t="shared" si="17"/>
        <v>0</v>
      </c>
      <c r="O56">
        <f t="shared" si="8"/>
        <v>-13.26515279244445</v>
      </c>
      <c r="P56" s="1" t="str">
        <f t="shared" si="9"/>
        <v xml:space="preserve"> </v>
      </c>
      <c r="Q56" s="9">
        <f t="shared" si="10"/>
        <v>-2.2964791872681301</v>
      </c>
    </row>
    <row r="57" spans="1:17">
      <c r="A57" s="1">
        <f t="shared" si="11"/>
        <v>47</v>
      </c>
      <c r="B57" s="168">
        <v>30.546776999999999</v>
      </c>
      <c r="C57" s="168">
        <v>0.55273477999999998</v>
      </c>
      <c r="D57" s="168">
        <v>6.4334466000000007E-2</v>
      </c>
      <c r="F57" s="6">
        <f t="shared" si="0"/>
        <v>30.546776999999999</v>
      </c>
      <c r="G57" s="13">
        <f>C57*10</f>
        <v>5.5273477999999994</v>
      </c>
      <c r="H57" s="3">
        <f t="shared" si="1"/>
        <v>989.76101538461546</v>
      </c>
      <c r="I57" s="2">
        <f t="shared" si="7"/>
        <v>168.84266064804058</v>
      </c>
      <c r="K57" s="9">
        <f t="shared" si="16"/>
        <v>168.84266064804058</v>
      </c>
      <c r="L57" s="170">
        <f>G57</f>
        <v>5.5273477999999994</v>
      </c>
      <c r="M57">
        <f t="shared" si="17"/>
        <v>0</v>
      </c>
      <c r="O57">
        <f t="shared" si="8"/>
        <v>-15.165192809619887</v>
      </c>
      <c r="P57" s="1" t="str">
        <f t="shared" si="9"/>
        <v xml:space="preserve"> </v>
      </c>
      <c r="Q57" s="9">
        <f t="shared" si="10"/>
        <v>-2.7440962139091889</v>
      </c>
    </row>
    <row r="58" spans="1:17">
      <c r="A58" s="1">
        <f t="shared" si="11"/>
        <v>48</v>
      </c>
      <c r="B58" s="168">
        <v>29.502548000000001</v>
      </c>
      <c r="C58" s="168">
        <v>0.55761727999999999</v>
      </c>
      <c r="D58" s="168">
        <v>6.4265899000000001E-2</v>
      </c>
      <c r="F58" s="6">
        <f t="shared" si="0"/>
        <v>29.502548000000001</v>
      </c>
      <c r="G58" s="13">
        <f t="shared" si="5"/>
        <v>5.5761728000000002</v>
      </c>
      <c r="H58" s="3">
        <f t="shared" si="1"/>
        <v>988.70613846153856</v>
      </c>
      <c r="I58" s="2">
        <f t="shared" si="7"/>
        <v>164.51130568829441</v>
      </c>
      <c r="K58" s="9">
        <f t="shared" si="16"/>
        <v>164.51130568829441</v>
      </c>
      <c r="L58" s="170">
        <f>G58</f>
        <v>5.5761728000000002</v>
      </c>
      <c r="M58">
        <f t="shared" si="17"/>
        <v>0</v>
      </c>
      <c r="O58">
        <f t="shared" si="8"/>
        <v>-21.387178699436376</v>
      </c>
      <c r="P58" s="1" t="str">
        <f t="shared" si="9"/>
        <v xml:space="preserve"> </v>
      </c>
      <c r="Q58" s="9">
        <f t="shared" si="10"/>
        <v>-4.0423154004371584</v>
      </c>
    </row>
    <row r="59" spans="1:17">
      <c r="A59" s="1">
        <f t="shared" si="11"/>
        <v>49</v>
      </c>
      <c r="B59" s="168">
        <v>28.578779999999998</v>
      </c>
      <c r="C59" s="168">
        <v>0.56040427999999998</v>
      </c>
      <c r="D59" s="168">
        <v>6.4212025000000006E-2</v>
      </c>
      <c r="F59" s="6">
        <f t="shared" ref="F59:F65" si="18">B59*1</f>
        <v>28.578779999999998</v>
      </c>
      <c r="G59" s="13">
        <f t="shared" si="5"/>
        <v>5.6040428000000002</v>
      </c>
      <c r="H59" s="3">
        <f t="shared" ref="H59:H65" si="19">D59*1000000/65</f>
        <v>987.8773076923078</v>
      </c>
      <c r="I59" s="2">
        <f t="shared" ref="I59:I65" si="20">F59*G59</f>
        <v>160.15670629178399</v>
      </c>
      <c r="K59" s="9">
        <f t="shared" si="16"/>
        <v>160.12690433999998</v>
      </c>
      <c r="L59" s="170">
        <v>5.6029999999999998</v>
      </c>
      <c r="M59">
        <f t="shared" si="17"/>
        <v>-1.860799492824099E-2</v>
      </c>
      <c r="O59">
        <f t="shared" si="8"/>
        <v>-34.434007276197896</v>
      </c>
      <c r="P59" s="1" t="str">
        <f t="shared" si="9"/>
        <v xml:space="preserve"> </v>
      </c>
      <c r="Q59" s="9">
        <f t="shared" si="10"/>
        <v>-6.7509439790129884</v>
      </c>
    </row>
    <row r="60" spans="1:17">
      <c r="A60" s="1">
        <f t="shared" si="11"/>
        <v>50</v>
      </c>
      <c r="B60" s="168">
        <v>27.670249999999999</v>
      </c>
      <c r="C60" s="168">
        <v>0.56131931000000002</v>
      </c>
      <c r="D60" s="168">
        <v>6.4233713999999997E-2</v>
      </c>
      <c r="F60" s="6">
        <f t="shared" si="18"/>
        <v>27.670249999999999</v>
      </c>
      <c r="G60" s="13">
        <f t="shared" si="5"/>
        <v>5.6131931000000002</v>
      </c>
      <c r="H60" s="3">
        <f t="shared" si="19"/>
        <v>988.21098461538463</v>
      </c>
      <c r="I60" s="2">
        <f t="shared" si="20"/>
        <v>155.31845637527499</v>
      </c>
      <c r="K60" s="9">
        <f t="shared" si="16"/>
        <v>155.50680499999999</v>
      </c>
      <c r="L60" s="170">
        <v>5.62</v>
      </c>
      <c r="M60">
        <f t="shared" si="17"/>
        <v>0.12126609362503402</v>
      </c>
      <c r="O60">
        <f t="shared" si="8"/>
        <v>-53.442941176469432</v>
      </c>
      <c r="P60" s="1" t="str">
        <f t="shared" si="9"/>
        <v xml:space="preserve"> </v>
      </c>
      <c r="Q60" s="9">
        <f t="shared" si="10"/>
        <v>-10.854593992166974</v>
      </c>
    </row>
    <row r="61" spans="1:17">
      <c r="A61" s="1">
        <f t="shared" si="11"/>
        <v>51</v>
      </c>
      <c r="B61" s="168">
        <v>26.999012</v>
      </c>
      <c r="C61" s="168">
        <v>0.56296078000000005</v>
      </c>
      <c r="D61" s="168">
        <v>6.4179840000000002E-2</v>
      </c>
      <c r="F61" s="6">
        <f t="shared" si="18"/>
        <v>26.999012</v>
      </c>
      <c r="G61" s="13">
        <f t="shared" si="5"/>
        <v>5.6296078000000005</v>
      </c>
      <c r="H61" s="3">
        <f t="shared" si="19"/>
        <v>987.38215384615387</v>
      </c>
      <c r="I61" s="2">
        <f t="shared" si="20"/>
        <v>151.99384854749363</v>
      </c>
      <c r="K61" s="9">
        <f t="shared" si="16"/>
        <v>151.97743854799998</v>
      </c>
      <c r="L61" s="170">
        <v>5.6289999999999996</v>
      </c>
      <c r="M61">
        <f t="shared" si="17"/>
        <v>-1.0796489233245259E-2</v>
      </c>
      <c r="O61">
        <f t="shared" si="8"/>
        <v>-74.582000000004413</v>
      </c>
      <c r="P61" s="1" t="str">
        <f t="shared" si="9"/>
        <v xml:space="preserve"> </v>
      </c>
      <c r="Q61" s="9">
        <f t="shared" si="10"/>
        <v>-15.549534849646527</v>
      </c>
    </row>
    <row r="62" spans="1:17">
      <c r="A62" s="1">
        <f t="shared" si="11"/>
        <v>52</v>
      </c>
      <c r="B62" s="168">
        <v>25.470040000000001</v>
      </c>
      <c r="C62" s="168">
        <v>0.56405044000000004</v>
      </c>
      <c r="D62" s="168">
        <v>6.4263799999999996E-2</v>
      </c>
      <c r="F62" s="6">
        <f t="shared" si="18"/>
        <v>25.470040000000001</v>
      </c>
      <c r="G62" s="13">
        <f t="shared" si="5"/>
        <v>5.6405044000000002</v>
      </c>
      <c r="H62" s="3">
        <f t="shared" si="19"/>
        <v>988.67384615384606</v>
      </c>
      <c r="I62" s="2">
        <f t="shared" si="20"/>
        <v>143.66387268817601</v>
      </c>
      <c r="K62" s="9">
        <f t="shared" si="16"/>
        <v>143.66387268817601</v>
      </c>
      <c r="L62" s="170">
        <f>G62</f>
        <v>5.6405044000000002</v>
      </c>
      <c r="M62">
        <f t="shared" si="17"/>
        <v>0</v>
      </c>
      <c r="O62">
        <f t="shared" si="8"/>
        <v>-132.90323702234929</v>
      </c>
      <c r="P62" s="1" t="str">
        <f t="shared" si="9"/>
        <v xml:space="preserve"> </v>
      </c>
      <c r="Q62" s="9">
        <f t="shared" si="10"/>
        <v>-29.43227781341545</v>
      </c>
    </row>
    <row r="63" spans="1:17">
      <c r="A63" s="1">
        <f t="shared" si="11"/>
        <v>53</v>
      </c>
      <c r="B63" s="168">
        <v>24.377192000000001</v>
      </c>
      <c r="C63" s="168">
        <v>0.56451143999999998</v>
      </c>
      <c r="D63" s="168">
        <v>6.4149053999999997E-2</v>
      </c>
      <c r="F63" s="6">
        <f t="shared" si="18"/>
        <v>24.377192000000001</v>
      </c>
      <c r="G63" s="13">
        <f t="shared" si="5"/>
        <v>5.6451143999999998</v>
      </c>
      <c r="H63" s="3">
        <f t="shared" si="19"/>
        <v>986.90852307692307</v>
      </c>
      <c r="I63" s="2">
        <f t="shared" si="20"/>
        <v>137.6120375907648</v>
      </c>
      <c r="K63" s="9">
        <f t="shared" ref="K63:K70" si="21">F63*L63</f>
        <v>137.6120375907648</v>
      </c>
      <c r="L63" s="170">
        <f>G63</f>
        <v>5.6451143999999998</v>
      </c>
      <c r="M63">
        <f t="shared" ref="M63:M70" si="22">(L63-G63)*100/G63</f>
        <v>0</v>
      </c>
      <c r="O63">
        <f t="shared" si="8"/>
        <v>-237.06030368765826</v>
      </c>
      <c r="P63" s="1" t="str">
        <f t="shared" si="9"/>
        <v xml:space="preserve"> </v>
      </c>
      <c r="Q63" s="9">
        <f t="shared" si="10"/>
        <v>-54.896910768704316</v>
      </c>
    </row>
    <row r="64" spans="1:17">
      <c r="A64" s="1">
        <f t="shared" si="11"/>
        <v>54</v>
      </c>
      <c r="B64" s="168">
        <v>21.609514000000001</v>
      </c>
      <c r="C64" s="168">
        <v>0.56522391000000005</v>
      </c>
      <c r="D64" s="168">
        <v>6.411617E-2</v>
      </c>
      <c r="F64" s="6">
        <f t="shared" si="18"/>
        <v>21.609514000000001</v>
      </c>
      <c r="G64" s="13">
        <f t="shared" si="5"/>
        <v>5.652239100000001</v>
      </c>
      <c r="H64" s="3">
        <f t="shared" si="19"/>
        <v>986.40261538461539</v>
      </c>
      <c r="I64" s="2">
        <f t="shared" si="20"/>
        <v>122.14213996279743</v>
      </c>
      <c r="K64" s="9">
        <f t="shared" si="21"/>
        <v>122.14213996279743</v>
      </c>
      <c r="L64" s="170">
        <f>G64</f>
        <v>5.652239100000001</v>
      </c>
      <c r="M64">
        <f t="shared" si="22"/>
        <v>0</v>
      </c>
      <c r="O64">
        <f t="shared" si="8"/>
        <v>-388.46239139887041</v>
      </c>
      <c r="P64" s="1" t="str">
        <f t="shared" si="9"/>
        <v xml:space="preserve"> </v>
      </c>
      <c r="Q64" s="9">
        <f t="shared" si="10"/>
        <v>-101.60720493502072</v>
      </c>
    </row>
    <row r="65" spans="1:17">
      <c r="A65" s="1">
        <f t="shared" si="11"/>
        <v>55</v>
      </c>
      <c r="B65" s="168">
        <v>17.459447999999998</v>
      </c>
      <c r="C65" s="168">
        <v>0.56611100000000003</v>
      </c>
      <c r="D65" s="168">
        <v>6.4191034999999994E-2</v>
      </c>
      <c r="F65" s="6">
        <f t="shared" si="18"/>
        <v>17.459447999999998</v>
      </c>
      <c r="G65" s="13">
        <f t="shared" si="5"/>
        <v>5.6611100000000008</v>
      </c>
      <c r="H65" s="3">
        <f t="shared" si="19"/>
        <v>987.55438461538461</v>
      </c>
      <c r="I65" s="2">
        <f t="shared" si="20"/>
        <v>98.839855667280005</v>
      </c>
      <c r="K65" s="9">
        <f t="shared" si="21"/>
        <v>98.839855667280005</v>
      </c>
      <c r="L65" s="170">
        <f>G65</f>
        <v>5.6611100000000008</v>
      </c>
      <c r="M65">
        <f t="shared" si="22"/>
        <v>0</v>
      </c>
      <c r="O65">
        <f t="shared" si="8"/>
        <v>-467.82919433204063</v>
      </c>
      <c r="P65" s="1" t="str">
        <f t="shared" si="9"/>
        <v xml:space="preserve"> </v>
      </c>
      <c r="Q65" s="9">
        <f t="shared" si="10"/>
        <v>-151.69050764520497</v>
      </c>
    </row>
    <row r="66" spans="1:17">
      <c r="A66" s="1">
        <f t="shared" si="11"/>
        <v>56</v>
      </c>
      <c r="B66" s="168">
        <v>14.607593</v>
      </c>
      <c r="C66" s="168">
        <v>0.56653010000000004</v>
      </c>
      <c r="D66" s="168">
        <v>6.4135760999999999E-2</v>
      </c>
      <c r="F66" s="6">
        <f>B66*1</f>
        <v>14.607593</v>
      </c>
      <c r="G66" s="13">
        <f t="shared" si="5"/>
        <v>5.6653010000000004</v>
      </c>
      <c r="H66" s="3">
        <f>D66*1000000/65</f>
        <v>986.70401538461533</v>
      </c>
      <c r="I66" s="2">
        <f>F66*G66</f>
        <v>82.756411230493001</v>
      </c>
      <c r="K66" s="9">
        <f t="shared" si="21"/>
        <v>82.781229530999994</v>
      </c>
      <c r="L66" s="170">
        <v>5.6669999999999998</v>
      </c>
      <c r="M66">
        <f t="shared" si="22"/>
        <v>2.9989580430050421E-2</v>
      </c>
      <c r="O66">
        <f t="shared" si="8"/>
        <v>-484.1859083192619</v>
      </c>
      <c r="P66" s="1" t="str">
        <f t="shared" si="9"/>
        <v xml:space="preserve"> </v>
      </c>
      <c r="Q66" s="5">
        <f t="shared" si="10"/>
        <v>-187.8394025932443</v>
      </c>
    </row>
    <row r="67" spans="1:17">
      <c r="A67" s="1">
        <f t="shared" si="11"/>
        <v>57</v>
      </c>
      <c r="B67" s="169">
        <v>10.590526000000001</v>
      </c>
      <c r="C67" s="169">
        <v>0.56762089000000004</v>
      </c>
      <c r="D67" s="169">
        <v>6.4140895000000003E-2</v>
      </c>
      <c r="F67" s="6">
        <f>B67*1</f>
        <v>10.590526000000001</v>
      </c>
      <c r="G67" s="13">
        <f t="shared" si="5"/>
        <v>5.6762089000000007</v>
      </c>
      <c r="H67" s="3">
        <f>D67*1000000/65</f>
        <v>986.78300000000002</v>
      </c>
      <c r="I67" s="2">
        <f>F67*G67</f>
        <v>60.11403793688141</v>
      </c>
      <c r="K67" s="9">
        <f t="shared" si="21"/>
        <v>60.103353155200004</v>
      </c>
      <c r="L67" s="170">
        <v>5.6752000000000002</v>
      </c>
      <c r="M67">
        <f t="shared" si="22"/>
        <v>-1.7774187274897921E-2</v>
      </c>
      <c r="O67">
        <f t="shared" si="8"/>
        <v>-489.88621951216936</v>
      </c>
      <c r="P67" s="1" t="str">
        <f t="shared" si="9"/>
        <v xml:space="preserve"> </v>
      </c>
      <c r="Q67" s="162">
        <f t="shared" si="10"/>
        <v>-262.51786483272537</v>
      </c>
    </row>
    <row r="68" spans="1:17">
      <c r="A68" s="1">
        <f t="shared" si="11"/>
        <v>58</v>
      </c>
      <c r="B68" s="169">
        <v>6.3027579999999999</v>
      </c>
      <c r="C68" s="169">
        <v>0.56780547000000003</v>
      </c>
      <c r="D68" s="169">
        <v>6.4089451000000006E-2</v>
      </c>
      <c r="F68" s="6">
        <f>B68*1</f>
        <v>6.3027579999999999</v>
      </c>
      <c r="G68" s="13">
        <f t="shared" si="5"/>
        <v>5.6780547000000006</v>
      </c>
      <c r="H68" s="3">
        <f>D68*1000000/65</f>
        <v>985.99155384615392</v>
      </c>
      <c r="I68" s="2">
        <f>F68*G68</f>
        <v>35.787404684862601</v>
      </c>
      <c r="K68" s="9">
        <f t="shared" si="21"/>
        <v>35.824561334100004</v>
      </c>
      <c r="L68" s="170">
        <v>5.6839500000000003</v>
      </c>
      <c r="M68">
        <f t="shared" si="22"/>
        <v>0.10382605155247472</v>
      </c>
      <c r="O68">
        <f t="shared" si="8"/>
        <v>-490.03062857142663</v>
      </c>
      <c r="P68" s="1" t="str">
        <f t="shared" si="9"/>
        <v xml:space="preserve"> </v>
      </c>
      <c r="Q68" s="162">
        <f t="shared" si="10"/>
        <v>-441.91917114199225</v>
      </c>
    </row>
    <row r="69" spans="1:17">
      <c r="A69" s="1">
        <f t="shared" si="11"/>
        <v>59</v>
      </c>
      <c r="B69" s="168">
        <v>1.0239100000000001</v>
      </c>
      <c r="C69" s="168">
        <v>0.57030897000000003</v>
      </c>
      <c r="D69" s="168">
        <v>6.4102876000000003E-2</v>
      </c>
      <c r="F69" s="6">
        <f>B69*1</f>
        <v>1.0239100000000001</v>
      </c>
      <c r="G69" s="13">
        <f t="shared" si="5"/>
        <v>5.7030897000000005</v>
      </c>
      <c r="H69" s="3">
        <f>D69*1000000/65</f>
        <v>986.19809230769238</v>
      </c>
      <c r="I69" s="2">
        <f>F69*G69</f>
        <v>5.8394505747270014</v>
      </c>
      <c r="K69" s="9">
        <f t="shared" si="21"/>
        <v>5.8308807552000008</v>
      </c>
      <c r="L69" s="170">
        <v>5.6947200000000002</v>
      </c>
      <c r="M69">
        <f t="shared" si="22"/>
        <v>-0.14675729192897416</v>
      </c>
      <c r="O69">
        <f t="shared" si="8"/>
        <v>-490.14373259053167</v>
      </c>
      <c r="P69" s="1" t="str">
        <f t="shared" si="9"/>
        <v xml:space="preserve"> </v>
      </c>
      <c r="Q69" s="162">
        <f t="shared" si="10"/>
        <v>-2726.0514272328155</v>
      </c>
    </row>
    <row r="70" spans="1:17">
      <c r="A70" s="1">
        <f t="shared" si="11"/>
        <v>60</v>
      </c>
      <c r="B70" s="169">
        <v>1E-3</v>
      </c>
      <c r="C70" s="168">
        <v>0.57051152999999999</v>
      </c>
      <c r="D70" s="168">
        <v>6.4076989000000001E-2</v>
      </c>
      <c r="F70" s="6">
        <f>B70*1</f>
        <v>1E-3</v>
      </c>
      <c r="G70" s="13">
        <f t="shared" si="5"/>
        <v>5.7051153000000001</v>
      </c>
      <c r="H70" s="3">
        <f>D70*1000000/65</f>
        <v>985.79983076923077</v>
      </c>
      <c r="I70" s="2">
        <f>F70*G70</f>
        <v>5.7051152999999999E-3</v>
      </c>
      <c r="K70" s="9">
        <f t="shared" si="21"/>
        <v>5.6968000000000001E-3</v>
      </c>
      <c r="L70" s="170">
        <v>5.6967999999999996</v>
      </c>
      <c r="M70">
        <f t="shared" si="22"/>
        <v>-0.14575165553622499</v>
      </c>
      <c r="O70">
        <f t="shared" si="8"/>
        <v>-491.78365384629211</v>
      </c>
      <c r="P70" s="1" t="str">
        <f t="shared" si="9"/>
        <v xml:space="preserve"> </v>
      </c>
      <c r="Q70" s="162">
        <f t="shared" si="10"/>
        <v>-2801593.1192315565</v>
      </c>
    </row>
    <row r="71" spans="1:17">
      <c r="B71" t="s">
        <v>243</v>
      </c>
      <c r="F71" s="6">
        <v>0</v>
      </c>
      <c r="G71" s="1">
        <v>5.6967999999999996</v>
      </c>
      <c r="K71" s="2">
        <v>0</v>
      </c>
      <c r="L71" s="187">
        <v>5.6970000000000001</v>
      </c>
    </row>
    <row r="73" spans="1:17">
      <c r="G73" s="2" t="s">
        <v>174</v>
      </c>
      <c r="K73" s="2"/>
      <c r="L73" s="2" t="s">
        <v>174</v>
      </c>
      <c r="M73" s="1"/>
    </row>
    <row r="74" spans="1:17">
      <c r="G74" s="12">
        <f>-(G67-G69)/(F67-F69)*F69+G69</f>
        <v>5.705966738226266</v>
      </c>
      <c r="L74" s="12">
        <f>-(L67-L69)/(F67-F69)*F69+L69</f>
        <v>5.6968092155805152</v>
      </c>
    </row>
    <row r="139" spans="6:13">
      <c r="L139" s="22"/>
    </row>
    <row r="142" spans="6:13">
      <c r="F142" s="18"/>
      <c r="G142" s="18"/>
      <c r="H142" s="19"/>
      <c r="I142" s="20"/>
      <c r="K142" s="21"/>
      <c r="L142" s="22"/>
      <c r="M142" s="22"/>
    </row>
    <row r="143" spans="6:13">
      <c r="F143" s="18"/>
      <c r="G143" s="18"/>
      <c r="H143" s="19"/>
      <c r="I143" s="20"/>
      <c r="K143" s="21"/>
      <c r="M143" s="22"/>
    </row>
  </sheetData>
  <conditionalFormatting sqref="K11:K70">
    <cfRule type="cellIs" dxfId="3" priority="1" operator="equal">
      <formula>$T$37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4"/>
  <sheetViews>
    <sheetView topLeftCell="A43" workbookViewId="0">
      <selection activeCell="AA69" sqref="AA69"/>
    </sheetView>
  </sheetViews>
  <sheetFormatPr defaultColWidth="11.5546875" defaultRowHeight="14.4"/>
  <cols>
    <col min="1" max="1" width="4.44140625" style="1" customWidth="1"/>
    <col min="5" max="5" width="8.109375" customWidth="1"/>
    <col min="6" max="6" width="7.5546875" style="2" customWidth="1"/>
    <col min="7" max="7" width="7.33203125" style="1" customWidth="1"/>
    <col min="8" max="8" width="9.109375" style="1" customWidth="1"/>
    <col min="9" max="9" width="7.33203125" style="1" customWidth="1"/>
    <col min="10" max="10" width="6.88671875" customWidth="1"/>
    <col min="11" max="12" width="7.33203125" customWidth="1"/>
    <col min="13" max="13" width="5.5546875" customWidth="1"/>
    <col min="14" max="14" width="6.5546875" customWidth="1"/>
    <col min="15" max="15" width="7.6640625" customWidth="1"/>
    <col min="16" max="16" width="6.88671875" customWidth="1"/>
    <col min="17" max="17" width="9.109375" customWidth="1"/>
    <col min="18" max="18" width="6.5546875" customWidth="1"/>
    <col min="19" max="19" width="7.88671875" customWidth="1"/>
  </cols>
  <sheetData>
    <row r="1" spans="1:17">
      <c r="B1" s="18"/>
      <c r="C1" s="17"/>
      <c r="D1" s="17"/>
    </row>
    <row r="2" spans="1:17">
      <c r="B2" s="17"/>
      <c r="C2" s="17"/>
      <c r="D2" s="17"/>
      <c r="G2" s="27" t="str">
        <f>'1 kW'!G2</f>
        <v>M2: SPR-220</v>
      </c>
      <c r="I2" s="17"/>
      <c r="J2" s="17"/>
      <c r="K2" s="17"/>
      <c r="O2" s="29"/>
      <c r="P2" s="30"/>
    </row>
    <row r="4" spans="1:17">
      <c r="F4" s="160" t="s">
        <v>12</v>
      </c>
      <c r="G4" s="164">
        <f>MIN(H11:H70)</f>
        <v>745.61996923076913</v>
      </c>
      <c r="H4" s="160" t="s">
        <v>13</v>
      </c>
      <c r="I4" s="164">
        <f>MAX(H11:H70)</f>
        <v>751.73398461538454</v>
      </c>
      <c r="J4" s="160" t="s">
        <v>172</v>
      </c>
      <c r="K4" s="164">
        <f>AVERAGE(H11:H70)</f>
        <v>748.55234692307693</v>
      </c>
      <c r="L4" s="160" t="s">
        <v>18</v>
      </c>
      <c r="M4" s="91">
        <f>MAX((I4-K4),(K4-G4))*100/G4</f>
        <v>0.42671036501208592</v>
      </c>
    </row>
    <row r="5" spans="1:17">
      <c r="F5" s="95"/>
      <c r="H5" s="96"/>
      <c r="J5" s="96"/>
      <c r="K5" s="1"/>
      <c r="L5" s="96"/>
      <c r="M5" s="1"/>
    </row>
    <row r="6" spans="1:17">
      <c r="F6" s="166" t="s">
        <v>235</v>
      </c>
      <c r="G6" s="2">
        <f>K6/I6</f>
        <v>35.672134</v>
      </c>
      <c r="H6" s="166" t="s">
        <v>236</v>
      </c>
      <c r="I6" s="13">
        <f>VLOOKUP(K6,K11:L70,2,FALSE)</f>
        <v>3.9769999999999999</v>
      </c>
      <c r="J6" s="166" t="s">
        <v>234</v>
      </c>
      <c r="K6" s="1">
        <f>MAX(K11:K70)</f>
        <v>141.86807691799999</v>
      </c>
      <c r="L6" s="159" t="s">
        <v>19</v>
      </c>
      <c r="M6" s="91">
        <f>MAX(MAX(M11:M70), -MIN(M11:M70))</f>
        <v>0.41241448256872332</v>
      </c>
    </row>
    <row r="7" spans="1:17">
      <c r="F7" s="95"/>
      <c r="H7" s="96"/>
      <c r="J7" s="96"/>
      <c r="K7" s="1"/>
      <c r="L7" s="96"/>
      <c r="M7" s="1"/>
    </row>
    <row r="8" spans="1:17">
      <c r="B8" t="s">
        <v>2</v>
      </c>
      <c r="C8" t="s">
        <v>1</v>
      </c>
      <c r="D8" t="s">
        <v>3</v>
      </c>
      <c r="F8" s="161" t="s">
        <v>175</v>
      </c>
      <c r="G8" s="1">
        <v>34.299999999999997</v>
      </c>
      <c r="H8" s="161" t="s">
        <v>176</v>
      </c>
      <c r="I8" s="1">
        <v>55</v>
      </c>
      <c r="J8" s="165" t="s">
        <v>16</v>
      </c>
      <c r="K8" s="2">
        <f>1000*G70/H70</f>
        <v>5.7488268983940998</v>
      </c>
      <c r="L8" s="165" t="s">
        <v>173</v>
      </c>
      <c r="M8" s="40">
        <f>L70*1000/H70</f>
        <v>5.7488268983940998</v>
      </c>
    </row>
    <row r="9" spans="1:17">
      <c r="B9" t="s">
        <v>0</v>
      </c>
      <c r="C9" s="27"/>
      <c r="D9" s="27"/>
      <c r="H9" s="11"/>
      <c r="K9" s="11"/>
    </row>
    <row r="10" spans="1:17">
      <c r="B10" t="s">
        <v>246</v>
      </c>
      <c r="F10" s="2" t="s">
        <v>4</v>
      </c>
      <c r="G10" s="1" t="s">
        <v>5</v>
      </c>
      <c r="H10" s="1" t="s">
        <v>6</v>
      </c>
      <c r="I10" s="1" t="s">
        <v>7</v>
      </c>
      <c r="K10" s="1" t="s">
        <v>14</v>
      </c>
      <c r="L10" s="1" t="s">
        <v>8</v>
      </c>
      <c r="M10" s="1" t="s">
        <v>9</v>
      </c>
      <c r="O10" s="1" t="s">
        <v>239</v>
      </c>
      <c r="P10" s="1" t="s">
        <v>240</v>
      </c>
      <c r="Q10" s="1" t="s">
        <v>241</v>
      </c>
    </row>
    <row r="11" spans="1:17">
      <c r="A11" s="1">
        <f>A10+1</f>
        <v>1</v>
      </c>
      <c r="B11" s="168">
        <v>43.866318999999997</v>
      </c>
      <c r="C11" s="168">
        <v>5.6577999999999999E-4</v>
      </c>
      <c r="D11" s="168">
        <v>4.8657007000000002E-2</v>
      </c>
      <c r="F11" s="2">
        <f t="shared" ref="F11:F23" si="0">B11*1</f>
        <v>43.866318999999997</v>
      </c>
      <c r="G11" s="13">
        <f>C11*10</f>
        <v>5.6578000000000002E-3</v>
      </c>
      <c r="H11" s="3">
        <f t="shared" ref="H11:H23" si="1">D11*1000000/65</f>
        <v>748.56933846153856</v>
      </c>
      <c r="I11" s="2">
        <f t="shared" ref="I11:I23" si="2">F11*G11</f>
        <v>0.2481868596382</v>
      </c>
      <c r="K11" s="9">
        <f t="shared" ref="K11:K21" si="3">F11*L11</f>
        <v>0.2481868596382</v>
      </c>
      <c r="L11" s="12">
        <f t="shared" ref="L11:L21" si="4">G11</f>
        <v>5.6578000000000002E-3</v>
      </c>
      <c r="M11">
        <f t="shared" ref="M11:M21" si="5">(L11-G11)*100/G11</f>
        <v>0</v>
      </c>
      <c r="O11">
        <v>0</v>
      </c>
      <c r="P11" s="1"/>
      <c r="Q11" s="9">
        <v>0</v>
      </c>
    </row>
    <row r="12" spans="1:17">
      <c r="A12" s="1">
        <f t="shared" ref="A12:A65" si="6">A11+1</f>
        <v>2</v>
      </c>
      <c r="B12" s="168">
        <v>43.546301</v>
      </c>
      <c r="C12" s="168">
        <v>3.6838740000000002E-2</v>
      </c>
      <c r="D12" s="168">
        <v>4.8724875000000001E-2</v>
      </c>
      <c r="F12" s="2">
        <f t="shared" si="0"/>
        <v>43.546301</v>
      </c>
      <c r="G12" s="13">
        <f t="shared" ref="G12:G70" si="7">C12*10</f>
        <v>0.36838740000000003</v>
      </c>
      <c r="H12" s="3">
        <f t="shared" si="1"/>
        <v>749.61346153846159</v>
      </c>
      <c r="I12" s="2">
        <f t="shared" si="2"/>
        <v>16.0419086050074</v>
      </c>
      <c r="K12" s="9">
        <f t="shared" si="3"/>
        <v>16.0419086050074</v>
      </c>
      <c r="L12" s="12">
        <f t="shared" si="4"/>
        <v>0.36838740000000003</v>
      </c>
      <c r="M12">
        <f t="shared" si="5"/>
        <v>0</v>
      </c>
      <c r="O12">
        <f>(F12-F11)/(L12-L11)</f>
        <v>-0.88224947729657965</v>
      </c>
      <c r="P12" s="1" t="str">
        <f>IF(O12&gt;O11,"C"," ")</f>
        <v xml:space="preserve"> </v>
      </c>
      <c r="Q12" s="9">
        <f>(F12-F11)/(L12-L11)*(L12/F12)</f>
        <v>-7.4635407285832626E-3</v>
      </c>
    </row>
    <row r="13" spans="1:17">
      <c r="A13" s="1">
        <f t="shared" si="6"/>
        <v>3</v>
      </c>
      <c r="B13" s="168">
        <v>43.210318999999998</v>
      </c>
      <c r="C13" s="168">
        <v>7.216873E-2</v>
      </c>
      <c r="D13" s="168">
        <v>4.8701085999999998E-2</v>
      </c>
      <c r="F13" s="2">
        <f t="shared" si="0"/>
        <v>43.210318999999998</v>
      </c>
      <c r="G13" s="13">
        <f t="shared" si="7"/>
        <v>0.72168730000000003</v>
      </c>
      <c r="H13" s="3">
        <f t="shared" si="1"/>
        <v>749.24747692307687</v>
      </c>
      <c r="I13" s="2">
        <f t="shared" si="2"/>
        <v>31.184338451248699</v>
      </c>
      <c r="K13" s="9">
        <f t="shared" si="3"/>
        <v>31.184338451248699</v>
      </c>
      <c r="L13" s="12">
        <f t="shared" si="4"/>
        <v>0.72168730000000003</v>
      </c>
      <c r="M13">
        <f t="shared" si="5"/>
        <v>0</v>
      </c>
      <c r="O13">
        <f t="shared" ref="O13:O70" si="8">(F13-F12)/(L13-L12)</f>
        <v>-0.95098243730043885</v>
      </c>
      <c r="P13" s="1" t="str">
        <f t="shared" ref="P13:P70" si="9">IF(O13&gt;O12,"C"," ")</f>
        <v xml:space="preserve"> </v>
      </c>
      <c r="Q13" s="9">
        <f t="shared" ref="Q13:Q70" si="10">(F13-F12)/(L13-L12)*(L13/F13)</f>
        <v>-1.588305671899282E-2</v>
      </c>
    </row>
    <row r="14" spans="1:17">
      <c r="A14" s="1">
        <f t="shared" si="6"/>
        <v>4</v>
      </c>
      <c r="B14" s="168">
        <v>42.844585000000002</v>
      </c>
      <c r="C14" s="168">
        <v>0.10777811</v>
      </c>
      <c r="D14" s="168">
        <v>4.8699686999999998E-2</v>
      </c>
      <c r="F14" s="2">
        <f t="shared" si="0"/>
        <v>42.844585000000002</v>
      </c>
      <c r="G14" s="13">
        <f t="shared" si="7"/>
        <v>1.0777810999999999</v>
      </c>
      <c r="H14" s="3">
        <f t="shared" si="1"/>
        <v>749.22595384615386</v>
      </c>
      <c r="I14" s="2">
        <f t="shared" si="2"/>
        <v>46.177083950343501</v>
      </c>
      <c r="K14" s="9">
        <f t="shared" si="3"/>
        <v>46.177083950343501</v>
      </c>
      <c r="L14" s="12">
        <f t="shared" si="4"/>
        <v>1.0777810999999999</v>
      </c>
      <c r="M14">
        <f t="shared" si="5"/>
        <v>0</v>
      </c>
      <c r="O14">
        <f t="shared" si="8"/>
        <v>-1.0270720804462092</v>
      </c>
      <c r="P14" s="1" t="str">
        <f t="shared" si="9"/>
        <v xml:space="preserve"> </v>
      </c>
      <c r="Q14" s="9">
        <f t="shared" si="10"/>
        <v>-2.5836611012630975E-2</v>
      </c>
    </row>
    <row r="15" spans="1:17">
      <c r="A15" s="1">
        <f t="shared" si="6"/>
        <v>5</v>
      </c>
      <c r="B15" s="168">
        <v>42.465789000000001</v>
      </c>
      <c r="C15" s="168">
        <v>0.14130598</v>
      </c>
      <c r="D15" s="168">
        <v>4.8726973999999999E-2</v>
      </c>
      <c r="F15" s="2">
        <f t="shared" si="0"/>
        <v>42.465789000000001</v>
      </c>
      <c r="G15" s="13">
        <f t="shared" si="7"/>
        <v>1.4130598000000001</v>
      </c>
      <c r="H15" s="3">
        <f t="shared" si="1"/>
        <v>749.64575384615387</v>
      </c>
      <c r="I15" s="2">
        <f t="shared" si="2"/>
        <v>60.006699311182203</v>
      </c>
      <c r="K15" s="9">
        <f t="shared" si="3"/>
        <v>60.006699311182203</v>
      </c>
      <c r="L15" s="12">
        <f t="shared" si="4"/>
        <v>1.4130598000000001</v>
      </c>
      <c r="M15">
        <f t="shared" si="5"/>
        <v>0</v>
      </c>
      <c r="O15">
        <f t="shared" si="8"/>
        <v>-1.1297944068621153</v>
      </c>
      <c r="P15" s="1" t="str">
        <f t="shared" si="9"/>
        <v xml:space="preserve"> </v>
      </c>
      <c r="Q15" s="9">
        <f t="shared" si="10"/>
        <v>-3.7594192788969479E-2</v>
      </c>
    </row>
    <row r="16" spans="1:17">
      <c r="A16" s="1">
        <f t="shared" si="6"/>
        <v>6</v>
      </c>
      <c r="B16" s="168">
        <v>41.764798999999996</v>
      </c>
      <c r="C16" s="168">
        <v>0.19686444</v>
      </c>
      <c r="D16" s="168">
        <v>4.8789244000000002E-2</v>
      </c>
      <c r="F16" s="2">
        <f t="shared" si="0"/>
        <v>41.764798999999996</v>
      </c>
      <c r="G16" s="13">
        <f t="shared" si="7"/>
        <v>1.9686444000000001</v>
      </c>
      <c r="H16" s="3">
        <f t="shared" si="1"/>
        <v>750.60375384615395</v>
      </c>
      <c r="I16" s="2">
        <f t="shared" si="2"/>
        <v>82.220037668475598</v>
      </c>
      <c r="K16" s="9">
        <f t="shared" si="3"/>
        <v>82.220037668475598</v>
      </c>
      <c r="L16" s="12">
        <f t="shared" si="4"/>
        <v>1.9686444000000001</v>
      </c>
      <c r="M16">
        <f t="shared" si="5"/>
        <v>0</v>
      </c>
      <c r="O16">
        <f t="shared" si="8"/>
        <v>-1.2617160374855683</v>
      </c>
      <c r="P16" s="1" t="str">
        <f t="shared" si="9"/>
        <v xml:space="preserve"> </v>
      </c>
      <c r="Q16" s="9">
        <f t="shared" si="10"/>
        <v>-5.9472816128868587E-2</v>
      </c>
    </row>
    <row r="17" spans="1:17">
      <c r="A17" s="1">
        <f t="shared" si="6"/>
        <v>7</v>
      </c>
      <c r="B17" s="168">
        <v>41.337384</v>
      </c>
      <c r="C17" s="168">
        <v>0.22642483999999999</v>
      </c>
      <c r="D17" s="168">
        <v>4.8697588E-2</v>
      </c>
      <c r="F17" s="2">
        <f t="shared" si="0"/>
        <v>41.337384</v>
      </c>
      <c r="G17" s="13">
        <f t="shared" si="7"/>
        <v>2.2642484</v>
      </c>
      <c r="H17" s="3">
        <f t="shared" si="1"/>
        <v>749.19366153846158</v>
      </c>
      <c r="I17" s="2">
        <f t="shared" si="2"/>
        <v>93.598105582185596</v>
      </c>
      <c r="K17" s="9">
        <f t="shared" si="3"/>
        <v>93.598105582185596</v>
      </c>
      <c r="L17" s="12">
        <f t="shared" si="4"/>
        <v>2.2642484</v>
      </c>
      <c r="M17">
        <f t="shared" si="5"/>
        <v>0</v>
      </c>
      <c r="O17">
        <f t="shared" si="8"/>
        <v>-1.4459039796484363</v>
      </c>
      <c r="P17" s="1" t="str">
        <f t="shared" si="9"/>
        <v xml:space="preserve"> </v>
      </c>
      <c r="Q17" s="9">
        <f t="shared" si="10"/>
        <v>-7.9199152333215006E-2</v>
      </c>
    </row>
    <row r="18" spans="1:17">
      <c r="A18" s="1">
        <f t="shared" si="6"/>
        <v>8</v>
      </c>
      <c r="B18" s="168">
        <v>40.751047999999997</v>
      </c>
      <c r="C18" s="168">
        <v>0.26114714</v>
      </c>
      <c r="D18" s="168">
        <v>4.8780848000000002E-2</v>
      </c>
      <c r="F18" s="2">
        <f t="shared" si="0"/>
        <v>40.751047999999997</v>
      </c>
      <c r="G18" s="13">
        <f t="shared" si="7"/>
        <v>2.6114714000000001</v>
      </c>
      <c r="H18" s="3">
        <f t="shared" si="1"/>
        <v>750.47458461538463</v>
      </c>
      <c r="I18" s="2">
        <f t="shared" si="2"/>
        <v>106.42019637202719</v>
      </c>
      <c r="K18" s="9">
        <f t="shared" si="3"/>
        <v>106.42019637202719</v>
      </c>
      <c r="L18" s="12">
        <f t="shared" si="4"/>
        <v>2.6114714000000001</v>
      </c>
      <c r="M18">
        <f t="shared" si="5"/>
        <v>0</v>
      </c>
      <c r="O18">
        <f t="shared" si="8"/>
        <v>-1.6886438974376776</v>
      </c>
      <c r="P18" s="1" t="str">
        <f t="shared" si="9"/>
        <v xml:space="preserve"> </v>
      </c>
      <c r="Q18" s="9">
        <f t="shared" si="10"/>
        <v>-0.10821427814428303</v>
      </c>
    </row>
    <row r="19" spans="1:17">
      <c r="A19" s="1">
        <f t="shared" si="6"/>
        <v>9</v>
      </c>
      <c r="B19" s="168">
        <v>40.377332000000003</v>
      </c>
      <c r="C19" s="168">
        <v>0.28055139000000001</v>
      </c>
      <c r="D19" s="168">
        <v>4.8804636999999998E-2</v>
      </c>
      <c r="F19" s="2">
        <f t="shared" si="0"/>
        <v>40.377332000000003</v>
      </c>
      <c r="G19" s="13">
        <f t="shared" si="7"/>
        <v>2.8055139000000002</v>
      </c>
      <c r="H19" s="3">
        <f t="shared" si="1"/>
        <v>750.84056923076912</v>
      </c>
      <c r="I19" s="2">
        <f t="shared" si="2"/>
        <v>113.27916617091482</v>
      </c>
      <c r="K19" s="9">
        <f t="shared" si="3"/>
        <v>113.27916617091482</v>
      </c>
      <c r="L19" s="12">
        <f t="shared" si="4"/>
        <v>2.8055139000000002</v>
      </c>
      <c r="M19">
        <f t="shared" si="5"/>
        <v>0</v>
      </c>
      <c r="O19">
        <f t="shared" si="8"/>
        <v>-1.9259492121571016</v>
      </c>
      <c r="P19" s="1" t="str">
        <f t="shared" si="9"/>
        <v xml:space="preserve"> </v>
      </c>
      <c r="Q19" s="9">
        <f t="shared" si="10"/>
        <v>-0.13381957196678568</v>
      </c>
    </row>
    <row r="20" spans="1:17">
      <c r="A20" s="1">
        <f t="shared" si="6"/>
        <v>10</v>
      </c>
      <c r="B20" s="168">
        <v>39.692306000000002</v>
      </c>
      <c r="C20" s="168">
        <v>0.31058677000000001</v>
      </c>
      <c r="D20" s="168">
        <v>4.8757059999999998E-2</v>
      </c>
      <c r="F20" s="2">
        <f t="shared" si="0"/>
        <v>39.692306000000002</v>
      </c>
      <c r="G20" s="13">
        <f t="shared" si="7"/>
        <v>3.1058677000000001</v>
      </c>
      <c r="H20" s="3">
        <f t="shared" si="1"/>
        <v>750.1086153846154</v>
      </c>
      <c r="I20" s="2">
        <f t="shared" si="2"/>
        <v>123.27905114391621</v>
      </c>
      <c r="K20" s="9">
        <f t="shared" si="3"/>
        <v>123.27905114391621</v>
      </c>
      <c r="L20" s="12">
        <f t="shared" si="4"/>
        <v>3.1058677000000001</v>
      </c>
      <c r="M20">
        <f t="shared" si="5"/>
        <v>0</v>
      </c>
      <c r="O20">
        <f t="shared" si="8"/>
        <v>-2.2807302587814799</v>
      </c>
      <c r="P20" s="1" t="str">
        <f t="shared" si="9"/>
        <v xml:space="preserve"> </v>
      </c>
      <c r="Q20" s="9">
        <f t="shared" si="10"/>
        <v>-0.1784639683862671</v>
      </c>
    </row>
    <row r="21" spans="1:17">
      <c r="A21" s="1">
        <f t="shared" si="6"/>
        <v>11</v>
      </c>
      <c r="B21" s="168">
        <v>39.298997</v>
      </c>
      <c r="C21" s="168">
        <v>0.32511551</v>
      </c>
      <c r="D21" s="168">
        <v>4.8728372999999998E-2</v>
      </c>
      <c r="F21" s="2">
        <f t="shared" si="0"/>
        <v>39.298997</v>
      </c>
      <c r="G21" s="13">
        <f t="shared" si="7"/>
        <v>3.2511551000000001</v>
      </c>
      <c r="H21" s="3">
        <f t="shared" si="1"/>
        <v>749.66727692307688</v>
      </c>
      <c r="I21" s="2">
        <f t="shared" si="2"/>
        <v>127.7671345214347</v>
      </c>
      <c r="K21" s="9">
        <f t="shared" si="3"/>
        <v>127.7671345214347</v>
      </c>
      <c r="L21" s="12">
        <f t="shared" si="4"/>
        <v>3.2511551000000001</v>
      </c>
      <c r="M21">
        <f t="shared" si="5"/>
        <v>0</v>
      </c>
      <c r="O21">
        <f t="shared" si="8"/>
        <v>-2.7071101829890427</v>
      </c>
      <c r="P21" s="1" t="str">
        <f t="shared" si="9"/>
        <v xml:space="preserve"> </v>
      </c>
      <c r="Q21" s="9">
        <f t="shared" si="10"/>
        <v>-0.22395571769138942</v>
      </c>
    </row>
    <row r="22" spans="1:17">
      <c r="A22" s="1">
        <f t="shared" si="6"/>
        <v>12</v>
      </c>
      <c r="B22" s="168">
        <v>38.825865</v>
      </c>
      <c r="C22" s="168">
        <v>0.34065707000000001</v>
      </c>
      <c r="D22" s="168">
        <v>4.8795540999999998E-2</v>
      </c>
      <c r="F22" s="2">
        <f t="shared" si="0"/>
        <v>38.825865</v>
      </c>
      <c r="G22" s="13">
        <f t="shared" si="7"/>
        <v>3.4065707000000001</v>
      </c>
      <c r="H22" s="3">
        <f t="shared" si="1"/>
        <v>750.70063076923077</v>
      </c>
      <c r="I22" s="2">
        <f t="shared" si="2"/>
        <v>132.2630541111555</v>
      </c>
      <c r="K22" s="9">
        <f t="shared" ref="K22:K39" si="11">F22*L22</f>
        <v>132.00794099999999</v>
      </c>
      <c r="L22" s="12">
        <v>3.4</v>
      </c>
      <c r="M22">
        <f t="shared" ref="M22:M70" si="12">(L22-G22)*100/G22</f>
        <v>-0.19288312436903632</v>
      </c>
      <c r="O22">
        <f t="shared" si="8"/>
        <v>-3.1786913760565541</v>
      </c>
      <c r="P22" s="1" t="str">
        <f t="shared" si="9"/>
        <v xml:space="preserve"> </v>
      </c>
      <c r="Q22" s="9">
        <f t="shared" si="10"/>
        <v>-0.2783595594996347</v>
      </c>
    </row>
    <row r="23" spans="1:17">
      <c r="A23" s="1">
        <f t="shared" si="6"/>
        <v>13</v>
      </c>
      <c r="B23" s="168">
        <v>38.288148</v>
      </c>
      <c r="C23" s="168">
        <v>0.35505310000000001</v>
      </c>
      <c r="D23" s="168">
        <v>4.8803936999999999E-2</v>
      </c>
      <c r="F23" s="2">
        <f t="shared" si="0"/>
        <v>38.288148</v>
      </c>
      <c r="G23" s="13">
        <f t="shared" si="7"/>
        <v>3.5505310000000003</v>
      </c>
      <c r="H23" s="3">
        <f t="shared" si="1"/>
        <v>750.82979999999998</v>
      </c>
      <c r="I23" s="2">
        <f t="shared" si="2"/>
        <v>135.94325640658801</v>
      </c>
      <c r="K23" s="9">
        <f t="shared" si="11"/>
        <v>135.54004391999999</v>
      </c>
      <c r="L23" s="12">
        <v>3.54</v>
      </c>
      <c r="M23">
        <f t="shared" si="12"/>
        <v>-0.29660352212106555</v>
      </c>
      <c r="O23">
        <f t="shared" si="8"/>
        <v>-3.8408357142857157</v>
      </c>
      <c r="P23" s="1" t="str">
        <f t="shared" si="9"/>
        <v xml:space="preserve"> </v>
      </c>
      <c r="Q23" s="9">
        <f t="shared" si="10"/>
        <v>-0.35511141538032692</v>
      </c>
    </row>
    <row r="24" spans="1:17">
      <c r="A24" s="1">
        <f>A23+1</f>
        <v>14</v>
      </c>
      <c r="B24" s="169">
        <v>37.981918999999998</v>
      </c>
      <c r="C24" s="169">
        <v>0.36088555</v>
      </c>
      <c r="D24" s="169">
        <v>4.8495384000000002E-2</v>
      </c>
      <c r="F24" s="2">
        <f t="shared" ref="F24:F70" si="13">B24*1</f>
        <v>37.981918999999998</v>
      </c>
      <c r="G24" s="13">
        <f t="shared" si="7"/>
        <v>3.6088554999999998</v>
      </c>
      <c r="H24" s="3">
        <f t="shared" ref="H24:H70" si="14">D24*1000000/65</f>
        <v>746.0828307692309</v>
      </c>
      <c r="I24" s="2">
        <f t="shared" ref="I24:I70" si="15">F24*G24</f>
        <v>137.07125728370448</v>
      </c>
      <c r="K24" s="9">
        <f t="shared" si="11"/>
        <v>137.07125728370448</v>
      </c>
      <c r="L24" s="12">
        <f>G24</f>
        <v>3.6088554999999998</v>
      </c>
      <c r="M24">
        <f t="shared" si="12"/>
        <v>0</v>
      </c>
      <c r="O24">
        <f t="shared" si="8"/>
        <v>-4.4474152391603141</v>
      </c>
      <c r="P24" s="1" t="str">
        <f t="shared" si="9"/>
        <v xml:space="preserve"> </v>
      </c>
      <c r="Q24" s="9">
        <f t="shared" si="10"/>
        <v>-0.42257156481818403</v>
      </c>
    </row>
    <row r="25" spans="1:17">
      <c r="A25" s="1">
        <f t="shared" si="6"/>
        <v>15</v>
      </c>
      <c r="B25" s="169">
        <v>37.834609</v>
      </c>
      <c r="C25" s="169">
        <v>0.36416150000000003</v>
      </c>
      <c r="D25" s="169">
        <v>4.8479991E-2</v>
      </c>
      <c r="F25" s="2">
        <f t="shared" si="13"/>
        <v>37.834609</v>
      </c>
      <c r="G25" s="13">
        <f t="shared" si="7"/>
        <v>3.6416150000000003</v>
      </c>
      <c r="H25" s="3">
        <f t="shared" si="14"/>
        <v>745.84601538461538</v>
      </c>
      <c r="I25" s="2">
        <f t="shared" si="15"/>
        <v>137.77907965353501</v>
      </c>
      <c r="K25" s="9">
        <f t="shared" si="11"/>
        <v>137.77907965353501</v>
      </c>
      <c r="L25" s="12">
        <f>G25</f>
        <v>3.6416150000000003</v>
      </c>
      <c r="M25">
        <f t="shared" si="12"/>
        <v>0</v>
      </c>
      <c r="O25">
        <f t="shared" si="8"/>
        <v>-4.4967108777605018</v>
      </c>
      <c r="P25" s="1" t="str">
        <f t="shared" si="9"/>
        <v xml:space="preserve"> </v>
      </c>
      <c r="Q25" s="9">
        <f t="shared" si="10"/>
        <v>-0.43281244912867506</v>
      </c>
    </row>
    <row r="26" spans="1:17">
      <c r="A26" s="1">
        <f t="shared" si="6"/>
        <v>16</v>
      </c>
      <c r="B26" s="169">
        <v>37.617635999999997</v>
      </c>
      <c r="C26" s="169">
        <v>0.36865982000000003</v>
      </c>
      <c r="D26" s="169">
        <v>4.8561852000000003E-2</v>
      </c>
      <c r="F26" s="2">
        <f t="shared" si="13"/>
        <v>37.617635999999997</v>
      </c>
      <c r="G26" s="13">
        <f t="shared" si="7"/>
        <v>3.6865982000000002</v>
      </c>
      <c r="H26" s="3">
        <f t="shared" si="14"/>
        <v>747.10541538461541</v>
      </c>
      <c r="I26" s="2">
        <f t="shared" si="15"/>
        <v>138.68110916585519</v>
      </c>
      <c r="K26" s="9">
        <f t="shared" si="11"/>
        <v>138.68110916585519</v>
      </c>
      <c r="L26" s="12">
        <f>G26</f>
        <v>3.6865982000000002</v>
      </c>
      <c r="M26">
        <f t="shared" si="12"/>
        <v>0</v>
      </c>
      <c r="O26">
        <f t="shared" si="8"/>
        <v>-4.8234229667965707</v>
      </c>
      <c r="P26" s="1" t="str">
        <f t="shared" si="9"/>
        <v xml:space="preserve"> </v>
      </c>
      <c r="Q26" s="9">
        <f t="shared" si="10"/>
        <v>-0.47270440990047591</v>
      </c>
    </row>
    <row r="27" spans="1:17">
      <c r="A27" s="1">
        <f t="shared" si="6"/>
        <v>17</v>
      </c>
      <c r="B27" s="168">
        <v>37.410096000000003</v>
      </c>
      <c r="C27" s="168">
        <v>0.37414301999999999</v>
      </c>
      <c r="D27" s="168">
        <v>4.8784346999999999E-2</v>
      </c>
      <c r="F27" s="2">
        <f t="shared" si="13"/>
        <v>37.410096000000003</v>
      </c>
      <c r="G27" s="13">
        <f t="shared" si="7"/>
        <v>3.7414301999999999</v>
      </c>
      <c r="H27" s="3">
        <f t="shared" si="14"/>
        <v>750.52841538461541</v>
      </c>
      <c r="I27" s="2">
        <f t="shared" si="15"/>
        <v>139.96726295929921</v>
      </c>
      <c r="K27" s="9">
        <f t="shared" si="11"/>
        <v>139.390017696</v>
      </c>
      <c r="L27" s="12">
        <v>3.726</v>
      </c>
      <c r="M27">
        <f t="shared" si="12"/>
        <v>-0.41241448256872332</v>
      </c>
      <c r="O27">
        <f t="shared" si="8"/>
        <v>-5.2672720535608892</v>
      </c>
      <c r="P27" s="1" t="str">
        <f t="shared" si="9"/>
        <v xml:space="preserve"> </v>
      </c>
      <c r="Q27" s="9">
        <f t="shared" si="10"/>
        <v>-0.52461388154598354</v>
      </c>
    </row>
    <row r="28" spans="1:17">
      <c r="A28" s="1">
        <f t="shared" si="6"/>
        <v>18</v>
      </c>
      <c r="B28" s="169">
        <v>37.249724999999998</v>
      </c>
      <c r="C28" s="169">
        <v>0.37535840999999998</v>
      </c>
      <c r="D28" s="169">
        <v>4.8512175999999997E-2</v>
      </c>
      <c r="F28" s="2">
        <f t="shared" si="13"/>
        <v>37.249724999999998</v>
      </c>
      <c r="G28" s="13">
        <f t="shared" si="7"/>
        <v>3.7535840999999999</v>
      </c>
      <c r="H28" s="3">
        <f t="shared" si="14"/>
        <v>746.3411692307692</v>
      </c>
      <c r="I28" s="2">
        <f t="shared" si="15"/>
        <v>139.8199754893725</v>
      </c>
      <c r="K28" s="9">
        <f t="shared" si="11"/>
        <v>139.8199754893725</v>
      </c>
      <c r="L28" s="12">
        <f>G28</f>
        <v>3.7535840999999999</v>
      </c>
      <c r="M28">
        <f t="shared" si="12"/>
        <v>0</v>
      </c>
      <c r="O28">
        <f t="shared" si="8"/>
        <v>-5.8138927860617375</v>
      </c>
      <c r="P28" s="1" t="str">
        <f t="shared" si="9"/>
        <v xml:space="preserve"> </v>
      </c>
      <c r="Q28" s="9">
        <f t="shared" si="10"/>
        <v>-0.58585494311343345</v>
      </c>
    </row>
    <row r="29" spans="1:17">
      <c r="A29" s="1">
        <f t="shared" si="6"/>
        <v>19</v>
      </c>
      <c r="B29" s="169">
        <v>37.000096999999997</v>
      </c>
      <c r="C29" s="169">
        <v>0.37935381000000001</v>
      </c>
      <c r="D29" s="169">
        <v>4.8498882E-2</v>
      </c>
      <c r="F29" s="2">
        <f t="shared" si="13"/>
        <v>37.000096999999997</v>
      </c>
      <c r="G29" s="13">
        <f t="shared" si="7"/>
        <v>3.7935381000000001</v>
      </c>
      <c r="H29" s="3">
        <f t="shared" si="14"/>
        <v>746.13664615384607</v>
      </c>
      <c r="I29" s="2">
        <f t="shared" si="15"/>
        <v>140.3612776731957</v>
      </c>
      <c r="K29" s="9">
        <f t="shared" si="11"/>
        <v>140.3612776731957</v>
      </c>
      <c r="L29" s="12">
        <f>G29</f>
        <v>3.7935381000000001</v>
      </c>
      <c r="M29">
        <f t="shared" si="12"/>
        <v>0</v>
      </c>
      <c r="O29">
        <f t="shared" si="8"/>
        <v>-6.2478850678279931</v>
      </c>
      <c r="P29" s="1" t="str">
        <f t="shared" si="9"/>
        <v xml:space="preserve"> </v>
      </c>
      <c r="Q29" s="9">
        <f t="shared" si="10"/>
        <v>-0.6405818354807713</v>
      </c>
    </row>
    <row r="30" spans="1:17">
      <c r="A30" s="1">
        <f t="shared" si="6"/>
        <v>20</v>
      </c>
      <c r="B30" s="169">
        <v>36.726522000000003</v>
      </c>
      <c r="C30" s="169">
        <v>0.38353780999999998</v>
      </c>
      <c r="D30" s="169">
        <v>4.8489087E-2</v>
      </c>
      <c r="F30" s="2">
        <f t="shared" si="13"/>
        <v>36.726522000000003</v>
      </c>
      <c r="G30" s="13">
        <f t="shared" si="7"/>
        <v>3.8353780999999998</v>
      </c>
      <c r="H30" s="3">
        <f t="shared" si="14"/>
        <v>745.98595384615385</v>
      </c>
      <c r="I30" s="2">
        <f t="shared" si="15"/>
        <v>140.8600981679682</v>
      </c>
      <c r="K30" s="9">
        <f t="shared" si="11"/>
        <v>140.8600981679682</v>
      </c>
      <c r="L30" s="12">
        <f>G30</f>
        <v>3.8353780999999998</v>
      </c>
      <c r="M30">
        <f t="shared" si="12"/>
        <v>0</v>
      </c>
      <c r="O30">
        <f t="shared" si="8"/>
        <v>-6.5385994263861411</v>
      </c>
      <c r="P30" s="1" t="str">
        <f t="shared" si="9"/>
        <v xml:space="preserve"> </v>
      </c>
      <c r="Q30" s="9">
        <f t="shared" si="10"/>
        <v>-0.68283081759372599</v>
      </c>
    </row>
    <row r="31" spans="1:17">
      <c r="A31" s="1">
        <f t="shared" si="6"/>
        <v>21</v>
      </c>
      <c r="B31" s="169">
        <v>36.614044</v>
      </c>
      <c r="C31" s="169">
        <v>0.38516530999999998</v>
      </c>
      <c r="D31" s="169">
        <v>4.8543661000000002E-2</v>
      </c>
      <c r="F31" s="2">
        <f t="shared" si="13"/>
        <v>36.614044</v>
      </c>
      <c r="G31" s="13">
        <f t="shared" si="7"/>
        <v>3.8516531000000001</v>
      </c>
      <c r="H31" s="3">
        <f t="shared" si="14"/>
        <v>746.82555384615387</v>
      </c>
      <c r="I31" s="2">
        <f t="shared" si="15"/>
        <v>141.02459607613639</v>
      </c>
      <c r="K31" s="9">
        <f t="shared" si="11"/>
        <v>141.05560450999999</v>
      </c>
      <c r="L31" s="12">
        <v>3.8525</v>
      </c>
      <c r="M31">
        <f t="shared" si="12"/>
        <v>2.1987961480746637E-2</v>
      </c>
      <c r="O31">
        <f t="shared" si="8"/>
        <v>-6.5692475718232997</v>
      </c>
      <c r="P31" s="1" t="str">
        <f t="shared" si="9"/>
        <v xml:space="preserve"> </v>
      </c>
      <c r="Q31" s="9">
        <f t="shared" si="10"/>
        <v>-0.69121089903232935</v>
      </c>
    </row>
    <row r="32" spans="1:17">
      <c r="A32" s="1">
        <f t="shared" si="6"/>
        <v>22</v>
      </c>
      <c r="B32" s="169">
        <v>36.517530999999998</v>
      </c>
      <c r="C32" s="169">
        <v>0.38642261</v>
      </c>
      <c r="D32" s="169">
        <v>4.8475793000000003E-2</v>
      </c>
      <c r="F32" s="2">
        <f t="shared" si="13"/>
        <v>36.517530999999998</v>
      </c>
      <c r="G32" s="13">
        <f t="shared" si="7"/>
        <v>3.8642260999999998</v>
      </c>
      <c r="H32" s="3">
        <f t="shared" si="14"/>
        <v>745.78143076923084</v>
      </c>
      <c r="I32" s="2">
        <f t="shared" si="15"/>
        <v>141.11199639775907</v>
      </c>
      <c r="K32" s="9">
        <f t="shared" si="11"/>
        <v>141.21694413009999</v>
      </c>
      <c r="L32" s="12">
        <v>3.8671000000000002</v>
      </c>
      <c r="M32">
        <f t="shared" si="12"/>
        <v>7.4371942159399754E-2</v>
      </c>
      <c r="O32">
        <f t="shared" si="8"/>
        <v>-6.6104794520548298</v>
      </c>
      <c r="P32" s="1" t="str">
        <f t="shared" si="9"/>
        <v xml:space="preserve"> </v>
      </c>
      <c r="Q32" s="9">
        <f t="shared" si="10"/>
        <v>-0.70003048916536093</v>
      </c>
    </row>
    <row r="33" spans="1:21">
      <c r="A33" s="1">
        <f t="shared" si="6"/>
        <v>23</v>
      </c>
      <c r="B33" s="169">
        <v>36.474716999999998</v>
      </c>
      <c r="C33" s="169">
        <v>0.38709315999999999</v>
      </c>
      <c r="D33" s="169">
        <v>4.8499581999999999E-2</v>
      </c>
      <c r="F33" s="2">
        <f t="shared" ref="F33:F38" si="16">B33*1</f>
        <v>36.474716999999998</v>
      </c>
      <c r="G33" s="13">
        <f t="shared" si="7"/>
        <v>3.8709316</v>
      </c>
      <c r="H33" s="3">
        <f t="shared" si="14"/>
        <v>746.14741538461544</v>
      </c>
      <c r="I33" s="2">
        <f t="shared" si="15"/>
        <v>141.19113463635719</v>
      </c>
      <c r="K33" s="9">
        <f t="shared" si="11"/>
        <v>141.2811688278</v>
      </c>
      <c r="L33" s="12">
        <v>3.8734000000000002</v>
      </c>
      <c r="M33">
        <f t="shared" si="12"/>
        <v>6.3767595376786002E-2</v>
      </c>
      <c r="O33">
        <f t="shared" si="8"/>
        <v>-6.7958730158730312</v>
      </c>
      <c r="P33" s="1" t="str">
        <f t="shared" si="9"/>
        <v xml:space="preserve"> </v>
      </c>
      <c r="Q33" s="9">
        <f t="shared" si="10"/>
        <v>-0.72168166622602181</v>
      </c>
    </row>
    <row r="34" spans="1:21">
      <c r="A34" s="1">
        <f t="shared" si="6"/>
        <v>24</v>
      </c>
      <c r="B34" s="169">
        <v>36.309992000000001</v>
      </c>
      <c r="C34" s="169">
        <v>0.38927946000000002</v>
      </c>
      <c r="D34" s="169">
        <v>4.8465297999999997E-2</v>
      </c>
      <c r="F34" s="2">
        <f t="shared" si="16"/>
        <v>36.309992000000001</v>
      </c>
      <c r="G34" s="13">
        <f t="shared" si="7"/>
        <v>3.8927946000000002</v>
      </c>
      <c r="H34" s="3">
        <f t="shared" si="14"/>
        <v>745.61996923076913</v>
      </c>
      <c r="I34" s="2">
        <f t="shared" si="15"/>
        <v>141.3473407836432</v>
      </c>
      <c r="K34" s="9">
        <f t="shared" si="11"/>
        <v>141.500038824</v>
      </c>
      <c r="L34" s="12">
        <v>3.8969999999999998</v>
      </c>
      <c r="M34">
        <f t="shared" si="12"/>
        <v>0.10803035947490221</v>
      </c>
      <c r="O34">
        <f t="shared" si="8"/>
        <v>-6.9798728813559228</v>
      </c>
      <c r="P34" s="1" t="str">
        <f t="shared" si="9"/>
        <v xml:space="preserve"> </v>
      </c>
      <c r="Q34" s="9">
        <f t="shared" si="10"/>
        <v>-0.74912064477028883</v>
      </c>
    </row>
    <row r="35" spans="1:21">
      <c r="A35" s="1">
        <f>A34+1</f>
        <v>25</v>
      </c>
      <c r="B35" s="169">
        <v>36.246133</v>
      </c>
      <c r="C35" s="169">
        <v>0.39007575</v>
      </c>
      <c r="D35" s="169">
        <v>4.8549957999999997E-2</v>
      </c>
      <c r="F35" s="2">
        <f t="shared" si="16"/>
        <v>36.246133</v>
      </c>
      <c r="G35" s="13">
        <f t="shared" si="7"/>
        <v>3.9007575000000001</v>
      </c>
      <c r="H35" s="3">
        <f>D35*1000000/65</f>
        <v>746.9224307692308</v>
      </c>
      <c r="I35" s="2">
        <f>F35*G35</f>
        <v>141.38737514574751</v>
      </c>
      <c r="K35" s="9">
        <f>F35*L35</f>
        <v>141.5628970448</v>
      </c>
      <c r="L35" s="12">
        <v>3.9056000000000002</v>
      </c>
      <c r="M35">
        <f>(L35-G35)*100/G35</f>
        <v>0.12414255436284062</v>
      </c>
      <c r="O35">
        <f t="shared" si="8"/>
        <v>-7.4254651162788274</v>
      </c>
      <c r="P35" s="1" t="str">
        <f t="shared" si="9"/>
        <v xml:space="preserve"> </v>
      </c>
      <c r="Q35" s="9">
        <f t="shared" si="10"/>
        <v>-0.80011008507138104</v>
      </c>
      <c r="T35" s="14"/>
      <c r="U35" t="s">
        <v>244</v>
      </c>
    </row>
    <row r="36" spans="1:21">
      <c r="A36" s="1">
        <f>A35+1</f>
        <v>26</v>
      </c>
      <c r="B36" s="169">
        <v>36.015371999999999</v>
      </c>
      <c r="C36" s="169">
        <v>0.39298847999999997</v>
      </c>
      <c r="D36" s="169">
        <v>4.8467397000000002E-2</v>
      </c>
      <c r="F36" s="2">
        <f t="shared" si="16"/>
        <v>36.015371999999999</v>
      </c>
      <c r="G36" s="13">
        <f t="shared" si="7"/>
        <v>3.9298848</v>
      </c>
      <c r="H36" s="3">
        <f>D36*1000000/65</f>
        <v>745.65226153846163</v>
      </c>
      <c r="I36" s="2">
        <f>F36*G36</f>
        <v>141.5362629891456</v>
      </c>
      <c r="K36" s="9">
        <f>F36*L36</f>
        <v>141.73129343159999</v>
      </c>
      <c r="L36" s="12">
        <v>3.9352999999999998</v>
      </c>
      <c r="M36">
        <f>(L36-G36)*100/G36</f>
        <v>0.13779538779355166</v>
      </c>
      <c r="O36">
        <f t="shared" si="8"/>
        <v>-7.7697306397307777</v>
      </c>
      <c r="P36" s="1" t="str">
        <f t="shared" si="9"/>
        <v xml:space="preserve"> </v>
      </c>
      <c r="Q36" s="9">
        <f t="shared" si="10"/>
        <v>-0.84897695868676659</v>
      </c>
    </row>
    <row r="37" spans="1:21">
      <c r="A37" s="1">
        <f>A36+1</f>
        <v>27</v>
      </c>
      <c r="B37" s="168">
        <v>35.986345999999998</v>
      </c>
      <c r="C37" s="168">
        <v>0.39523764</v>
      </c>
      <c r="D37" s="168">
        <v>4.8748663999999997E-2</v>
      </c>
      <c r="F37" s="2">
        <f t="shared" si="16"/>
        <v>35.986345999999998</v>
      </c>
      <c r="G37" s="13">
        <f t="shared" si="7"/>
        <v>3.9523763999999999</v>
      </c>
      <c r="H37" s="3">
        <f>D37*1000000/65</f>
        <v>749.97944615384608</v>
      </c>
      <c r="I37" s="2">
        <f>F37*G37</f>
        <v>142.23158465263438</v>
      </c>
      <c r="K37" s="9">
        <f>F37*L37</f>
        <v>141.750216894</v>
      </c>
      <c r="L37" s="12">
        <v>3.9390000000000001</v>
      </c>
      <c r="M37">
        <f>(L37-G37)*100/G37</f>
        <v>-0.33843942596155174</v>
      </c>
      <c r="O37">
        <f t="shared" si="8"/>
        <v>-7.8448648648647952</v>
      </c>
      <c r="P37" s="1" t="str">
        <f t="shared" si="9"/>
        <v xml:space="preserve"> </v>
      </c>
      <c r="Q37" s="9">
        <f t="shared" si="10"/>
        <v>-0.8586846439675323</v>
      </c>
      <c r="T37" s="167">
        <f>MAX(K11:K70)</f>
        <v>141.86807691799999</v>
      </c>
      <c r="U37" t="s">
        <v>17</v>
      </c>
    </row>
    <row r="38" spans="1:21">
      <c r="A38" s="1">
        <f>A37+1</f>
        <v>28</v>
      </c>
      <c r="B38" s="168">
        <v>35.887656</v>
      </c>
      <c r="C38" s="168">
        <v>0.39628539000000002</v>
      </c>
      <c r="D38" s="168">
        <v>4.8719277999999998E-2</v>
      </c>
      <c r="F38" s="2">
        <f t="shared" si="16"/>
        <v>35.887656</v>
      </c>
      <c r="G38" s="13">
        <f t="shared" si="7"/>
        <v>3.9628539000000003</v>
      </c>
      <c r="H38" s="3">
        <f>D38*1000000/65</f>
        <v>749.5273538461538</v>
      </c>
      <c r="I38" s="2">
        <f>F38*G38</f>
        <v>142.2175375414584</v>
      </c>
      <c r="K38" s="9">
        <f>F38*L38</f>
        <v>141.810072684</v>
      </c>
      <c r="L38" s="12">
        <v>3.9514999999999998</v>
      </c>
      <c r="M38">
        <f>(L38-G38)*100/G38</f>
        <v>-0.28650816523920986</v>
      </c>
      <c r="O38">
        <f t="shared" si="8"/>
        <v>-7.8951999999999858</v>
      </c>
      <c r="P38" s="1" t="str">
        <f t="shared" si="9"/>
        <v xml:space="preserve"> </v>
      </c>
      <c r="Q38" s="9">
        <f t="shared" si="10"/>
        <v>-0.86932071573579339</v>
      </c>
    </row>
    <row r="39" spans="1:21">
      <c r="A39" s="1">
        <f>A38+1</f>
        <v>29</v>
      </c>
      <c r="B39" s="168">
        <v>35.784612000000003</v>
      </c>
      <c r="C39" s="168">
        <v>0.39725630000000001</v>
      </c>
      <c r="D39" s="168">
        <v>4.8752862000000001E-2</v>
      </c>
      <c r="F39" s="2">
        <f t="shared" si="13"/>
        <v>35.784612000000003</v>
      </c>
      <c r="G39" s="13">
        <f t="shared" si="7"/>
        <v>3.9725630000000001</v>
      </c>
      <c r="H39" s="3">
        <f t="shared" si="14"/>
        <v>750.04403076923074</v>
      </c>
      <c r="I39" s="2">
        <f t="shared" si="15"/>
        <v>142.15662560055603</v>
      </c>
      <c r="K39" s="9">
        <f t="shared" si="11"/>
        <v>141.86093735160003</v>
      </c>
      <c r="L39" s="12">
        <v>3.9643000000000002</v>
      </c>
      <c r="M39">
        <f t="shared" si="12"/>
        <v>-0.20800173590701795</v>
      </c>
      <c r="O39">
        <f t="shared" si="8"/>
        <v>-8.0503124999995368</v>
      </c>
      <c r="P39" s="1" t="str">
        <f t="shared" si="9"/>
        <v xml:space="preserve"> </v>
      </c>
      <c r="Q39" s="9">
        <f t="shared" si="10"/>
        <v>-0.89183176958152177</v>
      </c>
    </row>
    <row r="40" spans="1:21">
      <c r="A40" s="1">
        <f t="shared" si="6"/>
        <v>30</v>
      </c>
      <c r="B40" s="168">
        <v>35.672134</v>
      </c>
      <c r="C40" s="168">
        <v>0.3980456</v>
      </c>
      <c r="D40" s="168">
        <v>4.8708781999999999E-2</v>
      </c>
      <c r="F40" s="2">
        <f t="shared" si="13"/>
        <v>35.672134</v>
      </c>
      <c r="G40" s="13">
        <f t="shared" si="7"/>
        <v>3.9804560000000002</v>
      </c>
      <c r="H40" s="3">
        <f t="shared" si="14"/>
        <v>749.36587692307694</v>
      </c>
      <c r="I40" s="2">
        <f t="shared" si="15"/>
        <v>141.991359813104</v>
      </c>
      <c r="K40" s="9">
        <f t="shared" ref="K40:K70" si="17">F40*L40</f>
        <v>141.86807691799999</v>
      </c>
      <c r="L40" s="12">
        <v>3.9769999999999999</v>
      </c>
      <c r="M40">
        <f t="shared" si="12"/>
        <v>-8.6824223154340796E-2</v>
      </c>
      <c r="O40">
        <f t="shared" si="8"/>
        <v>-8.8565354330713006</v>
      </c>
      <c r="P40" s="1" t="str">
        <f t="shared" si="9"/>
        <v xml:space="preserve"> </v>
      </c>
      <c r="Q40" s="9">
        <f t="shared" si="10"/>
        <v>-0.98739372915914037</v>
      </c>
    </row>
    <row r="41" spans="1:21">
      <c r="A41" s="1">
        <f t="shared" si="6"/>
        <v>31</v>
      </c>
      <c r="B41" s="168">
        <v>35.569814999999998</v>
      </c>
      <c r="C41" s="168">
        <v>0.39867425000000001</v>
      </c>
      <c r="D41" s="168">
        <v>4.8652808999999998E-2</v>
      </c>
      <c r="F41" s="2">
        <f t="shared" si="13"/>
        <v>35.569814999999998</v>
      </c>
      <c r="G41" s="13">
        <f t="shared" si="7"/>
        <v>3.9867425000000001</v>
      </c>
      <c r="H41" s="3">
        <f t="shared" si="14"/>
        <v>748.5047538461539</v>
      </c>
      <c r="I41" s="2">
        <f t="shared" si="15"/>
        <v>141.8076931776375</v>
      </c>
      <c r="K41" s="9">
        <f t="shared" si="17"/>
        <v>141.85242221999999</v>
      </c>
      <c r="L41" s="12">
        <v>3.988</v>
      </c>
      <c r="M41">
        <f t="shared" si="12"/>
        <v>3.1542042155968474E-2</v>
      </c>
      <c r="O41">
        <f t="shared" si="8"/>
        <v>-9.3017272727272964</v>
      </c>
      <c r="P41" s="1" t="str">
        <f t="shared" si="9"/>
        <v xml:space="preserve"> </v>
      </c>
      <c r="Q41" s="9">
        <f t="shared" si="10"/>
        <v>-1.0428867387597169</v>
      </c>
    </row>
    <row r="42" spans="1:21">
      <c r="A42" s="1">
        <f t="shared" si="6"/>
        <v>32</v>
      </c>
      <c r="B42" s="168">
        <v>35.489266999999998</v>
      </c>
      <c r="C42" s="168">
        <v>0.39932384999999998</v>
      </c>
      <c r="D42" s="168">
        <v>4.8594037E-2</v>
      </c>
      <c r="F42" s="2">
        <f t="shared" si="13"/>
        <v>35.489266999999998</v>
      </c>
      <c r="G42" s="13">
        <f t="shared" si="7"/>
        <v>3.9932384999999999</v>
      </c>
      <c r="H42" s="3">
        <f t="shared" si="14"/>
        <v>747.60056923076922</v>
      </c>
      <c r="I42" s="2">
        <f t="shared" si="15"/>
        <v>141.7171073211795</v>
      </c>
      <c r="K42" s="9">
        <f t="shared" si="17"/>
        <v>141.79736629849998</v>
      </c>
      <c r="L42" s="12">
        <v>3.9954999999999998</v>
      </c>
      <c r="M42">
        <f t="shared" si="12"/>
        <v>5.6633231398523186E-2</v>
      </c>
      <c r="O42">
        <f t="shared" si="8"/>
        <v>-10.7397333333336</v>
      </c>
      <c r="P42" s="1" t="str">
        <f t="shared" si="9"/>
        <v xml:space="preserve"> </v>
      </c>
      <c r="Q42" s="9">
        <f t="shared" si="10"/>
        <v>-1.209114984914577</v>
      </c>
    </row>
    <row r="43" spans="1:21">
      <c r="A43" s="1">
        <f t="shared" si="6"/>
        <v>33</v>
      </c>
      <c r="B43" s="168">
        <v>35.369532</v>
      </c>
      <c r="C43" s="168">
        <v>0.40041349999999998</v>
      </c>
      <c r="D43" s="168">
        <v>4.8598234999999997E-2</v>
      </c>
      <c r="F43" s="2">
        <f t="shared" si="13"/>
        <v>35.369532</v>
      </c>
      <c r="G43" s="13">
        <f t="shared" si="7"/>
        <v>4.0041349999999998</v>
      </c>
      <c r="H43" s="3">
        <f t="shared" si="14"/>
        <v>747.66515384615377</v>
      </c>
      <c r="I43" s="2">
        <f t="shared" si="15"/>
        <v>141.62438101481999</v>
      </c>
      <c r="K43" s="9">
        <f t="shared" si="17"/>
        <v>141.690345192</v>
      </c>
      <c r="L43" s="12">
        <v>4.0060000000000002</v>
      </c>
      <c r="M43">
        <f t="shared" si="12"/>
        <v>4.6576851180103809E-2</v>
      </c>
      <c r="O43">
        <f t="shared" si="8"/>
        <v>-11.403333333332768</v>
      </c>
      <c r="P43" s="1" t="str">
        <f t="shared" si="9"/>
        <v xml:space="preserve"> </v>
      </c>
      <c r="Q43" s="9">
        <f t="shared" si="10"/>
        <v>-1.2915566237441611</v>
      </c>
    </row>
    <row r="44" spans="1:21">
      <c r="A44" s="1">
        <f t="shared" si="6"/>
        <v>34</v>
      </c>
      <c r="B44" s="169">
        <v>35.133692000000003</v>
      </c>
      <c r="C44" s="169">
        <v>0.40161491999999999</v>
      </c>
      <c r="D44" s="169">
        <v>4.8484889000000003E-2</v>
      </c>
      <c r="F44" s="2">
        <f t="shared" si="13"/>
        <v>35.133692000000003</v>
      </c>
      <c r="G44" s="13">
        <f t="shared" si="7"/>
        <v>4.0161492000000001</v>
      </c>
      <c r="H44" s="3">
        <f t="shared" si="14"/>
        <v>745.9213692307693</v>
      </c>
      <c r="I44" s="2">
        <f t="shared" si="15"/>
        <v>141.1021490188464</v>
      </c>
      <c r="K44" s="9">
        <f t="shared" si="17"/>
        <v>141.42013703840001</v>
      </c>
      <c r="L44" s="12">
        <v>4.0251999999999999</v>
      </c>
      <c r="M44">
        <f t="shared" si="12"/>
        <v>0.22536015345246146</v>
      </c>
      <c r="O44">
        <f t="shared" si="8"/>
        <v>-12.283333333333344</v>
      </c>
      <c r="P44" s="1" t="str">
        <f t="shared" si="9"/>
        <v xml:space="preserve"> </v>
      </c>
      <c r="Q44" s="9">
        <f t="shared" si="10"/>
        <v>-1.4072780433474903</v>
      </c>
    </row>
    <row r="45" spans="1:21">
      <c r="A45" s="1">
        <f t="shared" si="6"/>
        <v>35</v>
      </c>
      <c r="B45" s="169">
        <v>35.011780999999999</v>
      </c>
      <c r="C45" s="169">
        <v>0.40290015000000001</v>
      </c>
      <c r="D45" s="169">
        <v>4.8514974000000002E-2</v>
      </c>
      <c r="F45" s="2">
        <f t="shared" si="13"/>
        <v>35.011780999999999</v>
      </c>
      <c r="G45" s="13">
        <f t="shared" si="7"/>
        <v>4.0290014999999997</v>
      </c>
      <c r="H45" s="3">
        <f t="shared" si="14"/>
        <v>746.38421538461546</v>
      </c>
      <c r="I45" s="2">
        <f t="shared" si="15"/>
        <v>141.06251816667148</v>
      </c>
      <c r="K45" s="9">
        <f t="shared" si="17"/>
        <v>141.27253633500001</v>
      </c>
      <c r="L45" s="12">
        <v>4.0350000000000001</v>
      </c>
      <c r="M45">
        <f t="shared" si="12"/>
        <v>0.14888304211354755</v>
      </c>
      <c r="O45">
        <f t="shared" si="8"/>
        <v>-12.439897959183794</v>
      </c>
      <c r="P45" s="1" t="str">
        <f t="shared" si="9"/>
        <v xml:space="preserve"> </v>
      </c>
      <c r="Q45" s="9">
        <f t="shared" si="10"/>
        <v>-1.4336599519260849</v>
      </c>
    </row>
    <row r="46" spans="1:21">
      <c r="A46" s="1">
        <f t="shared" si="6"/>
        <v>36</v>
      </c>
      <c r="B46" s="169">
        <v>34.905107999999998</v>
      </c>
      <c r="C46" s="169">
        <v>0.40366152</v>
      </c>
      <c r="D46" s="169">
        <v>4.8512874999999997E-2</v>
      </c>
      <c r="F46" s="2">
        <f t="shared" si="13"/>
        <v>34.905107999999998</v>
      </c>
      <c r="G46" s="13">
        <f t="shared" si="7"/>
        <v>4.0366152</v>
      </c>
      <c r="H46" s="3">
        <f t="shared" si="14"/>
        <v>746.35192307692307</v>
      </c>
      <c r="I46" s="2">
        <f t="shared" si="15"/>
        <v>140.89848951044158</v>
      </c>
      <c r="K46" s="9">
        <f t="shared" si="17"/>
        <v>141.13182317640002</v>
      </c>
      <c r="L46" s="12">
        <v>4.0433000000000003</v>
      </c>
      <c r="M46">
        <f t="shared" si="12"/>
        <v>0.16560409325120659</v>
      </c>
      <c r="O46">
        <f t="shared" si="8"/>
        <v>-12.852168674698573</v>
      </c>
      <c r="P46" s="1" t="str">
        <f t="shared" si="9"/>
        <v xml:space="preserve"> </v>
      </c>
      <c r="Q46" s="9">
        <f t="shared" si="10"/>
        <v>-1.4887555598569915</v>
      </c>
    </row>
    <row r="47" spans="1:21">
      <c r="A47" s="1">
        <f t="shared" si="6"/>
        <v>37</v>
      </c>
      <c r="B47" s="168">
        <v>34.773038</v>
      </c>
      <c r="C47" s="168">
        <v>0.40466036999999999</v>
      </c>
      <c r="D47" s="168">
        <v>4.8536664E-2</v>
      </c>
      <c r="F47" s="2">
        <f t="shared" si="13"/>
        <v>34.773038</v>
      </c>
      <c r="G47" s="13">
        <f t="shared" si="7"/>
        <v>4.0466037000000004</v>
      </c>
      <c r="H47" s="3">
        <f t="shared" si="14"/>
        <v>746.71790769230768</v>
      </c>
      <c r="I47" s="2">
        <f t="shared" si="15"/>
        <v>140.71270423104062</v>
      </c>
      <c r="K47" s="9">
        <f t="shared" si="17"/>
        <v>140.95250953299998</v>
      </c>
      <c r="L47" s="12">
        <v>4.0534999999999997</v>
      </c>
      <c r="M47">
        <f t="shared" si="12"/>
        <v>0.1704219269111848</v>
      </c>
      <c r="O47">
        <f t="shared" si="8"/>
        <v>-12.94803921568702</v>
      </c>
      <c r="P47" s="1" t="str">
        <f t="shared" si="9"/>
        <v xml:space="preserve"> </v>
      </c>
      <c r="Q47" s="9">
        <f t="shared" si="10"/>
        <v>-1.5093555231149873</v>
      </c>
    </row>
    <row r="48" spans="1:21">
      <c r="A48" s="1">
        <f t="shared" si="6"/>
        <v>38</v>
      </c>
      <c r="B48" s="168">
        <v>34.677250000000001</v>
      </c>
      <c r="C48" s="168">
        <v>0.40515630000000002</v>
      </c>
      <c r="D48" s="168">
        <v>4.8515674000000002E-2</v>
      </c>
      <c r="F48" s="2">
        <f t="shared" si="13"/>
        <v>34.677250000000001</v>
      </c>
      <c r="G48" s="13">
        <f t="shared" si="7"/>
        <v>4.0515629999999998</v>
      </c>
      <c r="H48" s="3">
        <f t="shared" si="14"/>
        <v>746.3949846153846</v>
      </c>
      <c r="I48" s="2">
        <f t="shared" si="15"/>
        <v>140.49706304175001</v>
      </c>
      <c r="K48" s="9">
        <f t="shared" si="17"/>
        <v>140.80697362500001</v>
      </c>
      <c r="L48" s="12">
        <v>4.0605000000000002</v>
      </c>
      <c r="M48">
        <f t="shared" si="12"/>
        <v>0.22058153853217677</v>
      </c>
      <c r="O48">
        <f t="shared" si="8"/>
        <v>-13.683999999998742</v>
      </c>
      <c r="P48" s="1" t="str">
        <f t="shared" si="9"/>
        <v xml:space="preserve"> </v>
      </c>
      <c r="Q48" s="9">
        <f t="shared" si="10"/>
        <v>-1.6023151201434629</v>
      </c>
    </row>
    <row r="49" spans="1:17">
      <c r="A49" s="1">
        <f t="shared" si="6"/>
        <v>39</v>
      </c>
      <c r="B49" s="169">
        <v>34.582914000000002</v>
      </c>
      <c r="C49" s="169">
        <v>0.40621801000000002</v>
      </c>
      <c r="D49" s="169">
        <v>4.8508677E-2</v>
      </c>
      <c r="F49" s="2">
        <f t="shared" si="13"/>
        <v>34.582914000000002</v>
      </c>
      <c r="G49" s="13">
        <f t="shared" si="7"/>
        <v>4.0621801</v>
      </c>
      <c r="H49" s="3">
        <f t="shared" si="14"/>
        <v>746.28733846153852</v>
      </c>
      <c r="I49" s="2">
        <f t="shared" si="15"/>
        <v>140.48202505081142</v>
      </c>
      <c r="K49" s="9">
        <f t="shared" si="17"/>
        <v>140.65562782079999</v>
      </c>
      <c r="L49" s="12">
        <v>4.0671999999999997</v>
      </c>
      <c r="M49">
        <f t="shared" si="12"/>
        <v>0.12357650021474292</v>
      </c>
      <c r="O49">
        <f t="shared" si="8"/>
        <v>-14.080000000000849</v>
      </c>
      <c r="P49" s="1" t="str">
        <f t="shared" si="9"/>
        <v xml:space="preserve"> </v>
      </c>
      <c r="Q49" s="9">
        <f t="shared" si="10"/>
        <v>-1.6559095049076387</v>
      </c>
    </row>
    <row r="50" spans="1:17">
      <c r="A50" s="1">
        <f t="shared" si="6"/>
        <v>40</v>
      </c>
      <c r="B50" s="169">
        <v>34.493656999999999</v>
      </c>
      <c r="C50" s="169">
        <v>0.40695841999999999</v>
      </c>
      <c r="D50" s="169">
        <v>4.8535265000000001E-2</v>
      </c>
      <c r="F50" s="2">
        <f t="shared" si="13"/>
        <v>34.493656999999999</v>
      </c>
      <c r="G50" s="13">
        <f t="shared" si="7"/>
        <v>4.0695841999999995</v>
      </c>
      <c r="H50" s="3">
        <f t="shared" si="14"/>
        <v>746.69638461538466</v>
      </c>
      <c r="I50" s="2">
        <f t="shared" si="15"/>
        <v>140.37484152741939</v>
      </c>
      <c r="K50" s="9">
        <f t="shared" si="17"/>
        <v>140.50991178949999</v>
      </c>
      <c r="L50" s="12">
        <v>4.0735000000000001</v>
      </c>
      <c r="M50">
        <f t="shared" si="12"/>
        <v>9.6221132370245113E-2</v>
      </c>
      <c r="O50">
        <f t="shared" si="8"/>
        <v>-14.167777777777392</v>
      </c>
      <c r="P50" s="1" t="str">
        <f t="shared" si="9"/>
        <v xml:space="preserve"> </v>
      </c>
      <c r="Q50" s="9">
        <f t="shared" si="10"/>
        <v>-1.6731320421541911</v>
      </c>
    </row>
    <row r="51" spans="1:17">
      <c r="A51" s="1">
        <f t="shared" si="6"/>
        <v>41</v>
      </c>
      <c r="B51" s="168">
        <v>34.402949999999997</v>
      </c>
      <c r="C51" s="168">
        <v>0.40746134000000001</v>
      </c>
      <c r="D51" s="168">
        <v>4.8561153000000003E-2</v>
      </c>
      <c r="F51" s="2">
        <f t="shared" si="13"/>
        <v>34.402949999999997</v>
      </c>
      <c r="G51" s="13">
        <f t="shared" si="7"/>
        <v>4.0746134000000005</v>
      </c>
      <c r="H51" s="3">
        <f t="shared" si="14"/>
        <v>747.09466153846165</v>
      </c>
      <c r="I51" s="2">
        <f t="shared" si="15"/>
        <v>140.17872106953001</v>
      </c>
      <c r="K51" s="9">
        <f t="shared" si="17"/>
        <v>140.35715540999996</v>
      </c>
      <c r="L51" s="12">
        <v>4.0797999999999996</v>
      </c>
      <c r="M51">
        <f t="shared" si="12"/>
        <v>0.12729060381530066</v>
      </c>
      <c r="O51">
        <f t="shared" si="8"/>
        <v>-14.397936507937883</v>
      </c>
      <c r="P51" s="1" t="str">
        <f t="shared" si="9"/>
        <v xml:space="preserve"> </v>
      </c>
      <c r="Q51" s="9">
        <f t="shared" si="10"/>
        <v>-1.7074321058247905</v>
      </c>
    </row>
    <row r="52" spans="1:17">
      <c r="A52" s="1">
        <f t="shared" si="6"/>
        <v>42</v>
      </c>
      <c r="B52" s="168">
        <v>34.147516000000003</v>
      </c>
      <c r="C52" s="168">
        <v>0.40956382000000002</v>
      </c>
      <c r="D52" s="168">
        <v>4.8556954999999999E-2</v>
      </c>
      <c r="F52" s="2">
        <f t="shared" si="13"/>
        <v>34.147516000000003</v>
      </c>
      <c r="G52" s="13">
        <f t="shared" si="7"/>
        <v>4.0956381999999998</v>
      </c>
      <c r="H52" s="3">
        <f t="shared" si="14"/>
        <v>747.03007692307699</v>
      </c>
      <c r="I52" s="2">
        <f t="shared" si="15"/>
        <v>139.85587096471122</v>
      </c>
      <c r="K52" s="9">
        <f t="shared" si="17"/>
        <v>139.85587096471122</v>
      </c>
      <c r="L52" s="12">
        <f>G52</f>
        <v>4.0956381999999998</v>
      </c>
      <c r="M52">
        <f t="shared" si="12"/>
        <v>0</v>
      </c>
      <c r="O52">
        <f t="shared" si="8"/>
        <v>-16.127716533443937</v>
      </c>
      <c r="P52" s="1" t="str">
        <f t="shared" si="9"/>
        <v xml:space="preserve"> </v>
      </c>
      <c r="Q52" s="9">
        <f t="shared" si="10"/>
        <v>-1.9343512984412852</v>
      </c>
    </row>
    <row r="53" spans="1:17">
      <c r="A53" s="1">
        <f t="shared" si="6"/>
        <v>43</v>
      </c>
      <c r="B53" s="168">
        <v>33.958843999999999</v>
      </c>
      <c r="C53" s="168">
        <v>0.41056965000000001</v>
      </c>
      <c r="D53" s="168">
        <v>4.8573047000000001E-2</v>
      </c>
      <c r="F53" s="2">
        <f t="shared" ref="F53:F65" si="18">B53*1</f>
        <v>33.958843999999999</v>
      </c>
      <c r="G53" s="13">
        <f t="shared" ref="G53:G65" si="19">C53*10</f>
        <v>4.1056965000000005</v>
      </c>
      <c r="H53" s="3">
        <f t="shared" ref="H53:H65" si="20">D53*1000000/65</f>
        <v>747.27764615384615</v>
      </c>
      <c r="I53" s="2">
        <f t="shared" ref="I53:I65" si="21">F53*G53</f>
        <v>139.42470695484602</v>
      </c>
      <c r="K53" s="9">
        <f t="shared" ref="K53:K65" si="22">F53*L53</f>
        <v>139.46897230799999</v>
      </c>
      <c r="L53" s="12">
        <v>4.1070000000000002</v>
      </c>
      <c r="M53">
        <f t="shared" ref="M53:M65" si="23">(L53-G53)*100/G53</f>
        <v>3.1748571770945068E-2</v>
      </c>
      <c r="O53">
        <f t="shared" si="8"/>
        <v>-16.605819500431</v>
      </c>
      <c r="P53" s="1" t="str">
        <f t="shared" si="9"/>
        <v xml:space="preserve"> </v>
      </c>
      <c r="Q53" s="9">
        <f t="shared" si="10"/>
        <v>-2.0083163222007827</v>
      </c>
    </row>
    <row r="54" spans="1:17">
      <c r="A54" s="1">
        <f t="shared" si="6"/>
        <v>44</v>
      </c>
      <c r="B54" s="168">
        <v>33.765092000000003</v>
      </c>
      <c r="C54" s="168">
        <v>0.41179901000000002</v>
      </c>
      <c r="D54" s="168">
        <v>4.8563951000000001E-2</v>
      </c>
      <c r="F54" s="2">
        <f t="shared" si="18"/>
        <v>33.765092000000003</v>
      </c>
      <c r="G54" s="13">
        <f t="shared" si="19"/>
        <v>4.1179901000000001</v>
      </c>
      <c r="H54" s="3">
        <f t="shared" si="20"/>
        <v>747.13770769230769</v>
      </c>
      <c r="I54" s="2">
        <f t="shared" si="21"/>
        <v>139.04431458158922</v>
      </c>
      <c r="K54" s="9">
        <f t="shared" si="22"/>
        <v>139.04431458158922</v>
      </c>
      <c r="L54" s="12">
        <f>G54</f>
        <v>4.1179901000000001</v>
      </c>
      <c r="M54">
        <f t="shared" si="23"/>
        <v>0</v>
      </c>
      <c r="O54">
        <f t="shared" si="8"/>
        <v>-17.629684898226429</v>
      </c>
      <c r="P54" s="1" t="str">
        <f t="shared" si="9"/>
        <v xml:space="preserve"> </v>
      </c>
      <c r="Q54" s="9">
        <f t="shared" si="10"/>
        <v>-2.1501160985142862</v>
      </c>
    </row>
    <row r="55" spans="1:17">
      <c r="A55" s="1">
        <f t="shared" si="6"/>
        <v>45</v>
      </c>
      <c r="B55" s="168">
        <v>33.651162999999997</v>
      </c>
      <c r="C55" s="168">
        <v>0.41208539</v>
      </c>
      <c r="D55" s="168">
        <v>4.8556954999999999E-2</v>
      </c>
      <c r="F55" s="2">
        <f t="shared" si="18"/>
        <v>33.651162999999997</v>
      </c>
      <c r="G55" s="13">
        <f t="shared" si="19"/>
        <v>4.1208539000000002</v>
      </c>
      <c r="H55" s="3">
        <f t="shared" si="20"/>
        <v>747.03007692307699</v>
      </c>
      <c r="I55" s="2">
        <f t="shared" si="21"/>
        <v>138.67152628808569</v>
      </c>
      <c r="K55" s="9">
        <f t="shared" si="22"/>
        <v>138.77739621199999</v>
      </c>
      <c r="L55" s="12">
        <v>4.1239999999999997</v>
      </c>
      <c r="M55">
        <f t="shared" si="23"/>
        <v>7.6345827256809204E-2</v>
      </c>
      <c r="O55">
        <f t="shared" si="8"/>
        <v>-18.956887801796057</v>
      </c>
      <c r="P55" s="1" t="str">
        <f t="shared" si="9"/>
        <v xml:space="preserve"> </v>
      </c>
      <c r="Q55" s="9">
        <f t="shared" si="10"/>
        <v>-2.3231947524252559</v>
      </c>
    </row>
    <row r="56" spans="1:17">
      <c r="A56" s="1">
        <f t="shared" si="6"/>
        <v>46</v>
      </c>
      <c r="B56" s="168">
        <v>33.415322000000003</v>
      </c>
      <c r="C56" s="168">
        <v>0.41368495</v>
      </c>
      <c r="D56" s="168">
        <v>4.8656307000000003E-2</v>
      </c>
      <c r="F56" s="2">
        <f t="shared" si="18"/>
        <v>33.415322000000003</v>
      </c>
      <c r="G56" s="13">
        <f t="shared" si="19"/>
        <v>4.1368495000000003</v>
      </c>
      <c r="H56" s="3">
        <f t="shared" si="20"/>
        <v>748.55856923076919</v>
      </c>
      <c r="I56" s="2">
        <f t="shared" si="21"/>
        <v>138.23415810803903</v>
      </c>
      <c r="K56" s="9">
        <f t="shared" si="22"/>
        <v>138.20577179200001</v>
      </c>
      <c r="L56" s="12">
        <v>4.1360000000000001</v>
      </c>
      <c r="M56">
        <f t="shared" si="23"/>
        <v>-2.0534950570480496E-2</v>
      </c>
      <c r="O56">
        <f t="shared" si="8"/>
        <v>-19.653416666665382</v>
      </c>
      <c r="P56" s="1" t="str">
        <f t="shared" si="9"/>
        <v xml:space="preserve"> </v>
      </c>
      <c r="Q56" s="9">
        <f t="shared" si="10"/>
        <v>-2.4326125402391159</v>
      </c>
    </row>
    <row r="57" spans="1:17">
      <c r="A57" s="1">
        <f t="shared" si="6"/>
        <v>47</v>
      </c>
      <c r="B57" s="168">
        <v>32.961058000000001</v>
      </c>
      <c r="C57" s="168">
        <v>0.41556390999999998</v>
      </c>
      <c r="D57" s="168">
        <v>4.8609430000000002E-2</v>
      </c>
      <c r="F57" s="2">
        <f t="shared" si="18"/>
        <v>32.961058000000001</v>
      </c>
      <c r="G57" s="13">
        <f t="shared" si="19"/>
        <v>4.1556391000000001</v>
      </c>
      <c r="H57" s="3">
        <f t="shared" si="20"/>
        <v>747.83738461538462</v>
      </c>
      <c r="I57" s="2">
        <f t="shared" si="21"/>
        <v>136.9742614021678</v>
      </c>
      <c r="K57" s="9">
        <f t="shared" si="22"/>
        <v>136.9742614021678</v>
      </c>
      <c r="L57" s="12">
        <f>G57</f>
        <v>4.1556391000000001</v>
      </c>
      <c r="M57">
        <f t="shared" si="23"/>
        <v>0</v>
      </c>
      <c r="O57">
        <f t="shared" si="8"/>
        <v>-23.130591524051589</v>
      </c>
      <c r="P57" s="1" t="str">
        <f t="shared" si="9"/>
        <v xml:space="preserve"> </v>
      </c>
      <c r="Q57" s="9">
        <f t="shared" si="10"/>
        <v>-2.9162410546250475</v>
      </c>
    </row>
    <row r="58" spans="1:17">
      <c r="A58" s="1">
        <f t="shared" si="6"/>
        <v>48</v>
      </c>
      <c r="B58" s="168">
        <v>32.297801999999997</v>
      </c>
      <c r="C58" s="168">
        <v>0.41814835</v>
      </c>
      <c r="D58" s="168">
        <v>4.8673098999999997E-2</v>
      </c>
      <c r="F58" s="2">
        <f t="shared" si="18"/>
        <v>32.297801999999997</v>
      </c>
      <c r="G58" s="13">
        <f t="shared" si="19"/>
        <v>4.1814834999999997</v>
      </c>
      <c r="H58" s="3">
        <f t="shared" si="20"/>
        <v>748.81690769230761</v>
      </c>
      <c r="I58" s="2">
        <f t="shared" si="21"/>
        <v>135.05272614926699</v>
      </c>
      <c r="K58" s="9">
        <f t="shared" si="22"/>
        <v>135.05272614926699</v>
      </c>
      <c r="L58" s="12">
        <f>G58</f>
        <v>4.1814834999999997</v>
      </c>
      <c r="M58">
        <f t="shared" si="23"/>
        <v>0</v>
      </c>
      <c r="O58">
        <f t="shared" si="8"/>
        <v>-25.663431923357312</v>
      </c>
      <c r="P58" s="1" t="str">
        <f t="shared" si="9"/>
        <v xml:space="preserve"> </v>
      </c>
      <c r="Q58" s="9">
        <f t="shared" si="10"/>
        <v>-3.3225548023636979</v>
      </c>
    </row>
    <row r="59" spans="1:17">
      <c r="A59" s="1">
        <f t="shared" si="6"/>
        <v>49</v>
      </c>
      <c r="B59" s="168">
        <v>31.479980000000001</v>
      </c>
      <c r="C59" s="168">
        <v>0.42066293999999999</v>
      </c>
      <c r="D59" s="168">
        <v>4.8743766000000001E-2</v>
      </c>
      <c r="F59" s="2">
        <f t="shared" si="18"/>
        <v>31.479980000000001</v>
      </c>
      <c r="G59" s="13">
        <f t="shared" si="19"/>
        <v>4.2066293999999997</v>
      </c>
      <c r="H59" s="3">
        <f t="shared" si="20"/>
        <v>749.90409230769239</v>
      </c>
      <c r="I59" s="2">
        <f t="shared" si="21"/>
        <v>132.424609379412</v>
      </c>
      <c r="K59" s="9">
        <f t="shared" si="22"/>
        <v>132.31035594000002</v>
      </c>
      <c r="L59" s="12">
        <f>4.203</f>
        <v>4.2030000000000003</v>
      </c>
      <c r="M59">
        <f t="shared" si="23"/>
        <v>-8.6278101893155837E-2</v>
      </c>
      <c r="O59">
        <f t="shared" si="8"/>
        <v>-38.00906281225911</v>
      </c>
      <c r="P59" s="1" t="str">
        <f t="shared" si="9"/>
        <v xml:space="preserve"> </v>
      </c>
      <c r="Q59" s="9">
        <f t="shared" si="10"/>
        <v>-5.074720219006652</v>
      </c>
    </row>
    <row r="60" spans="1:17">
      <c r="A60" s="1">
        <f t="shared" si="6"/>
        <v>50</v>
      </c>
      <c r="B60" s="168">
        <v>30.829059999999998</v>
      </c>
      <c r="C60" s="168">
        <v>0.42130554999999997</v>
      </c>
      <c r="D60" s="168">
        <v>4.8771753000000001E-2</v>
      </c>
      <c r="F60" s="2">
        <f t="shared" si="18"/>
        <v>30.829059999999998</v>
      </c>
      <c r="G60" s="13">
        <f t="shared" si="19"/>
        <v>4.2130554999999994</v>
      </c>
      <c r="H60" s="3">
        <f t="shared" si="20"/>
        <v>750.33466153846166</v>
      </c>
      <c r="I60" s="2">
        <f t="shared" si="21"/>
        <v>129.88454079282997</v>
      </c>
      <c r="K60" s="9">
        <f t="shared" si="22"/>
        <v>129.94448789999998</v>
      </c>
      <c r="L60" s="12">
        <v>4.2149999999999999</v>
      </c>
      <c r="M60">
        <f t="shared" si="23"/>
        <v>4.6154151066855401E-2</v>
      </c>
      <c r="O60">
        <f t="shared" si="8"/>
        <v>-54.243333333335528</v>
      </c>
      <c r="P60" s="1" t="str">
        <f t="shared" si="9"/>
        <v xml:space="preserve"> </v>
      </c>
      <c r="Q60" s="9">
        <f t="shared" si="10"/>
        <v>-7.4162381207863382</v>
      </c>
    </row>
    <row r="61" spans="1:17">
      <c r="A61" s="1">
        <f t="shared" si="6"/>
        <v>51</v>
      </c>
      <c r="B61" s="168">
        <v>30.212247000000001</v>
      </c>
      <c r="C61" s="168">
        <v>0.42180846999999999</v>
      </c>
      <c r="D61" s="168">
        <v>4.8782947E-2</v>
      </c>
      <c r="F61" s="2">
        <f t="shared" si="18"/>
        <v>30.212247000000001</v>
      </c>
      <c r="G61" s="13">
        <f t="shared" si="19"/>
        <v>4.2180847000000004</v>
      </c>
      <c r="H61" s="3">
        <f t="shared" si="20"/>
        <v>750.5068769230769</v>
      </c>
      <c r="I61" s="2">
        <f t="shared" si="21"/>
        <v>127.43781682332092</v>
      </c>
      <c r="K61" s="9">
        <f t="shared" si="22"/>
        <v>127.52589458700001</v>
      </c>
      <c r="L61" s="12">
        <v>4.2210000000000001</v>
      </c>
      <c r="M61">
        <f t="shared" si="23"/>
        <v>6.9114306784776786E-2</v>
      </c>
      <c r="O61">
        <f t="shared" si="8"/>
        <v>-102.80216666666226</v>
      </c>
      <c r="P61" s="1" t="str">
        <f t="shared" si="9"/>
        <v xml:space="preserve"> </v>
      </c>
      <c r="Q61" s="9">
        <f t="shared" si="10"/>
        <v>-14.362650533738234</v>
      </c>
    </row>
    <row r="62" spans="1:17">
      <c r="A62" s="1">
        <f t="shared" si="6"/>
        <v>52</v>
      </c>
      <c r="B62" s="168">
        <v>29.411840999999999</v>
      </c>
      <c r="C62" s="168">
        <v>0.42265364999999999</v>
      </c>
      <c r="D62" s="168">
        <v>4.8813032999999999E-2</v>
      </c>
      <c r="F62" s="2">
        <f t="shared" si="18"/>
        <v>29.411840999999999</v>
      </c>
      <c r="G62" s="13">
        <f t="shared" si="19"/>
        <v>4.2265364999999999</v>
      </c>
      <c r="H62" s="3">
        <f t="shared" si="20"/>
        <v>750.96973846153844</v>
      </c>
      <c r="I62" s="2">
        <f t="shared" si="21"/>
        <v>124.3102195186965</v>
      </c>
      <c r="K62" s="9">
        <f t="shared" si="22"/>
        <v>124.29444006599999</v>
      </c>
      <c r="L62" s="12">
        <f>4.226</f>
        <v>4.226</v>
      </c>
      <c r="M62">
        <f t="shared" si="23"/>
        <v>-1.2693608584710905E-2</v>
      </c>
      <c r="O62">
        <f t="shared" si="8"/>
        <v>-160.08120000000389</v>
      </c>
      <c r="P62" s="1" t="str">
        <f t="shared" si="9"/>
        <v xml:space="preserve"> </v>
      </c>
      <c r="Q62" s="9">
        <f t="shared" si="10"/>
        <v>-23.001047476083407</v>
      </c>
    </row>
    <row r="63" spans="1:17">
      <c r="A63" s="1">
        <f t="shared" si="6"/>
        <v>53</v>
      </c>
      <c r="B63" s="168">
        <v>25.681933999999998</v>
      </c>
      <c r="C63" s="168">
        <v>0.42500060000000001</v>
      </c>
      <c r="D63" s="168">
        <v>4.8843118999999997E-2</v>
      </c>
      <c r="F63" s="2">
        <f t="shared" si="18"/>
        <v>25.681933999999998</v>
      </c>
      <c r="G63" s="13">
        <f t="shared" si="19"/>
        <v>4.250006</v>
      </c>
      <c r="H63" s="3">
        <f t="shared" si="20"/>
        <v>751.43259999999998</v>
      </c>
      <c r="I63" s="2">
        <f t="shared" si="21"/>
        <v>109.14837359160398</v>
      </c>
      <c r="K63" s="9">
        <f t="shared" si="22"/>
        <v>108.98385512239999</v>
      </c>
      <c r="L63" s="12">
        <v>4.2435999999999998</v>
      </c>
      <c r="M63">
        <f t="shared" si="23"/>
        <v>-0.15072919897054579</v>
      </c>
      <c r="O63">
        <f t="shared" si="8"/>
        <v>-211.92653409091108</v>
      </c>
      <c r="P63" s="1" t="str">
        <f t="shared" si="9"/>
        <v xml:space="preserve"> </v>
      </c>
      <c r="Q63" s="9">
        <f t="shared" si="10"/>
        <v>-35.018057443344816</v>
      </c>
    </row>
    <row r="64" spans="1:17">
      <c r="A64" s="1">
        <f t="shared" si="6"/>
        <v>54</v>
      </c>
      <c r="B64" s="169">
        <v>21.520956999999999</v>
      </c>
      <c r="C64" s="169">
        <v>0.42618244</v>
      </c>
      <c r="D64" s="169">
        <v>4.8819542E-2</v>
      </c>
      <c r="F64" s="2">
        <f t="shared" si="18"/>
        <v>21.520956999999999</v>
      </c>
      <c r="G64" s="13">
        <f t="shared" si="19"/>
        <v>4.2618244000000001</v>
      </c>
      <c r="H64" s="3">
        <f t="shared" si="20"/>
        <v>751.06987692307689</v>
      </c>
      <c r="I64" s="2">
        <f t="shared" si="21"/>
        <v>91.718539653950799</v>
      </c>
      <c r="K64" s="9">
        <f t="shared" si="22"/>
        <v>91.636234905999999</v>
      </c>
      <c r="L64" s="12">
        <v>4.258</v>
      </c>
      <c r="M64">
        <f t="shared" si="23"/>
        <v>-8.9736217193745971E-2</v>
      </c>
      <c r="O64">
        <f t="shared" si="8"/>
        <v>-288.9567361111072</v>
      </c>
      <c r="P64" s="1" t="str">
        <f t="shared" si="9"/>
        <v xml:space="preserve"> </v>
      </c>
      <c r="Q64" s="9">
        <f t="shared" si="10"/>
        <v>-57.171146355670643</v>
      </c>
    </row>
    <row r="65" spans="1:17">
      <c r="A65" s="1">
        <f t="shared" si="6"/>
        <v>55</v>
      </c>
      <c r="B65" s="168">
        <v>15.124991</v>
      </c>
      <c r="C65" s="168">
        <v>0.42802509999999999</v>
      </c>
      <c r="D65" s="168">
        <v>4.8790644000000001E-2</v>
      </c>
      <c r="F65" s="2">
        <f t="shared" si="18"/>
        <v>15.124991</v>
      </c>
      <c r="G65" s="13">
        <f t="shared" si="19"/>
        <v>4.2802509999999998</v>
      </c>
      <c r="H65" s="3">
        <f t="shared" si="20"/>
        <v>750.62529230769235</v>
      </c>
      <c r="I65" s="2">
        <f t="shared" si="21"/>
        <v>64.738757852740989</v>
      </c>
      <c r="K65" s="9">
        <f t="shared" si="22"/>
        <v>64.712273993500006</v>
      </c>
      <c r="L65" s="12">
        <v>4.2785000000000002</v>
      </c>
      <c r="M65">
        <f t="shared" si="23"/>
        <v>-4.0908815861490692E-2</v>
      </c>
      <c r="O65">
        <f t="shared" si="8"/>
        <v>-311.9983414634118</v>
      </c>
      <c r="P65" s="1" t="str">
        <f t="shared" si="9"/>
        <v xml:space="preserve"> </v>
      </c>
      <c r="Q65" s="9">
        <f t="shared" si="10"/>
        <v>-88.25690567030469</v>
      </c>
    </row>
    <row r="66" spans="1:17">
      <c r="A66" s="1">
        <f>A65+1</f>
        <v>56</v>
      </c>
      <c r="B66" s="169">
        <v>10.468024</v>
      </c>
      <c r="C66" s="169">
        <v>0.42924383999999999</v>
      </c>
      <c r="D66" s="169">
        <v>4.8802566999999998E-2</v>
      </c>
      <c r="F66" s="2">
        <f t="shared" si="13"/>
        <v>10.468024</v>
      </c>
      <c r="G66" s="13">
        <f t="shared" si="7"/>
        <v>4.2924384</v>
      </c>
      <c r="H66" s="3">
        <f t="shared" si="14"/>
        <v>750.808723076923</v>
      </c>
      <c r="I66" s="2">
        <f t="shared" si="15"/>
        <v>44.933348189721599</v>
      </c>
      <c r="K66" s="9">
        <f t="shared" si="17"/>
        <v>44.928759008</v>
      </c>
      <c r="L66" s="12">
        <v>4.2919999999999998</v>
      </c>
      <c r="M66">
        <f t="shared" si="12"/>
        <v>-1.021330905995464E-2</v>
      </c>
      <c r="O66">
        <f t="shared" si="8"/>
        <v>-344.96051851852815</v>
      </c>
      <c r="P66" s="1" t="str">
        <f t="shared" si="9"/>
        <v xml:space="preserve"> </v>
      </c>
      <c r="Q66" s="9">
        <f t="shared" si="10"/>
        <v>-141.43744277635616</v>
      </c>
    </row>
    <row r="67" spans="1:17">
      <c r="A67" s="1">
        <f>A66+1</f>
        <v>57</v>
      </c>
      <c r="B67" s="169">
        <v>4.3058746000000001</v>
      </c>
      <c r="C67" s="169">
        <v>0.43088965000000001</v>
      </c>
      <c r="D67" s="169">
        <v>4.8834809E-2</v>
      </c>
      <c r="F67" s="2">
        <f t="shared" si="13"/>
        <v>4.3058746000000001</v>
      </c>
      <c r="G67" s="13">
        <f t="shared" si="7"/>
        <v>4.3088965000000004</v>
      </c>
      <c r="H67" s="3">
        <f t="shared" si="14"/>
        <v>751.30475384615386</v>
      </c>
      <c r="I67" s="2">
        <f t="shared" si="15"/>
        <v>18.553567993378902</v>
      </c>
      <c r="K67" s="9">
        <f t="shared" si="17"/>
        <v>18.551989890338</v>
      </c>
      <c r="L67" s="12">
        <v>4.3085300000000002</v>
      </c>
      <c r="M67">
        <f t="shared" si="12"/>
        <v>-8.5056580031606308E-3</v>
      </c>
      <c r="O67">
        <f t="shared" si="8"/>
        <v>-372.78580762249601</v>
      </c>
      <c r="P67" s="1" t="str">
        <f t="shared" si="9"/>
        <v xml:space="preserve"> </v>
      </c>
      <c r="Q67" s="162">
        <f t="shared" si="10"/>
        <v>-373.0157017846625</v>
      </c>
    </row>
    <row r="68" spans="1:17">
      <c r="A68" s="1">
        <f>A67+1</f>
        <v>58</v>
      </c>
      <c r="B68" s="168">
        <v>1.272087</v>
      </c>
      <c r="C68" s="168">
        <v>0.43166427000000002</v>
      </c>
      <c r="D68" s="168">
        <v>4.8819330000000001E-2</v>
      </c>
      <c r="F68" s="2">
        <f t="shared" si="13"/>
        <v>1.272087</v>
      </c>
      <c r="G68" s="13">
        <f t="shared" si="7"/>
        <v>4.3166427000000001</v>
      </c>
      <c r="H68" s="3">
        <f t="shared" si="14"/>
        <v>751.06661538461537</v>
      </c>
      <c r="I68" s="2">
        <f t="shared" si="15"/>
        <v>5.4911450623149003</v>
      </c>
      <c r="K68" s="9">
        <f t="shared" si="17"/>
        <v>5.4911450623149003</v>
      </c>
      <c r="L68" s="12">
        <f>G68</f>
        <v>4.3166427000000001</v>
      </c>
      <c r="M68">
        <f t="shared" si="12"/>
        <v>0</v>
      </c>
      <c r="O68">
        <f t="shared" si="8"/>
        <v>-373.95535395121868</v>
      </c>
      <c r="P68" s="1" t="str">
        <f t="shared" si="9"/>
        <v xml:space="preserve"> </v>
      </c>
      <c r="Q68" s="162">
        <f t="shared" si="10"/>
        <v>-1268.9632460354082</v>
      </c>
    </row>
    <row r="69" spans="1:17">
      <c r="A69" s="1">
        <f>A68+1</f>
        <v>59</v>
      </c>
      <c r="B69" s="168">
        <v>0.73364499999999999</v>
      </c>
      <c r="C69" s="168">
        <v>0.43178301000000002</v>
      </c>
      <c r="D69" s="168">
        <v>4.8862708999999997E-2</v>
      </c>
      <c r="F69" s="2">
        <f t="shared" si="13"/>
        <v>0.73364499999999999</v>
      </c>
      <c r="G69" s="13">
        <f t="shared" si="7"/>
        <v>4.3178301000000001</v>
      </c>
      <c r="H69" s="3">
        <f t="shared" si="14"/>
        <v>751.73398461538454</v>
      </c>
      <c r="I69" s="2">
        <f t="shared" si="15"/>
        <v>3.1677544637145001</v>
      </c>
      <c r="K69" s="9">
        <f t="shared" si="17"/>
        <v>3.1679378015999999</v>
      </c>
      <c r="L69" s="12">
        <v>4.3180800000000001</v>
      </c>
      <c r="M69">
        <f t="shared" si="12"/>
        <v>5.7876293001900446E-3</v>
      </c>
      <c r="O69">
        <f t="shared" si="8"/>
        <v>-374.62046893478595</v>
      </c>
      <c r="P69" s="1" t="str">
        <f t="shared" si="9"/>
        <v xml:space="preserve"> </v>
      </c>
      <c r="Q69" s="162">
        <f t="shared" si="10"/>
        <v>-2204.937203276681</v>
      </c>
    </row>
    <row r="70" spans="1:17">
      <c r="A70" s="1">
        <f>A69+1</f>
        <v>60</v>
      </c>
      <c r="B70" s="169">
        <v>1E-3</v>
      </c>
      <c r="C70" s="169">
        <v>0.43200300000000003</v>
      </c>
      <c r="D70" s="169">
        <v>4.8845087000000002E-2</v>
      </c>
      <c r="F70" s="2">
        <f t="shared" si="13"/>
        <v>1E-3</v>
      </c>
      <c r="G70" s="13">
        <f t="shared" si="7"/>
        <v>4.32003</v>
      </c>
      <c r="H70" s="3">
        <f t="shared" si="14"/>
        <v>751.46287692307692</v>
      </c>
      <c r="I70" s="2">
        <f t="shared" si="15"/>
        <v>4.3200299999999999E-3</v>
      </c>
      <c r="K70" s="9">
        <f t="shared" si="17"/>
        <v>4.3200299999999999E-3</v>
      </c>
      <c r="L70" s="12">
        <f>G70</f>
        <v>4.32003</v>
      </c>
      <c r="M70">
        <f t="shared" si="12"/>
        <v>0</v>
      </c>
      <c r="O70">
        <f t="shared" si="8"/>
        <v>-375.71538461540462</v>
      </c>
      <c r="P70" s="1" t="str">
        <f t="shared" si="9"/>
        <v xml:space="preserve"> </v>
      </c>
      <c r="Q70" s="162">
        <f t="shared" si="10"/>
        <v>-1623101.7330000864</v>
      </c>
    </row>
    <row r="71" spans="1:17">
      <c r="B71" t="s">
        <v>247</v>
      </c>
    </row>
    <row r="73" spans="1:17">
      <c r="G73" s="2" t="s">
        <v>174</v>
      </c>
      <c r="K73" s="2"/>
      <c r="L73" s="2" t="s">
        <v>174</v>
      </c>
      <c r="M73" s="1"/>
    </row>
    <row r="74" spans="1:17">
      <c r="G74" s="12">
        <f>-(G67-G69)/(F67-F69)*F69+G69</f>
        <v>4.3196648339633485</v>
      </c>
      <c r="L74" s="12">
        <f>-(L67-L69)/(F67-F69)*F69+L69</f>
        <v>4.320041326827929</v>
      </c>
    </row>
    <row r="204" spans="12:12">
      <c r="L204" s="24"/>
    </row>
  </sheetData>
  <conditionalFormatting sqref="K11:K70">
    <cfRule type="cellIs" dxfId="2" priority="1" operator="equal">
      <formula>$T$37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266"/>
  <sheetViews>
    <sheetView topLeftCell="A37" workbookViewId="0">
      <selection activeCell="D52" sqref="D52:D53"/>
    </sheetView>
  </sheetViews>
  <sheetFormatPr defaultColWidth="11.5546875" defaultRowHeight="14.4"/>
  <cols>
    <col min="1" max="1" width="4.88671875" customWidth="1"/>
    <col min="5" max="5" width="7.88671875" customWidth="1"/>
    <col min="6" max="6" width="7.5546875" style="2" customWidth="1"/>
    <col min="7" max="7" width="7.33203125" style="1" customWidth="1"/>
    <col min="8" max="8" width="9" style="1" customWidth="1"/>
    <col min="9" max="9" width="7.5546875" style="1" customWidth="1"/>
    <col min="10" max="10" width="7.109375" customWidth="1"/>
    <col min="11" max="11" width="7.33203125" style="12" customWidth="1"/>
    <col min="12" max="12" width="7.109375" customWidth="1"/>
    <col min="13" max="13" width="6" customWidth="1"/>
    <col min="14" max="16" width="7.109375" customWidth="1"/>
    <col min="17" max="17" width="9.33203125" customWidth="1"/>
    <col min="18" max="18" width="8" customWidth="1"/>
    <col min="19" max="19" width="6.88671875" customWidth="1"/>
  </cols>
  <sheetData>
    <row r="1" spans="1:79">
      <c r="B1" s="18"/>
      <c r="C1" s="23"/>
      <c r="D1" s="17"/>
    </row>
    <row r="2" spans="1:79">
      <c r="B2" s="17"/>
      <c r="C2" s="17"/>
      <c r="D2" s="17"/>
      <c r="G2" s="27" t="str">
        <f>'1 kW'!G2</f>
        <v>M2: SPR-220</v>
      </c>
      <c r="K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</row>
    <row r="3" spans="1:79">
      <c r="C3" s="27"/>
      <c r="D3" s="27"/>
      <c r="K3"/>
    </row>
    <row r="4" spans="1:79">
      <c r="E4" s="2"/>
      <c r="F4" s="160" t="s">
        <v>12</v>
      </c>
      <c r="G4" s="164">
        <f>MIN(H11:H70)</f>
        <v>500.47786153846158</v>
      </c>
      <c r="H4" s="160" t="s">
        <v>13</v>
      </c>
      <c r="I4" s="164">
        <f>MAX(H11:H70)</f>
        <v>507.61446153846157</v>
      </c>
      <c r="J4" s="160" t="s">
        <v>172</v>
      </c>
      <c r="K4" s="164">
        <f>AVERAGE(H11:H70)</f>
        <v>505.11001538461539</v>
      </c>
      <c r="L4" s="160" t="s">
        <v>18</v>
      </c>
      <c r="M4" s="91">
        <f>MAX((I4-K4),(K4-G4))*100/G4</f>
        <v>0.92554620336544757</v>
      </c>
      <c r="N4" s="28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72"/>
      <c r="CA4" s="172"/>
    </row>
    <row r="5" spans="1:79">
      <c r="E5" s="2"/>
      <c r="F5" s="95"/>
      <c r="H5" s="96"/>
      <c r="J5" s="96"/>
      <c r="K5" s="13"/>
      <c r="L5" s="96"/>
      <c r="M5" s="1"/>
    </row>
    <row r="6" spans="1:79">
      <c r="F6" s="166" t="s">
        <v>235</v>
      </c>
      <c r="G6" s="2">
        <f>K6/I6</f>
        <v>36.503017999999997</v>
      </c>
      <c r="H6" s="166" t="s">
        <v>236</v>
      </c>
      <c r="I6" s="13">
        <f>VLOOKUP(K6,K11:L70,2,FALSE)</f>
        <v>2.6059999999999999</v>
      </c>
      <c r="J6" s="166" t="s">
        <v>234</v>
      </c>
      <c r="K6" s="1">
        <f>MAX(K11:K70)</f>
        <v>95.126864907999988</v>
      </c>
      <c r="L6" s="159" t="s">
        <v>19</v>
      </c>
      <c r="M6" s="91">
        <f>MAX(MAX(M11:M70), -MIN(M11:M70))</f>
        <v>0.33523192862846618</v>
      </c>
    </row>
    <row r="7" spans="1:79">
      <c r="F7" s="95"/>
      <c r="H7" s="96"/>
      <c r="J7" s="96"/>
      <c r="K7" s="13"/>
      <c r="L7" s="96"/>
      <c r="M7" s="1"/>
    </row>
    <row r="8" spans="1:79">
      <c r="B8" t="s">
        <v>2</v>
      </c>
      <c r="C8" t="s">
        <v>1</v>
      </c>
      <c r="D8" t="s">
        <v>3</v>
      </c>
      <c r="F8" s="161" t="s">
        <v>175</v>
      </c>
      <c r="G8" s="1">
        <v>33.5</v>
      </c>
      <c r="H8" s="161" t="s">
        <v>176</v>
      </c>
      <c r="I8" s="1">
        <v>44.6</v>
      </c>
      <c r="J8" s="165" t="s">
        <v>16</v>
      </c>
      <c r="K8" s="2">
        <f>1000*G70/H70</f>
        <v>5.5365434154718836</v>
      </c>
      <c r="L8" s="165" t="s">
        <v>173</v>
      </c>
      <c r="M8" s="40">
        <f>L70*1000/H70</f>
        <v>5.5349246717098035</v>
      </c>
    </row>
    <row r="9" spans="1:79">
      <c r="B9" t="s">
        <v>0</v>
      </c>
    </row>
    <row r="10" spans="1:79">
      <c r="B10" t="s">
        <v>249</v>
      </c>
      <c r="F10" s="2" t="s">
        <v>4</v>
      </c>
      <c r="G10" s="1" t="s">
        <v>5</v>
      </c>
      <c r="H10" s="1" t="s">
        <v>6</v>
      </c>
      <c r="I10" s="1" t="s">
        <v>7</v>
      </c>
      <c r="K10" s="1" t="s">
        <v>14</v>
      </c>
      <c r="L10" s="13" t="s">
        <v>8</v>
      </c>
      <c r="M10" s="1" t="s">
        <v>9</v>
      </c>
      <c r="O10" s="1" t="s">
        <v>239</v>
      </c>
      <c r="P10" s="1" t="s">
        <v>240</v>
      </c>
      <c r="Q10" s="1" t="s">
        <v>241</v>
      </c>
    </row>
    <row r="11" spans="1:79">
      <c r="A11" s="1">
        <f>A10+1</f>
        <v>1</v>
      </c>
      <c r="B11" s="168">
        <v>44.191415999999997</v>
      </c>
      <c r="C11" s="168">
        <v>2.1652999999999999E-4</v>
      </c>
      <c r="D11" s="168">
        <v>3.2531061E-2</v>
      </c>
      <c r="F11" s="2">
        <f t="shared" ref="F11:F68" si="0">B11*1</f>
        <v>44.191415999999997</v>
      </c>
      <c r="G11" s="13">
        <f>C11*10</f>
        <v>2.1652999999999998E-3</v>
      </c>
      <c r="H11" s="3">
        <f t="shared" ref="H11:H68" si="1">D11*1000000/65</f>
        <v>500.47786153846158</v>
      </c>
      <c r="I11" s="2">
        <f t="shared" ref="I11:I68" si="2">F11*G11</f>
        <v>9.5687673064799986E-2</v>
      </c>
      <c r="K11" s="9">
        <f t="shared" ref="K11:K43" si="3">F11*L11</f>
        <v>9.5687673064799986E-2</v>
      </c>
      <c r="L11" s="12">
        <f t="shared" ref="L11:L20" si="4">G11</f>
        <v>2.1652999999999998E-3</v>
      </c>
      <c r="M11">
        <v>0</v>
      </c>
      <c r="O11">
        <v>0</v>
      </c>
      <c r="P11" s="1"/>
      <c r="Q11">
        <v>0</v>
      </c>
      <c r="AA11" s="9"/>
      <c r="AB11" s="9"/>
      <c r="AC11" s="172"/>
      <c r="AD11" s="172"/>
    </row>
    <row r="12" spans="1:79">
      <c r="A12" s="1">
        <f t="shared" ref="A12:A19" si="5">A11+1</f>
        <v>2</v>
      </c>
      <c r="B12" s="168">
        <v>43.752389999999998</v>
      </c>
      <c r="C12" s="168">
        <v>3.6342810000000003E-2</v>
      </c>
      <c r="D12" s="168">
        <v>3.2549952E-2</v>
      </c>
      <c r="F12" s="2">
        <f>B12*1</f>
        <v>43.752389999999998</v>
      </c>
      <c r="G12" s="13">
        <f t="shared" ref="G12:G70" si="6">C12*10</f>
        <v>0.36342810000000003</v>
      </c>
      <c r="H12" s="3">
        <f>D12*1000000/65</f>
        <v>500.76849230769233</v>
      </c>
      <c r="I12" s="2">
        <f>F12*G12</f>
        <v>15.900847968159001</v>
      </c>
      <c r="K12" s="9">
        <f>F12*L12</f>
        <v>15.900847968159001</v>
      </c>
      <c r="L12" s="12">
        <f t="shared" si="4"/>
        <v>0.36342810000000003</v>
      </c>
      <c r="M12">
        <f>(L12-G12)*100/G12</f>
        <v>0</v>
      </c>
      <c r="O12">
        <f>(F12-F11)/(L12-L11)</f>
        <v>-1.215253826300406</v>
      </c>
      <c r="P12" s="1" t="str">
        <f>IF(O12&gt;O11,"C"," ")</f>
        <v xml:space="preserve"> </v>
      </c>
      <c r="Q12" s="9">
        <f>(F12-F11)/(L12-L11)*(L12/F12)</f>
        <v>-1.0094474590075803E-2</v>
      </c>
      <c r="AA12" s="9"/>
      <c r="AB12" s="9"/>
      <c r="AC12" s="172"/>
      <c r="AD12" s="172"/>
    </row>
    <row r="13" spans="1:79">
      <c r="A13" s="1">
        <f t="shared" si="5"/>
        <v>3</v>
      </c>
      <c r="B13" s="169">
        <v>43.271275000000003</v>
      </c>
      <c r="C13" s="169">
        <v>7.1491189999999996E-2</v>
      </c>
      <c r="D13" s="169">
        <v>3.2610122999999998E-2</v>
      </c>
      <c r="F13" s="2">
        <f>B13*1</f>
        <v>43.271275000000003</v>
      </c>
      <c r="G13" s="13">
        <f t="shared" si="6"/>
        <v>0.71491189999999993</v>
      </c>
      <c r="H13" s="3">
        <f>D13*1000000/65</f>
        <v>501.69419999999997</v>
      </c>
      <c r="I13" s="2">
        <f>F13*G13</f>
        <v>30.935149425672499</v>
      </c>
      <c r="K13" s="9">
        <f>F13*L13</f>
        <v>30.935149425672499</v>
      </c>
      <c r="L13" s="12">
        <f t="shared" si="4"/>
        <v>0.71491189999999993</v>
      </c>
      <c r="M13">
        <f>(L13-G13)*100/G13</f>
        <v>0</v>
      </c>
      <c r="O13">
        <f t="shared" ref="O13:O70" si="7">(F13-F12)/(L13-L12)</f>
        <v>-1.3688113079464705</v>
      </c>
      <c r="P13" s="1" t="str">
        <f t="shared" ref="P13:P70" si="8">IF(O13&gt;O12,"C"," ")</f>
        <v xml:space="preserve"> </v>
      </c>
      <c r="Q13" s="9">
        <f t="shared" ref="Q13:Q70" si="9">(F13-F12)/(L13-L12)*(L13/F13)</f>
        <v>-2.261499095890972E-2</v>
      </c>
      <c r="AA13" s="9"/>
      <c r="AB13" s="9"/>
      <c r="AC13" s="172"/>
      <c r="AD13" s="172"/>
    </row>
    <row r="14" spans="1:79">
      <c r="A14" s="1">
        <f t="shared" si="5"/>
        <v>4</v>
      </c>
      <c r="B14" s="169">
        <v>42.729931000000001</v>
      </c>
      <c r="C14" s="169">
        <v>0.10575946</v>
      </c>
      <c r="D14" s="169">
        <v>3.2573739999999997E-2</v>
      </c>
      <c r="F14" s="2">
        <f>B14*1</f>
        <v>42.729931000000001</v>
      </c>
      <c r="G14" s="13">
        <f t="shared" si="6"/>
        <v>1.0575946000000001</v>
      </c>
      <c r="H14" s="3">
        <f>D14*1000000/65</f>
        <v>501.13446153846149</v>
      </c>
      <c r="I14" s="2">
        <f>F14*G14</f>
        <v>45.190944283972605</v>
      </c>
      <c r="K14" s="9">
        <f>F14*L14</f>
        <v>45.190944283972605</v>
      </c>
      <c r="L14" s="12">
        <f t="shared" si="4"/>
        <v>1.0575946000000001</v>
      </c>
      <c r="M14">
        <f>(L14-G14)*100/G14</f>
        <v>0</v>
      </c>
      <c r="O14">
        <f t="shared" si="7"/>
        <v>-1.5797237502797838</v>
      </c>
      <c r="P14" s="1" t="str">
        <f t="shared" si="8"/>
        <v xml:space="preserve"> </v>
      </c>
      <c r="Q14" s="9">
        <f t="shared" si="9"/>
        <v>-3.9099227840729438E-2</v>
      </c>
      <c r="AA14" s="9"/>
      <c r="AB14" s="9"/>
      <c r="AC14" s="172"/>
      <c r="AD14" s="172"/>
    </row>
    <row r="15" spans="1:79">
      <c r="A15" s="1">
        <f t="shared" si="5"/>
        <v>5</v>
      </c>
      <c r="B15" s="169">
        <v>42.259701</v>
      </c>
      <c r="C15" s="169">
        <v>0.13130349999999999</v>
      </c>
      <c r="D15" s="169">
        <v>3.2589832999999999E-2</v>
      </c>
      <c r="F15" s="2">
        <f t="shared" si="0"/>
        <v>42.259701</v>
      </c>
      <c r="G15" s="13">
        <f t="shared" si="6"/>
        <v>1.313035</v>
      </c>
      <c r="H15" s="3">
        <f t="shared" si="1"/>
        <v>501.38204615384615</v>
      </c>
      <c r="I15" s="2">
        <f t="shared" si="2"/>
        <v>55.488466502534997</v>
      </c>
      <c r="K15" s="9">
        <f t="shared" si="3"/>
        <v>55.488466502534997</v>
      </c>
      <c r="L15" s="12">
        <f t="shared" si="4"/>
        <v>1.313035</v>
      </c>
      <c r="M15">
        <f t="shared" ref="M15:M68" si="10">(L15-G15)*100/G15</f>
        <v>0</v>
      </c>
      <c r="O15">
        <f t="shared" si="7"/>
        <v>-1.8408599422800818</v>
      </c>
      <c r="P15" s="1" t="str">
        <f t="shared" si="8"/>
        <v xml:space="preserve"> </v>
      </c>
      <c r="Q15" s="9">
        <f t="shared" si="9"/>
        <v>-5.719665490088837E-2</v>
      </c>
      <c r="AA15" s="9"/>
      <c r="AB15" s="9"/>
      <c r="AC15" s="172"/>
      <c r="AD15" s="172"/>
    </row>
    <row r="16" spans="1:79">
      <c r="A16" s="1">
        <f t="shared" si="5"/>
        <v>6</v>
      </c>
      <c r="B16" s="169">
        <v>41.745932000000003</v>
      </c>
      <c r="C16" s="169">
        <v>0.15494763</v>
      </c>
      <c r="D16" s="169">
        <v>3.2596829000000001E-2</v>
      </c>
      <c r="F16" s="2">
        <f t="shared" si="0"/>
        <v>41.745932000000003</v>
      </c>
      <c r="G16" s="13">
        <f t="shared" si="6"/>
        <v>1.5494763</v>
      </c>
      <c r="H16" s="3">
        <f t="shared" si="1"/>
        <v>501.48967692307696</v>
      </c>
      <c r="I16" s="2">
        <f t="shared" si="2"/>
        <v>64.684332255411604</v>
      </c>
      <c r="K16" s="9">
        <f t="shared" si="3"/>
        <v>64.684332255411604</v>
      </c>
      <c r="L16" s="12">
        <f t="shared" si="4"/>
        <v>1.5494763</v>
      </c>
      <c r="M16">
        <f t="shared" si="10"/>
        <v>0</v>
      </c>
      <c r="O16">
        <f t="shared" si="7"/>
        <v>-2.172924104206821</v>
      </c>
      <c r="P16" s="1" t="str">
        <f t="shared" si="8"/>
        <v xml:space="preserve"> </v>
      </c>
      <c r="Q16" s="9">
        <f t="shared" si="9"/>
        <v>-8.0652035776017622E-2</v>
      </c>
      <c r="AA16" s="9"/>
      <c r="AB16" s="9"/>
      <c r="AC16" s="172"/>
      <c r="AD16" s="172"/>
    </row>
    <row r="17" spans="1:30">
      <c r="A17" s="1">
        <f t="shared" si="5"/>
        <v>7</v>
      </c>
      <c r="B17" s="169">
        <v>41.234340000000003</v>
      </c>
      <c r="C17" s="169">
        <v>0.17535771</v>
      </c>
      <c r="D17" s="169">
        <v>3.270108E-2</v>
      </c>
      <c r="F17" s="2">
        <f>B17*1</f>
        <v>41.234340000000003</v>
      </c>
      <c r="G17" s="13">
        <f t="shared" si="6"/>
        <v>1.7535771</v>
      </c>
      <c r="H17" s="3">
        <f>D17*1000000/65</f>
        <v>503.09353846153851</v>
      </c>
      <c r="I17" s="2">
        <f>F17*G17</f>
        <v>72.307594357614008</v>
      </c>
      <c r="K17" s="9">
        <f>F17*L17</f>
        <v>72.307594357614008</v>
      </c>
      <c r="L17" s="12">
        <f t="shared" si="4"/>
        <v>1.7535771</v>
      </c>
      <c r="M17">
        <f>(L17-G17)*100/G17</f>
        <v>0</v>
      </c>
      <c r="O17">
        <f t="shared" si="7"/>
        <v>-2.5065653833791948</v>
      </c>
      <c r="P17" s="1" t="str">
        <f t="shared" si="8"/>
        <v xml:space="preserve"> </v>
      </c>
      <c r="Q17" s="9">
        <f t="shared" si="9"/>
        <v>-0.1065969688358411</v>
      </c>
      <c r="AA17" s="9"/>
      <c r="AB17" s="9"/>
      <c r="AC17" s="172"/>
      <c r="AD17" s="172"/>
    </row>
    <row r="18" spans="1:30">
      <c r="A18" s="1">
        <f t="shared" si="5"/>
        <v>8</v>
      </c>
      <c r="B18" s="169">
        <v>40.727826999999998</v>
      </c>
      <c r="C18" s="169">
        <v>0.19240104999999999</v>
      </c>
      <c r="D18" s="169">
        <v>3.2717172000000003E-2</v>
      </c>
      <c r="F18" s="2">
        <f>B18*1</f>
        <v>40.727826999999998</v>
      </c>
      <c r="G18" s="13">
        <f t="shared" si="6"/>
        <v>1.9240104999999998</v>
      </c>
      <c r="H18" s="3">
        <f>D18*1000000/65</f>
        <v>503.34110769230773</v>
      </c>
      <c r="I18" s="2">
        <f>F18*G18</f>
        <v>78.36076679018349</v>
      </c>
      <c r="K18" s="9">
        <f>F18*L18</f>
        <v>78.36076679018349</v>
      </c>
      <c r="L18" s="12">
        <f t="shared" si="4"/>
        <v>1.9240104999999998</v>
      </c>
      <c r="M18">
        <f>(L18-G18)*100/G18</f>
        <v>0</v>
      </c>
      <c r="O18">
        <f t="shared" si="7"/>
        <v>-2.9719116088748203</v>
      </c>
      <c r="P18" s="1" t="str">
        <f t="shared" si="8"/>
        <v xml:space="preserve"> </v>
      </c>
      <c r="Q18" s="9">
        <f t="shared" si="9"/>
        <v>-0.14039514410005344</v>
      </c>
      <c r="AA18" s="9"/>
      <c r="AB18" s="9"/>
      <c r="AC18" s="172"/>
      <c r="AD18" s="172"/>
    </row>
    <row r="19" spans="1:30">
      <c r="A19" s="1">
        <f t="shared" si="5"/>
        <v>9</v>
      </c>
      <c r="B19" s="168">
        <v>40.232925000000002</v>
      </c>
      <c r="C19" s="168">
        <v>0.20628018000000001</v>
      </c>
      <c r="D19" s="168">
        <v>3.2707377000000003E-2</v>
      </c>
      <c r="F19" s="2">
        <f>B19*1</f>
        <v>40.232925000000002</v>
      </c>
      <c r="G19" s="13">
        <f t="shared" si="6"/>
        <v>2.0628017999999999</v>
      </c>
      <c r="H19" s="3">
        <f>D19*1000000/65</f>
        <v>503.19041538461545</v>
      </c>
      <c r="I19" s="2">
        <f>F19*G19</f>
        <v>82.992550109264997</v>
      </c>
      <c r="K19" s="9">
        <f>F19*L19</f>
        <v>82.992550109264997</v>
      </c>
      <c r="L19" s="12">
        <f t="shared" si="4"/>
        <v>2.0628017999999999</v>
      </c>
      <c r="M19">
        <f>(L19-G19)*100/G19</f>
        <v>0</v>
      </c>
      <c r="O19">
        <f t="shared" si="7"/>
        <v>-3.5657998736231735</v>
      </c>
      <c r="P19" s="1" t="str">
        <f t="shared" si="8"/>
        <v xml:space="preserve"> </v>
      </c>
      <c r="Q19" s="9">
        <f t="shared" si="9"/>
        <v>-0.18282385379013966</v>
      </c>
      <c r="AA19" s="9"/>
      <c r="AB19" s="9"/>
      <c r="AC19" s="172"/>
      <c r="AD19" s="172"/>
    </row>
    <row r="20" spans="1:30">
      <c r="A20" s="1">
        <f t="shared" ref="A20:A70" si="11">A19+1</f>
        <v>10</v>
      </c>
      <c r="B20" s="168">
        <v>39.777208999999999</v>
      </c>
      <c r="C20" s="168">
        <v>0.21691131</v>
      </c>
      <c r="D20" s="168">
        <v>3.2706677000000003E-2</v>
      </c>
      <c r="F20" s="2">
        <f t="shared" si="0"/>
        <v>39.777208999999999</v>
      </c>
      <c r="G20" s="13">
        <f t="shared" si="6"/>
        <v>2.1691131000000001</v>
      </c>
      <c r="H20" s="3">
        <f t="shared" si="1"/>
        <v>503.17964615384619</v>
      </c>
      <c r="I20" s="2">
        <f t="shared" si="2"/>
        <v>86.281265123337903</v>
      </c>
      <c r="K20" s="9">
        <f t="shared" si="3"/>
        <v>86.281265123337903</v>
      </c>
      <c r="L20" s="12">
        <f t="shared" si="4"/>
        <v>2.1691131000000001</v>
      </c>
      <c r="M20">
        <f t="shared" si="10"/>
        <v>0</v>
      </c>
      <c r="O20">
        <f t="shared" si="7"/>
        <v>-4.2866186379058622</v>
      </c>
      <c r="P20" s="1" t="str">
        <f t="shared" si="8"/>
        <v xml:space="preserve"> </v>
      </c>
      <c r="Q20" s="9">
        <f t="shared" si="9"/>
        <v>-0.23375598429205435</v>
      </c>
      <c r="AA20" s="9"/>
      <c r="AB20" s="9"/>
      <c r="AC20" s="172"/>
      <c r="AD20" s="172"/>
    </row>
    <row r="21" spans="1:30">
      <c r="A21" s="1">
        <f t="shared" si="11"/>
        <v>11</v>
      </c>
      <c r="B21" s="169">
        <v>39.285209000000002</v>
      </c>
      <c r="C21" s="169">
        <v>0.22776595999999999</v>
      </c>
      <c r="D21" s="169">
        <v>3.2862703E-2</v>
      </c>
      <c r="F21" s="2">
        <f t="shared" si="0"/>
        <v>39.285209000000002</v>
      </c>
      <c r="G21" s="13">
        <f t="shared" si="6"/>
        <v>2.2776595999999998</v>
      </c>
      <c r="H21" s="3">
        <f t="shared" si="1"/>
        <v>505.58004615384618</v>
      </c>
      <c r="I21" s="2">
        <f t="shared" si="2"/>
        <v>89.478333416856401</v>
      </c>
      <c r="K21" s="9">
        <f t="shared" si="3"/>
        <v>89.236352243500008</v>
      </c>
      <c r="L21" s="12">
        <v>2.2715000000000001</v>
      </c>
      <c r="M21">
        <f t="shared" si="10"/>
        <v>-0.27043549439958942</v>
      </c>
      <c r="O21">
        <f t="shared" si="7"/>
        <v>-4.8053022408139867</v>
      </c>
      <c r="P21" s="1" t="str">
        <f t="shared" si="8"/>
        <v xml:space="preserve"> </v>
      </c>
      <c r="Q21" s="9">
        <f t="shared" si="9"/>
        <v>-0.27784614917051786</v>
      </c>
      <c r="AA21" s="9"/>
      <c r="AB21" s="9"/>
      <c r="AC21" s="172"/>
      <c r="AD21" s="172"/>
    </row>
    <row r="22" spans="1:30">
      <c r="A22" s="1">
        <f t="shared" si="11"/>
        <v>12</v>
      </c>
      <c r="B22" s="169">
        <v>38.868679</v>
      </c>
      <c r="C22" s="169">
        <v>0.23423404</v>
      </c>
      <c r="D22" s="169">
        <v>3.2678690000000003E-2</v>
      </c>
      <c r="F22" s="2">
        <f t="shared" si="0"/>
        <v>38.868679</v>
      </c>
      <c r="G22" s="13">
        <f t="shared" si="6"/>
        <v>2.3423403999999999</v>
      </c>
      <c r="H22" s="3">
        <f t="shared" si="1"/>
        <v>502.74907692307698</v>
      </c>
      <c r="I22" s="2">
        <f t="shared" si="2"/>
        <v>91.043677116331594</v>
      </c>
      <c r="K22" s="9">
        <f t="shared" si="3"/>
        <v>91.043677116331594</v>
      </c>
      <c r="L22" s="12">
        <f>G22</f>
        <v>2.3423403999999999</v>
      </c>
      <c r="M22">
        <f t="shared" si="10"/>
        <v>0</v>
      </c>
      <c r="O22">
        <f t="shared" si="7"/>
        <v>-5.8798369292099251</v>
      </c>
      <c r="P22" s="1" t="str">
        <f t="shared" si="8"/>
        <v xml:space="preserve"> </v>
      </c>
      <c r="Q22" s="9">
        <f t="shared" si="9"/>
        <v>-0.35433618890676338</v>
      </c>
      <c r="AA22" s="9"/>
      <c r="AB22" s="9"/>
      <c r="AC22" s="172"/>
      <c r="AD22" s="172"/>
    </row>
    <row r="23" spans="1:30">
      <c r="A23" s="1">
        <f t="shared" si="11"/>
        <v>13</v>
      </c>
      <c r="B23" s="169">
        <v>38.366520000000001</v>
      </c>
      <c r="C23" s="169">
        <v>0.24151238</v>
      </c>
      <c r="D23" s="169">
        <v>3.2694782999999998E-2</v>
      </c>
      <c r="F23" s="2">
        <f t="shared" si="0"/>
        <v>38.366520000000001</v>
      </c>
      <c r="G23" s="13">
        <f t="shared" si="6"/>
        <v>2.4151237999999999</v>
      </c>
      <c r="H23" s="3">
        <f t="shared" si="1"/>
        <v>502.99666153846152</v>
      </c>
      <c r="I23" s="2">
        <f t="shared" si="2"/>
        <v>92.659895575175995</v>
      </c>
      <c r="K23" s="9">
        <f t="shared" si="3"/>
        <v>92.659895575175995</v>
      </c>
      <c r="L23" s="12">
        <f>G23</f>
        <v>2.4151237999999999</v>
      </c>
      <c r="M23">
        <f t="shared" si="10"/>
        <v>0</v>
      </c>
      <c r="O23">
        <f t="shared" si="7"/>
        <v>-6.8993616676329843</v>
      </c>
      <c r="P23" s="1" t="str">
        <f t="shared" si="8"/>
        <v xml:space="preserve"> </v>
      </c>
      <c r="Q23" s="9">
        <f t="shared" si="9"/>
        <v>-0.43430607123888509</v>
      </c>
      <c r="AA23" s="9"/>
      <c r="AB23" s="9"/>
      <c r="AC23" s="172"/>
      <c r="AD23" s="172"/>
    </row>
    <row r="24" spans="1:30">
      <c r="A24" s="1">
        <f t="shared" si="11"/>
        <v>14</v>
      </c>
      <c r="B24" s="169">
        <v>37.926768000000003</v>
      </c>
      <c r="C24" s="169">
        <v>0.24752643999999999</v>
      </c>
      <c r="D24" s="169">
        <v>3.2907482000000002E-2</v>
      </c>
      <c r="F24" s="2">
        <f t="shared" si="0"/>
        <v>37.926768000000003</v>
      </c>
      <c r="G24" s="13">
        <f t="shared" si="6"/>
        <v>2.4752643999999999</v>
      </c>
      <c r="H24" s="3">
        <f t="shared" si="1"/>
        <v>506.26895384615392</v>
      </c>
      <c r="I24" s="2">
        <f t="shared" si="2"/>
        <v>93.878778637459206</v>
      </c>
      <c r="K24" s="9">
        <f t="shared" si="3"/>
        <v>93.878778637459206</v>
      </c>
      <c r="L24" s="12">
        <f>G24</f>
        <v>2.4752643999999999</v>
      </c>
      <c r="M24">
        <f t="shared" si="10"/>
        <v>0</v>
      </c>
      <c r="O24">
        <f t="shared" si="7"/>
        <v>-7.3120653934280444</v>
      </c>
      <c r="P24" s="1" t="str">
        <f t="shared" si="8"/>
        <v xml:space="preserve"> </v>
      </c>
      <c r="Q24" s="9">
        <f t="shared" si="9"/>
        <v>-0.47721691336378647</v>
      </c>
      <c r="AA24" s="9"/>
      <c r="AB24" s="9"/>
      <c r="AC24" s="172"/>
      <c r="AD24" s="172"/>
    </row>
    <row r="25" spans="1:30">
      <c r="A25" s="1">
        <f t="shared" si="11"/>
        <v>15</v>
      </c>
      <c r="B25" s="168">
        <v>37.800502999999999</v>
      </c>
      <c r="C25" s="168">
        <v>0.24902821</v>
      </c>
      <c r="D25" s="168">
        <v>3.2856405999999998E-2</v>
      </c>
      <c r="F25" s="2">
        <f t="shared" si="0"/>
        <v>37.800502999999999</v>
      </c>
      <c r="G25" s="13">
        <f t="shared" si="6"/>
        <v>2.4902820999999999</v>
      </c>
      <c r="H25" s="3">
        <f t="shared" si="1"/>
        <v>505.48316923076914</v>
      </c>
      <c r="I25" s="2">
        <f t="shared" si="2"/>
        <v>94.133915991896302</v>
      </c>
      <c r="K25" s="9">
        <f t="shared" si="3"/>
        <v>94.133915991896302</v>
      </c>
      <c r="L25" s="12">
        <f>G25</f>
        <v>2.4902820999999999</v>
      </c>
      <c r="M25">
        <f t="shared" si="10"/>
        <v>0</v>
      </c>
      <c r="O25">
        <f t="shared" si="7"/>
        <v>-8.4077455269451011</v>
      </c>
      <c r="P25" s="1" t="str">
        <f t="shared" si="8"/>
        <v xml:space="preserve"> </v>
      </c>
      <c r="Q25" s="9">
        <f t="shared" si="9"/>
        <v>-0.55389893058053896</v>
      </c>
      <c r="AA25" s="9"/>
      <c r="AB25" s="9"/>
      <c r="AC25" s="172"/>
      <c r="AD25" s="172"/>
    </row>
    <row r="26" spans="1:30">
      <c r="A26" s="1">
        <f t="shared" si="11"/>
        <v>16</v>
      </c>
      <c r="B26" s="168">
        <v>37.653919000000002</v>
      </c>
      <c r="C26" s="168">
        <v>0.25063475000000002</v>
      </c>
      <c r="D26" s="168">
        <v>3.2855705999999998E-2</v>
      </c>
      <c r="F26" s="2">
        <f t="shared" si="0"/>
        <v>37.653919000000002</v>
      </c>
      <c r="G26" s="13">
        <f t="shared" si="6"/>
        <v>2.5063475000000004</v>
      </c>
      <c r="H26" s="3">
        <f t="shared" si="1"/>
        <v>505.47239999999999</v>
      </c>
      <c r="I26" s="2">
        <f t="shared" si="2"/>
        <v>94.373805750852526</v>
      </c>
      <c r="K26" s="9">
        <f t="shared" si="3"/>
        <v>94.373805750852526</v>
      </c>
      <c r="L26" s="12">
        <f>G26</f>
        <v>2.5063475000000004</v>
      </c>
      <c r="M26">
        <f t="shared" si="10"/>
        <v>0</v>
      </c>
      <c r="O26">
        <f t="shared" si="7"/>
        <v>-9.1242048128271342</v>
      </c>
      <c r="P26" s="1" t="str">
        <f t="shared" si="8"/>
        <v xml:space="preserve"> </v>
      </c>
      <c r="Q26" s="9">
        <f t="shared" si="9"/>
        <v>-0.60733194656623279</v>
      </c>
      <c r="AA26" s="9"/>
      <c r="AB26" s="9"/>
      <c r="AC26" s="172"/>
      <c r="AD26" s="172"/>
    </row>
    <row r="27" spans="1:30">
      <c r="A27" s="1">
        <f t="shared" si="11"/>
        <v>17</v>
      </c>
      <c r="B27" s="168">
        <v>37.554502999999997</v>
      </c>
      <c r="C27" s="168">
        <v>0.25173837999999998</v>
      </c>
      <c r="D27" s="168">
        <v>3.289139E-2</v>
      </c>
      <c r="F27" s="2">
        <f t="shared" si="0"/>
        <v>37.554502999999997</v>
      </c>
      <c r="G27" s="13">
        <f t="shared" si="6"/>
        <v>2.5173837999999997</v>
      </c>
      <c r="H27" s="3">
        <f t="shared" si="1"/>
        <v>506.02138461538459</v>
      </c>
      <c r="I27" s="2">
        <f t="shared" si="2"/>
        <v>94.539097469251388</v>
      </c>
      <c r="K27" s="9">
        <f t="shared" si="3"/>
        <v>94.528439501299999</v>
      </c>
      <c r="L27" s="12">
        <v>2.5171000000000001</v>
      </c>
      <c r="M27">
        <f t="shared" si="10"/>
        <v>-1.1273608736165387E-2</v>
      </c>
      <c r="O27">
        <f t="shared" si="7"/>
        <v>-9.245849802372252</v>
      </c>
      <c r="P27" s="1" t="str">
        <f t="shared" si="8"/>
        <v xml:space="preserve"> </v>
      </c>
      <c r="Q27" s="9">
        <f t="shared" si="9"/>
        <v>-0.61970540623453862</v>
      </c>
      <c r="AA27" s="9"/>
      <c r="AB27" s="9"/>
      <c r="AC27" s="172"/>
      <c r="AD27" s="172"/>
    </row>
    <row r="28" spans="1:30">
      <c r="A28" s="1">
        <f t="shared" si="11"/>
        <v>18</v>
      </c>
      <c r="B28" s="168">
        <v>37.316485999999998</v>
      </c>
      <c r="C28" s="168">
        <v>0.25401548000000002</v>
      </c>
      <c r="D28" s="168">
        <v>3.2869000000000002E-2</v>
      </c>
      <c r="F28" s="2">
        <f t="shared" si="0"/>
        <v>37.316485999999998</v>
      </c>
      <c r="G28" s="13">
        <f t="shared" si="6"/>
        <v>2.5401548000000003</v>
      </c>
      <c r="H28" s="3">
        <f t="shared" si="1"/>
        <v>505.67692307692306</v>
      </c>
      <c r="I28" s="2">
        <f t="shared" si="2"/>
        <v>94.789651032032808</v>
      </c>
      <c r="K28" s="9">
        <f t="shared" si="3"/>
        <v>94.789651032032808</v>
      </c>
      <c r="L28" s="12">
        <f>G28</f>
        <v>2.5401548000000003</v>
      </c>
      <c r="M28">
        <f t="shared" si="10"/>
        <v>0</v>
      </c>
      <c r="O28">
        <f t="shared" si="7"/>
        <v>-10.323967243263775</v>
      </c>
      <c r="P28" s="1" t="str">
        <f t="shared" si="8"/>
        <v xml:space="preserve"> </v>
      </c>
      <c r="Q28" s="9">
        <f t="shared" si="9"/>
        <v>-0.70275842553929779</v>
      </c>
      <c r="AA28" s="9"/>
      <c r="AB28" s="9"/>
      <c r="AC28" s="172"/>
      <c r="AD28" s="172"/>
    </row>
    <row r="29" spans="1:30">
      <c r="A29" s="1">
        <f t="shared" si="11"/>
        <v>19</v>
      </c>
      <c r="B29" s="168">
        <v>37.165548000000001</v>
      </c>
      <c r="C29" s="168">
        <v>0.25542645000000003</v>
      </c>
      <c r="D29" s="168">
        <v>3.2942464999999997E-2</v>
      </c>
      <c r="F29" s="2">
        <f t="shared" si="0"/>
        <v>37.165548000000001</v>
      </c>
      <c r="G29" s="13">
        <f t="shared" si="6"/>
        <v>2.5542645000000004</v>
      </c>
      <c r="H29" s="3">
        <f t="shared" si="1"/>
        <v>506.80715384615377</v>
      </c>
      <c r="I29" s="2">
        <f t="shared" si="2"/>
        <v>94.930639879446019</v>
      </c>
      <c r="K29" s="9">
        <f t="shared" si="3"/>
        <v>94.902226818000003</v>
      </c>
      <c r="L29" s="12">
        <v>2.5535000000000001</v>
      </c>
      <c r="M29">
        <f t="shared" si="10"/>
        <v>-2.9930338067975293E-2</v>
      </c>
      <c r="O29">
        <f t="shared" si="7"/>
        <v>-11.310283847375711</v>
      </c>
      <c r="P29" s="1" t="str">
        <f t="shared" si="8"/>
        <v xml:space="preserve"> </v>
      </c>
      <c r="Q29" s="9">
        <f t="shared" si="9"/>
        <v>-0.77708553642943401</v>
      </c>
      <c r="AA29" s="9"/>
      <c r="AB29" s="9"/>
      <c r="AC29" s="172"/>
      <c r="AD29" s="172"/>
    </row>
    <row r="30" spans="1:30">
      <c r="A30" s="1">
        <f t="shared" si="11"/>
        <v>20</v>
      </c>
      <c r="B30" s="168">
        <v>36.931159000000001</v>
      </c>
      <c r="C30" s="168">
        <v>0.25724952000000001</v>
      </c>
      <c r="D30" s="168">
        <v>3.2876697000000003E-2</v>
      </c>
      <c r="F30" s="2">
        <f t="shared" si="0"/>
        <v>36.931159000000001</v>
      </c>
      <c r="G30" s="13">
        <f t="shared" si="6"/>
        <v>2.5724952000000001</v>
      </c>
      <c r="H30" s="3">
        <f t="shared" si="1"/>
        <v>505.79533846153845</v>
      </c>
      <c r="I30" s="2">
        <f t="shared" si="2"/>
        <v>95.005229257936804</v>
      </c>
      <c r="K30" s="9">
        <f t="shared" si="3"/>
        <v>95.023872107000003</v>
      </c>
      <c r="L30" s="12">
        <v>2.573</v>
      </c>
      <c r="M30">
        <f t="shared" si="10"/>
        <v>1.9622971502526454E-2</v>
      </c>
      <c r="O30">
        <f t="shared" si="7"/>
        <v>-12.01994871794882</v>
      </c>
      <c r="P30" s="1" t="str">
        <f t="shared" si="8"/>
        <v xml:space="preserve"> </v>
      </c>
      <c r="Q30" s="9">
        <f t="shared" si="9"/>
        <v>-0.83743182961797413</v>
      </c>
      <c r="AA30" s="9"/>
      <c r="AB30" s="9"/>
      <c r="AC30" s="172"/>
      <c r="AD30" s="172"/>
    </row>
    <row r="31" spans="1:30">
      <c r="A31" s="1">
        <f t="shared" si="11"/>
        <v>21</v>
      </c>
      <c r="B31" s="168">
        <v>36.844805000000001</v>
      </c>
      <c r="C31" s="168">
        <v>0.25791310000000001</v>
      </c>
      <c r="D31" s="168">
        <v>3.2879495000000002E-2</v>
      </c>
      <c r="F31" s="2">
        <f t="shared" si="0"/>
        <v>36.844805000000001</v>
      </c>
      <c r="G31" s="13">
        <f t="shared" si="6"/>
        <v>2.5791310000000003</v>
      </c>
      <c r="H31" s="3">
        <f t="shared" si="1"/>
        <v>505.83838461538465</v>
      </c>
      <c r="I31" s="2">
        <f t="shared" si="2"/>
        <v>95.027578764455015</v>
      </c>
      <c r="K31" s="9">
        <f t="shared" si="3"/>
        <v>95.055912419500004</v>
      </c>
      <c r="L31" s="12">
        <v>2.5798999999999999</v>
      </c>
      <c r="M31">
        <f t="shared" si="10"/>
        <v>2.9816244308628583E-2</v>
      </c>
      <c r="O31">
        <f t="shared" si="7"/>
        <v>-12.515072463768291</v>
      </c>
      <c r="P31" s="1" t="str">
        <f t="shared" si="8"/>
        <v xml:space="preserve"> </v>
      </c>
      <c r="Q31" s="9">
        <f t="shared" si="9"/>
        <v>-0.87631446140848934</v>
      </c>
      <c r="AA31" s="9"/>
      <c r="AB31" s="9"/>
      <c r="AC31" s="172"/>
      <c r="AD31" s="172"/>
    </row>
    <row r="32" spans="1:30">
      <c r="A32" s="1">
        <f t="shared" si="11"/>
        <v>22</v>
      </c>
      <c r="B32" s="169">
        <v>36.713459999999998</v>
      </c>
      <c r="C32" s="169">
        <v>0.25816454999999999</v>
      </c>
      <c r="D32" s="169">
        <v>3.2755654000000002E-2</v>
      </c>
      <c r="F32" s="2">
        <f t="shared" si="0"/>
        <v>36.713459999999998</v>
      </c>
      <c r="G32" s="13">
        <f t="shared" si="6"/>
        <v>2.5816455</v>
      </c>
      <c r="H32" s="3">
        <f t="shared" si="1"/>
        <v>503.93313846153848</v>
      </c>
      <c r="I32" s="2">
        <f t="shared" si="2"/>
        <v>94.781138798429993</v>
      </c>
      <c r="K32" s="9">
        <f t="shared" si="3"/>
        <v>95.098875437999993</v>
      </c>
      <c r="L32" s="12">
        <v>2.5903</v>
      </c>
      <c r="M32">
        <f t="shared" si="10"/>
        <v>0.33523192862846618</v>
      </c>
      <c r="O32">
        <f t="shared" si="7"/>
        <v>-12.629326923076999</v>
      </c>
      <c r="P32" s="1" t="str">
        <f t="shared" si="8"/>
        <v xml:space="preserve"> </v>
      </c>
      <c r="Q32" s="9">
        <f t="shared" si="9"/>
        <v>-0.89105591052563149</v>
      </c>
      <c r="AA32" s="9"/>
      <c r="AB32" s="9"/>
      <c r="AC32" s="172"/>
      <c r="AD32" s="172"/>
    </row>
    <row r="33" spans="1:30">
      <c r="A33" s="1">
        <f t="shared" si="11"/>
        <v>23</v>
      </c>
      <c r="B33" s="168">
        <v>36.653230000000001</v>
      </c>
      <c r="C33" s="168">
        <v>0.25955455999999999</v>
      </c>
      <c r="D33" s="168">
        <v>3.2927772000000001E-2</v>
      </c>
      <c r="F33" s="2">
        <f t="shared" si="0"/>
        <v>36.653230000000001</v>
      </c>
      <c r="G33" s="13">
        <f t="shared" si="6"/>
        <v>2.5955455999999999</v>
      </c>
      <c r="H33" s="3">
        <f t="shared" si="1"/>
        <v>506.58110769230774</v>
      </c>
      <c r="I33" s="2">
        <f t="shared" si="2"/>
        <v>95.135129852288003</v>
      </c>
      <c r="K33" s="9">
        <f t="shared" si="3"/>
        <v>95.115131850000012</v>
      </c>
      <c r="L33" s="12">
        <v>2.5950000000000002</v>
      </c>
      <c r="M33">
        <f t="shared" si="10"/>
        <v>-2.102062857226249E-2</v>
      </c>
      <c r="O33">
        <f t="shared" si="7"/>
        <v>-12.814893617020259</v>
      </c>
      <c r="P33" s="1" t="str">
        <f t="shared" si="8"/>
        <v xml:space="preserve"> </v>
      </c>
      <c r="Q33" s="9">
        <f t="shared" si="9"/>
        <v>-0.90727744693080459</v>
      </c>
      <c r="AA33" s="9"/>
      <c r="AB33" s="9"/>
      <c r="AC33" s="172"/>
      <c r="AD33" s="172"/>
    </row>
    <row r="34" spans="1:30">
      <c r="A34" s="1">
        <f t="shared" si="11"/>
        <v>24</v>
      </c>
      <c r="B34" s="168">
        <v>36.596628000000003</v>
      </c>
      <c r="C34" s="168">
        <v>0.26000858999999998</v>
      </c>
      <c r="D34" s="168">
        <v>3.2887192000000003E-2</v>
      </c>
      <c r="F34" s="2">
        <f t="shared" si="0"/>
        <v>36.596628000000003</v>
      </c>
      <c r="G34" s="13">
        <f t="shared" si="6"/>
        <v>2.6000858999999998</v>
      </c>
      <c r="H34" s="3">
        <f t="shared" si="1"/>
        <v>505.95680000000004</v>
      </c>
      <c r="I34" s="2">
        <f t="shared" si="2"/>
        <v>95.154376450345197</v>
      </c>
      <c r="K34" s="9">
        <f t="shared" si="3"/>
        <v>95.125615160400002</v>
      </c>
      <c r="L34" s="12">
        <v>2.5992999999999999</v>
      </c>
      <c r="M34">
        <f t="shared" si="10"/>
        <v>-3.0225924458876341E-2</v>
      </c>
      <c r="O34">
        <f t="shared" si="7"/>
        <v>-13.163255813953803</v>
      </c>
      <c r="P34" s="1" t="str">
        <f t="shared" si="8"/>
        <v xml:space="preserve"> </v>
      </c>
      <c r="Q34" s="9">
        <f t="shared" si="9"/>
        <v>-0.93492905513617586</v>
      </c>
      <c r="AA34" s="9"/>
      <c r="AB34" s="9"/>
      <c r="AC34" s="172"/>
      <c r="AD34" s="172"/>
    </row>
    <row r="35" spans="1:30">
      <c r="A35" s="1">
        <f t="shared" si="11"/>
        <v>25</v>
      </c>
      <c r="B35" s="168">
        <v>36.503017999999997</v>
      </c>
      <c r="C35" s="168">
        <v>0.26053246000000002</v>
      </c>
      <c r="D35" s="168">
        <v>3.2916578000000002E-2</v>
      </c>
      <c r="F35" s="2">
        <f t="shared" si="0"/>
        <v>36.503017999999997</v>
      </c>
      <c r="G35" s="13">
        <f t="shared" si="6"/>
        <v>2.6053246000000003</v>
      </c>
      <c r="H35" s="3">
        <f t="shared" si="1"/>
        <v>506.40889230769233</v>
      </c>
      <c r="I35" s="2">
        <f t="shared" si="2"/>
        <v>95.102210769642809</v>
      </c>
      <c r="K35" s="9">
        <f t="shared" si="3"/>
        <v>95.126864907999988</v>
      </c>
      <c r="L35" s="12">
        <v>2.6059999999999999</v>
      </c>
      <c r="M35">
        <f t="shared" si="10"/>
        <v>2.5923833060937915E-2</v>
      </c>
      <c r="O35">
        <f t="shared" si="7"/>
        <v>-13.971641791045716</v>
      </c>
      <c r="P35" s="1" t="str">
        <f t="shared" si="8"/>
        <v xml:space="preserve"> </v>
      </c>
      <c r="Q35" s="9">
        <f t="shared" si="9"/>
        <v>-0.99745447095539164</v>
      </c>
      <c r="T35" s="14"/>
      <c r="U35" t="s">
        <v>244</v>
      </c>
      <c r="AA35" s="9"/>
      <c r="AB35" s="9"/>
      <c r="AC35" s="172"/>
      <c r="AD35" s="172"/>
    </row>
    <row r="36" spans="1:30">
      <c r="A36" s="1">
        <f t="shared" si="11"/>
        <v>26</v>
      </c>
      <c r="B36" s="168">
        <v>36.386186000000002</v>
      </c>
      <c r="C36" s="168">
        <v>0.26137764000000002</v>
      </c>
      <c r="D36" s="168">
        <v>3.2920775999999999E-2</v>
      </c>
      <c r="F36" s="2">
        <f t="shared" si="0"/>
        <v>36.386186000000002</v>
      </c>
      <c r="G36" s="13">
        <f t="shared" si="6"/>
        <v>2.6137764000000003</v>
      </c>
      <c r="H36" s="3">
        <f t="shared" si="1"/>
        <v>506.47347692307687</v>
      </c>
      <c r="I36" s="2">
        <f t="shared" si="2"/>
        <v>95.105354252810415</v>
      </c>
      <c r="K36" s="9">
        <f t="shared" si="3"/>
        <v>95.091658492400001</v>
      </c>
      <c r="L36" s="12">
        <v>2.6133999999999999</v>
      </c>
      <c r="M36">
        <f t="shared" si="10"/>
        <v>-1.4400619731679706E-2</v>
      </c>
      <c r="O36">
        <f t="shared" si="7"/>
        <v>-15.788108108107298</v>
      </c>
      <c r="P36" s="1" t="str">
        <f t="shared" si="8"/>
        <v xml:space="preserve"> </v>
      </c>
      <c r="Q36" s="9">
        <f t="shared" si="9"/>
        <v>-1.1339644591968945</v>
      </c>
      <c r="AA36" s="9"/>
      <c r="AB36" s="9"/>
      <c r="AC36" s="172"/>
      <c r="AD36" s="172"/>
    </row>
    <row r="37" spans="1:30">
      <c r="A37" s="1">
        <f>A36+1</f>
        <v>27</v>
      </c>
      <c r="B37" s="168">
        <v>36.291124000000003</v>
      </c>
      <c r="C37" s="168">
        <v>0.26185261999999998</v>
      </c>
      <c r="D37" s="168">
        <v>3.2905383000000003E-2</v>
      </c>
      <c r="F37" s="2">
        <f t="shared" si="0"/>
        <v>36.291124000000003</v>
      </c>
      <c r="G37" s="13">
        <f t="shared" si="6"/>
        <v>2.6185261999999998</v>
      </c>
      <c r="H37" s="3">
        <f t="shared" si="1"/>
        <v>506.23666153846159</v>
      </c>
      <c r="I37" s="2">
        <f t="shared" si="2"/>
        <v>95.029259021448809</v>
      </c>
      <c r="K37" s="9">
        <f t="shared" si="3"/>
        <v>95.042824643600014</v>
      </c>
      <c r="L37" s="12">
        <v>2.6189</v>
      </c>
      <c r="M37">
        <f t="shared" si="10"/>
        <v>1.4275205648131449E-2</v>
      </c>
      <c r="O37">
        <f t="shared" si="7"/>
        <v>-17.283999999999565</v>
      </c>
      <c r="P37" s="1" t="str">
        <f t="shared" si="8"/>
        <v xml:space="preserve"> </v>
      </c>
      <c r="Q37" s="9">
        <f t="shared" si="9"/>
        <v>-1.247276540676967</v>
      </c>
      <c r="T37" s="167">
        <f>MAX(K11:K70)</f>
        <v>95.126864907999988</v>
      </c>
      <c r="U37" t="s">
        <v>17</v>
      </c>
      <c r="AA37" s="9"/>
      <c r="AB37" s="9"/>
      <c r="AC37" s="172"/>
      <c r="AD37" s="172"/>
    </row>
    <row r="38" spans="1:30">
      <c r="A38" s="1">
        <f t="shared" si="11"/>
        <v>28</v>
      </c>
      <c r="B38" s="168">
        <v>36.153973999999998</v>
      </c>
      <c r="C38" s="168">
        <v>0.26265589</v>
      </c>
      <c r="D38" s="168">
        <v>3.2902583999999999E-2</v>
      </c>
      <c r="F38" s="2">
        <f t="shared" si="0"/>
        <v>36.153973999999998</v>
      </c>
      <c r="G38" s="13">
        <f t="shared" si="6"/>
        <v>2.6265589</v>
      </c>
      <c r="H38" s="3">
        <f t="shared" si="1"/>
        <v>506.19359999999995</v>
      </c>
      <c r="I38" s="2">
        <f t="shared" si="2"/>
        <v>94.9605421800686</v>
      </c>
      <c r="K38" s="9">
        <f t="shared" si="3"/>
        <v>94.9605421800686</v>
      </c>
      <c r="L38" s="12">
        <f>G38</f>
        <v>2.6265589</v>
      </c>
      <c r="M38">
        <f t="shared" si="10"/>
        <v>0</v>
      </c>
      <c r="O38">
        <f t="shared" si="7"/>
        <v>-17.907271279166068</v>
      </c>
      <c r="P38" s="1" t="str">
        <f t="shared" si="8"/>
        <v xml:space="preserve"> </v>
      </c>
      <c r="Q38" s="9">
        <f t="shared" si="9"/>
        <v>-1.3009497310864919</v>
      </c>
      <c r="AA38" s="9"/>
      <c r="AB38" s="9"/>
      <c r="AC38" s="172"/>
      <c r="AD38" s="172"/>
    </row>
    <row r="39" spans="1:30">
      <c r="A39" s="1">
        <f t="shared" si="11"/>
        <v>29</v>
      </c>
      <c r="B39" s="168">
        <v>36.01247</v>
      </c>
      <c r="C39" s="168">
        <v>0.26345916000000003</v>
      </c>
      <c r="D39" s="168">
        <v>3.2844511999999999E-2</v>
      </c>
      <c r="F39" s="2">
        <f t="shared" si="0"/>
        <v>36.01247</v>
      </c>
      <c r="G39" s="13">
        <f t="shared" si="6"/>
        <v>2.6345916000000003</v>
      </c>
      <c r="H39" s="3">
        <f t="shared" si="1"/>
        <v>505.30018461538464</v>
      </c>
      <c r="I39" s="2">
        <f t="shared" si="2"/>
        <v>94.878150957252004</v>
      </c>
      <c r="K39" s="9">
        <f t="shared" si="3"/>
        <v>94.871250967999998</v>
      </c>
      <c r="L39" s="12">
        <v>2.6343999999999999</v>
      </c>
      <c r="M39">
        <f t="shared" si="10"/>
        <v>-7.2724744131273528E-3</v>
      </c>
      <c r="O39">
        <f t="shared" si="7"/>
        <v>-18.046447564755049</v>
      </c>
      <c r="P39" s="1" t="str">
        <f t="shared" si="8"/>
        <v xml:space="preserve"> </v>
      </c>
      <c r="Q39" s="9">
        <f t="shared" si="9"/>
        <v>-1.3201416471736234</v>
      </c>
      <c r="AA39" s="9"/>
      <c r="AB39" s="9"/>
      <c r="AC39" s="172"/>
      <c r="AD39" s="172"/>
    </row>
    <row r="40" spans="1:30">
      <c r="A40" s="1">
        <f t="shared" si="11"/>
        <v>30</v>
      </c>
      <c r="B40" s="168">
        <v>35.894187000000002</v>
      </c>
      <c r="C40" s="168">
        <v>0.26364776000000001</v>
      </c>
      <c r="D40" s="168">
        <v>3.2889291000000001E-2</v>
      </c>
      <c r="F40" s="2">
        <f t="shared" si="0"/>
        <v>35.894187000000002</v>
      </c>
      <c r="G40" s="13">
        <f t="shared" si="6"/>
        <v>2.6364776000000001</v>
      </c>
      <c r="H40" s="3">
        <f t="shared" si="1"/>
        <v>505.98909230769226</v>
      </c>
      <c r="I40" s="2">
        <f t="shared" si="2"/>
        <v>94.634219995711206</v>
      </c>
      <c r="K40" s="9">
        <f t="shared" si="3"/>
        <v>94.782190192200005</v>
      </c>
      <c r="L40" s="12">
        <v>2.6406000000000001</v>
      </c>
      <c r="M40">
        <f t="shared" si="10"/>
        <v>0.15636013748040076</v>
      </c>
      <c r="O40">
        <f t="shared" si="7"/>
        <v>-19.077903225805521</v>
      </c>
      <c r="P40" s="1" t="str">
        <f t="shared" si="8"/>
        <v xml:space="preserve"> </v>
      </c>
      <c r="Q40" s="9">
        <f t="shared" si="9"/>
        <v>-1.4034894078548723</v>
      </c>
      <c r="AA40" s="9"/>
      <c r="AB40" s="9"/>
      <c r="AC40" s="172"/>
      <c r="AD40" s="172"/>
    </row>
    <row r="41" spans="1:30">
      <c r="A41" s="1">
        <f t="shared" si="11"/>
        <v>31</v>
      </c>
      <c r="B41" s="168">
        <v>35.801302</v>
      </c>
      <c r="C41" s="168">
        <v>0.26396906999999997</v>
      </c>
      <c r="D41" s="168">
        <v>3.2884392999999998E-2</v>
      </c>
      <c r="F41" s="2">
        <f t="shared" si="0"/>
        <v>35.801302</v>
      </c>
      <c r="G41" s="13">
        <f t="shared" si="6"/>
        <v>2.6396906999999996</v>
      </c>
      <c r="H41" s="3">
        <f t="shared" si="1"/>
        <v>505.9137384615384</v>
      </c>
      <c r="I41" s="2">
        <f t="shared" si="2"/>
        <v>94.504363937291387</v>
      </c>
      <c r="K41" s="9">
        <f t="shared" si="3"/>
        <v>94.690863659799987</v>
      </c>
      <c r="L41" s="12">
        <v>2.6448999999999998</v>
      </c>
      <c r="M41">
        <f t="shared" si="10"/>
        <v>0.19734509046837173</v>
      </c>
      <c r="O41">
        <f t="shared" si="7"/>
        <v>-21.601162790699529</v>
      </c>
      <c r="P41" s="1" t="str">
        <f t="shared" si="8"/>
        <v xml:space="preserve"> </v>
      </c>
      <c r="Q41" s="9">
        <f t="shared" si="9"/>
        <v>-1.5958334550268922</v>
      </c>
      <c r="AA41" s="9"/>
      <c r="AB41" s="9"/>
      <c r="AC41" s="172"/>
      <c r="AD41" s="172"/>
    </row>
    <row r="42" spans="1:30">
      <c r="A42" s="1">
        <f t="shared" si="11"/>
        <v>32</v>
      </c>
      <c r="B42" s="169">
        <v>35.728735999999998</v>
      </c>
      <c r="C42" s="169">
        <v>0.26445801000000002</v>
      </c>
      <c r="D42" s="169">
        <v>3.2738162000000001E-2</v>
      </c>
      <c r="F42" s="2">
        <f>B42*1</f>
        <v>35.728735999999998</v>
      </c>
      <c r="G42" s="13">
        <f t="shared" si="6"/>
        <v>2.6445801000000002</v>
      </c>
      <c r="H42" s="3">
        <f>D42*1000000/65</f>
        <v>503.66403076923075</v>
      </c>
      <c r="I42" s="2">
        <f>F42*G42</f>
        <v>94.487504223753604</v>
      </c>
      <c r="K42" s="9">
        <f>F42*L42</f>
        <v>94.613265801599994</v>
      </c>
      <c r="L42" s="12">
        <v>2.6480999999999999</v>
      </c>
      <c r="M42">
        <f>(L42-G42)*100/G42</f>
        <v>0.13309863444861009</v>
      </c>
      <c r="O42">
        <f t="shared" si="7"/>
        <v>-22.676874999999946</v>
      </c>
      <c r="P42" s="1" t="str">
        <f t="shared" si="8"/>
        <v xml:space="preserve"> </v>
      </c>
      <c r="Q42" s="9">
        <f t="shared" si="9"/>
        <v>-1.6807376753406518</v>
      </c>
      <c r="AA42" s="9"/>
      <c r="AB42" s="9"/>
      <c r="AC42" s="172"/>
      <c r="AD42" s="172"/>
    </row>
    <row r="43" spans="1:30">
      <c r="A43" s="1">
        <f t="shared" si="11"/>
        <v>33</v>
      </c>
      <c r="B43" s="168">
        <v>35.575620999999998</v>
      </c>
      <c r="C43" s="168">
        <v>0.26507269</v>
      </c>
      <c r="D43" s="168">
        <v>3.2866900999999997E-2</v>
      </c>
      <c r="F43" s="2">
        <f t="shared" si="0"/>
        <v>35.575620999999998</v>
      </c>
      <c r="G43" s="13">
        <f t="shared" si="6"/>
        <v>2.6507269</v>
      </c>
      <c r="H43" s="3">
        <f t="shared" si="1"/>
        <v>505.64463076923073</v>
      </c>
      <c r="I43" s="2">
        <f t="shared" si="2"/>
        <v>94.301255568904892</v>
      </c>
      <c r="K43" s="9">
        <f t="shared" si="3"/>
        <v>94.4426010687</v>
      </c>
      <c r="L43" s="12">
        <v>2.6547000000000001</v>
      </c>
      <c r="M43">
        <f t="shared" si="10"/>
        <v>0.14988718754844427</v>
      </c>
      <c r="O43">
        <f t="shared" si="7"/>
        <v>-23.199242424241806</v>
      </c>
      <c r="P43" s="1" t="str">
        <f t="shared" si="8"/>
        <v xml:space="preserve"> </v>
      </c>
      <c r="Q43" s="9">
        <f t="shared" si="9"/>
        <v>-1.7311582238756908</v>
      </c>
      <c r="AA43" s="9"/>
      <c r="AB43" s="9"/>
      <c r="AC43" s="172"/>
      <c r="AD43" s="172"/>
    </row>
    <row r="44" spans="1:30">
      <c r="A44" s="1">
        <f t="shared" si="11"/>
        <v>34</v>
      </c>
      <c r="B44" s="169">
        <v>35.490718000000001</v>
      </c>
      <c r="C44" s="169">
        <v>0.26558259000000001</v>
      </c>
      <c r="D44" s="169">
        <v>3.2731165999999999E-2</v>
      </c>
      <c r="F44" s="2">
        <f>B44*1</f>
        <v>35.490718000000001</v>
      </c>
      <c r="G44" s="13">
        <f t="shared" si="6"/>
        <v>2.6558259</v>
      </c>
      <c r="H44" s="3">
        <f>D44*1000000/65</f>
        <v>503.55639999999994</v>
      </c>
      <c r="I44" s="2">
        <f>F44*G44</f>
        <v>94.257168073996198</v>
      </c>
      <c r="K44" s="9">
        <f>F44*L44</f>
        <v>94.344975659400006</v>
      </c>
      <c r="L44" s="12">
        <v>2.6583000000000001</v>
      </c>
      <c r="M44">
        <f>(L44-G44)*100/G44</f>
        <v>9.3157461865258029E-2</v>
      </c>
      <c r="O44">
        <f t="shared" si="7"/>
        <v>-23.584166666665539</v>
      </c>
      <c r="P44" s="1" t="str">
        <f t="shared" si="8"/>
        <v xml:space="preserve"> </v>
      </c>
      <c r="Q44" s="9">
        <f t="shared" si="9"/>
        <v>-1.7664841339641819</v>
      </c>
      <c r="AA44" s="9"/>
      <c r="AB44" s="9"/>
      <c r="AC44" s="172"/>
      <c r="AD44" s="172"/>
    </row>
    <row r="45" spans="1:30">
      <c r="A45" s="1">
        <f t="shared" si="11"/>
        <v>35</v>
      </c>
      <c r="B45" s="169">
        <v>35.391302000000003</v>
      </c>
      <c r="C45" s="169">
        <v>0.26570832</v>
      </c>
      <c r="D45" s="169">
        <v>3.2755654000000002E-2</v>
      </c>
      <c r="F45" s="2">
        <f t="shared" si="0"/>
        <v>35.391302000000003</v>
      </c>
      <c r="G45" s="13">
        <f t="shared" si="6"/>
        <v>2.6570831999999998</v>
      </c>
      <c r="H45" s="3">
        <f t="shared" si="1"/>
        <v>503.93313846153848</v>
      </c>
      <c r="I45" s="2">
        <f t="shared" si="2"/>
        <v>94.037633970326397</v>
      </c>
      <c r="K45" s="9">
        <f>F45*L45</f>
        <v>94.229341575000007</v>
      </c>
      <c r="L45" s="12">
        <v>2.6625000000000001</v>
      </c>
      <c r="M45">
        <f>(L45-G45)*100/G45</f>
        <v>0.20386264156125533</v>
      </c>
      <c r="O45">
        <f t="shared" si="7"/>
        <v>-23.670476190475807</v>
      </c>
      <c r="P45" s="1" t="str">
        <f t="shared" si="8"/>
        <v xml:space="preserve"> </v>
      </c>
      <c r="Q45" s="9">
        <f t="shared" si="9"/>
        <v>-1.7807381841205454</v>
      </c>
      <c r="AA45" s="9"/>
      <c r="AB45" s="9"/>
      <c r="AC45" s="172"/>
      <c r="AD45" s="172"/>
    </row>
    <row r="46" spans="1:30">
      <c r="A46" s="1">
        <f t="shared" si="11"/>
        <v>36</v>
      </c>
      <c r="B46" s="169">
        <v>35.249071999999998</v>
      </c>
      <c r="C46" s="169">
        <v>0.26630903</v>
      </c>
      <c r="D46" s="169">
        <v>3.2738862000000001E-2</v>
      </c>
      <c r="F46" s="2">
        <f t="shared" si="0"/>
        <v>35.249071999999998</v>
      </c>
      <c r="G46" s="13">
        <f t="shared" si="6"/>
        <v>2.6630902999999999</v>
      </c>
      <c r="H46" s="3">
        <f t="shared" si="1"/>
        <v>503.6748</v>
      </c>
      <c r="I46" s="2">
        <f t="shared" si="2"/>
        <v>93.871461727201591</v>
      </c>
      <c r="K46" s="9">
        <f>F46*L46</f>
        <v>94.062148631999989</v>
      </c>
      <c r="L46" s="12">
        <v>2.6684999999999999</v>
      </c>
      <c r="M46">
        <f>(L46-G46)*100/G46</f>
        <v>0.20313618355336888</v>
      </c>
      <c r="O46">
        <f t="shared" si="7"/>
        <v>-23.705000000001682</v>
      </c>
      <c r="P46" s="1" t="str">
        <f t="shared" si="8"/>
        <v xml:space="preserve"> </v>
      </c>
      <c r="Q46" s="9">
        <f t="shared" si="9"/>
        <v>-1.7945661803523363</v>
      </c>
      <c r="AA46" s="9"/>
      <c r="AB46" s="9"/>
      <c r="AC46" s="172"/>
      <c r="AD46" s="172"/>
    </row>
    <row r="47" spans="1:30">
      <c r="A47" s="1">
        <f t="shared" si="11"/>
        <v>37</v>
      </c>
      <c r="B47" s="168">
        <v>35.177231999999997</v>
      </c>
      <c r="C47" s="168">
        <v>0.26727296</v>
      </c>
      <c r="D47" s="168">
        <v>3.2889990000000001E-2</v>
      </c>
      <c r="F47" s="2">
        <f t="shared" si="0"/>
        <v>35.177231999999997</v>
      </c>
      <c r="G47" s="13">
        <f t="shared" si="6"/>
        <v>2.6727296000000003</v>
      </c>
      <c r="H47" s="3">
        <f t="shared" si="1"/>
        <v>505.99984615384614</v>
      </c>
      <c r="I47" s="2">
        <f t="shared" si="2"/>
        <v>94.019229212467195</v>
      </c>
      <c r="K47" s="9">
        <f t="shared" ref="K47:K68" si="12">F47*L47</f>
        <v>93.975975287999987</v>
      </c>
      <c r="L47" s="12">
        <v>2.6715</v>
      </c>
      <c r="M47">
        <f t="shared" si="10"/>
        <v>-4.6005402117755376E-2</v>
      </c>
      <c r="O47">
        <f t="shared" si="7"/>
        <v>-23.946666666666321</v>
      </c>
      <c r="P47" s="1" t="str">
        <f t="shared" si="8"/>
        <v xml:space="preserve"> </v>
      </c>
      <c r="Q47" s="9">
        <f t="shared" si="9"/>
        <v>-1.8186058527856621</v>
      </c>
      <c r="AA47" s="9"/>
      <c r="AB47" s="9"/>
      <c r="AC47" s="172"/>
      <c r="AD47" s="172"/>
    </row>
    <row r="48" spans="1:30">
      <c r="A48" s="1">
        <f t="shared" si="11"/>
        <v>38</v>
      </c>
      <c r="B48" s="169">
        <v>35.007427</v>
      </c>
      <c r="C48" s="169">
        <v>0.26736376000000001</v>
      </c>
      <c r="D48" s="169">
        <v>3.2761250999999998E-2</v>
      </c>
      <c r="F48" s="2">
        <f t="shared" si="0"/>
        <v>35.007427</v>
      </c>
      <c r="G48" s="13">
        <f t="shared" si="6"/>
        <v>2.6736376000000002</v>
      </c>
      <c r="H48" s="3">
        <f t="shared" si="1"/>
        <v>504.0192461538461</v>
      </c>
      <c r="I48" s="2">
        <f t="shared" si="2"/>
        <v>93.597173106455202</v>
      </c>
      <c r="K48" s="9">
        <f t="shared" si="12"/>
        <v>93.767393219500008</v>
      </c>
      <c r="L48" s="12">
        <v>2.6785000000000001</v>
      </c>
      <c r="M48">
        <f t="shared" si="10"/>
        <v>0.18186458778107897</v>
      </c>
      <c r="O48">
        <f t="shared" si="7"/>
        <v>-24.25785714285626</v>
      </c>
      <c r="P48" s="1" t="str">
        <f t="shared" si="8"/>
        <v xml:space="preserve"> </v>
      </c>
      <c r="Q48" s="9">
        <f t="shared" si="9"/>
        <v>-1.8560253044915438</v>
      </c>
      <c r="AA48" s="9"/>
      <c r="AB48" s="9"/>
      <c r="AC48" s="172"/>
      <c r="AD48" s="172"/>
    </row>
    <row r="49" spans="1:30">
      <c r="A49" s="1">
        <f t="shared" si="11"/>
        <v>39</v>
      </c>
      <c r="B49" s="168">
        <v>34.833267999999997</v>
      </c>
      <c r="C49" s="168">
        <v>0.26872583</v>
      </c>
      <c r="D49" s="168">
        <v>3.2914479000000003E-2</v>
      </c>
      <c r="F49" s="2">
        <f t="shared" si="0"/>
        <v>34.833267999999997</v>
      </c>
      <c r="G49" s="13">
        <f t="shared" si="6"/>
        <v>2.6872582999999999</v>
      </c>
      <c r="H49" s="3">
        <f t="shared" si="1"/>
        <v>506.37660000000011</v>
      </c>
      <c r="I49" s="2">
        <f t="shared" si="2"/>
        <v>93.60598854912439</v>
      </c>
      <c r="K49" s="9">
        <f t="shared" si="12"/>
        <v>93.54125788719999</v>
      </c>
      <c r="L49" s="12">
        <v>2.6854</v>
      </c>
      <c r="M49">
        <f t="shared" si="10"/>
        <v>-6.9152265712598915E-2</v>
      </c>
      <c r="O49">
        <f t="shared" si="7"/>
        <v>-25.240434782609483</v>
      </c>
      <c r="P49" s="1" t="str">
        <f t="shared" si="8"/>
        <v xml:space="preserve"> </v>
      </c>
      <c r="Q49" s="9">
        <f t="shared" si="9"/>
        <v>-1.9458600199447125</v>
      </c>
      <c r="AA49" s="9"/>
      <c r="AB49" s="9"/>
      <c r="AC49" s="172"/>
      <c r="AD49" s="172"/>
    </row>
    <row r="50" spans="1:30">
      <c r="A50" s="1">
        <f t="shared" si="11"/>
        <v>40</v>
      </c>
      <c r="B50" s="168">
        <v>34.601781000000003</v>
      </c>
      <c r="C50" s="168">
        <v>0.2693894</v>
      </c>
      <c r="D50" s="168">
        <v>3.2910979999999999E-2</v>
      </c>
      <c r="F50" s="2">
        <f t="shared" si="0"/>
        <v>34.601781000000003</v>
      </c>
      <c r="G50" s="13">
        <f t="shared" si="6"/>
        <v>2.6938940000000002</v>
      </c>
      <c r="H50" s="3">
        <f t="shared" si="1"/>
        <v>506.32276923076915</v>
      </c>
      <c r="I50" s="2">
        <f t="shared" si="2"/>
        <v>93.213530225214015</v>
      </c>
      <c r="K50" s="9">
        <f t="shared" si="12"/>
        <v>93.213530225214015</v>
      </c>
      <c r="L50" s="12">
        <f>G50</f>
        <v>2.6938940000000002</v>
      </c>
      <c r="M50">
        <f t="shared" si="10"/>
        <v>0</v>
      </c>
      <c r="O50">
        <f t="shared" si="7"/>
        <v>-27.253002119141527</v>
      </c>
      <c r="P50" s="1" t="str">
        <f t="shared" si="8"/>
        <v xml:space="preserve"> </v>
      </c>
      <c r="Q50" s="9">
        <f t="shared" si="9"/>
        <v>-2.1217606946516034</v>
      </c>
      <c r="AA50" s="9"/>
      <c r="AB50" s="9"/>
      <c r="AC50" s="172"/>
      <c r="AD50" s="172"/>
    </row>
    <row r="51" spans="1:30">
      <c r="A51" s="1">
        <f t="shared" si="11"/>
        <v>41</v>
      </c>
      <c r="B51" s="169">
        <v>34.380454</v>
      </c>
      <c r="C51" s="169">
        <v>0.26964085999999998</v>
      </c>
      <c r="D51" s="169">
        <v>3.2809527999999998E-2</v>
      </c>
      <c r="F51" s="2">
        <f t="shared" si="0"/>
        <v>34.380454</v>
      </c>
      <c r="G51" s="13">
        <f t="shared" si="6"/>
        <v>2.6964085999999998</v>
      </c>
      <c r="H51" s="3">
        <f t="shared" si="1"/>
        <v>504.76196923076918</v>
      </c>
      <c r="I51" s="2">
        <f t="shared" si="2"/>
        <v>92.703751837504399</v>
      </c>
      <c r="K51" s="9">
        <f t="shared" si="12"/>
        <v>92.861606254000009</v>
      </c>
      <c r="L51" s="12">
        <v>2.7010000000000001</v>
      </c>
      <c r="M51">
        <f t="shared" si="10"/>
        <v>0.17027834728016539</v>
      </c>
      <c r="O51">
        <f t="shared" si="7"/>
        <v>-31.146495918942783</v>
      </c>
      <c r="P51" s="1" t="str">
        <f t="shared" si="8"/>
        <v xml:space="preserve"> </v>
      </c>
      <c r="Q51" s="9">
        <f t="shared" si="9"/>
        <v>-2.4469335244108312</v>
      </c>
      <c r="AA51" s="9"/>
      <c r="AB51" s="9"/>
      <c r="AC51" s="172"/>
      <c r="AD51" s="172"/>
    </row>
    <row r="52" spans="1:30">
      <c r="A52" s="1">
        <f t="shared" si="11"/>
        <v>42</v>
      </c>
      <c r="B52" s="169">
        <v>34.196136000000003</v>
      </c>
      <c r="C52" s="169">
        <v>0.27022760000000001</v>
      </c>
      <c r="D52" s="169">
        <v>3.2799032999999998E-2</v>
      </c>
      <c r="F52" s="2">
        <f t="shared" si="0"/>
        <v>34.196136000000003</v>
      </c>
      <c r="G52" s="13">
        <f t="shared" si="6"/>
        <v>2.7022760000000003</v>
      </c>
      <c r="H52" s="3">
        <f t="shared" si="1"/>
        <v>504.60050769230764</v>
      </c>
      <c r="I52" s="2">
        <f t="shared" si="2"/>
        <v>92.407397605536019</v>
      </c>
      <c r="K52" s="9">
        <f t="shared" si="12"/>
        <v>92.527904788800001</v>
      </c>
      <c r="L52" s="12">
        <v>2.7058</v>
      </c>
      <c r="M52">
        <f t="shared" si="10"/>
        <v>0.13040858890800341</v>
      </c>
      <c r="O52">
        <f t="shared" si="7"/>
        <v>-38.399583333333496</v>
      </c>
      <c r="P52" s="1" t="str">
        <f t="shared" si="8"/>
        <v xml:space="preserve"> </v>
      </c>
      <c r="Q52" s="9">
        <f t="shared" si="9"/>
        <v>-3.0384015487402953</v>
      </c>
      <c r="AA52" s="9"/>
      <c r="AB52" s="9"/>
      <c r="AC52" s="172"/>
      <c r="AD52" s="172"/>
    </row>
    <row r="53" spans="1:30">
      <c r="A53" s="1">
        <f t="shared" si="11"/>
        <v>43</v>
      </c>
      <c r="B53" s="168">
        <v>33.832579000000003</v>
      </c>
      <c r="C53" s="168">
        <v>0.27199479999999998</v>
      </c>
      <c r="D53" s="168">
        <v>3.2908182000000001E-2</v>
      </c>
      <c r="F53" s="2">
        <f t="shared" si="0"/>
        <v>33.832579000000003</v>
      </c>
      <c r="G53" s="13">
        <f t="shared" si="6"/>
        <v>2.7199479999999996</v>
      </c>
      <c r="H53" s="3">
        <f t="shared" si="1"/>
        <v>506.27972307692306</v>
      </c>
      <c r="I53" s="2">
        <f t="shared" si="2"/>
        <v>92.022855585891989</v>
      </c>
      <c r="K53" s="9">
        <f t="shared" si="12"/>
        <v>91.838535695500013</v>
      </c>
      <c r="L53" s="12">
        <v>2.7145000000000001</v>
      </c>
      <c r="M53">
        <f t="shared" si="10"/>
        <v>-0.20029794687249367</v>
      </c>
      <c r="O53">
        <f t="shared" si="7"/>
        <v>-41.788160919539514</v>
      </c>
      <c r="P53" s="1" t="str">
        <f t="shared" si="8"/>
        <v xml:space="preserve"> </v>
      </c>
      <c r="Q53" s="9">
        <f t="shared" si="9"/>
        <v>-3.3528027176435473</v>
      </c>
      <c r="AA53" s="9"/>
      <c r="AB53" s="9"/>
      <c r="AC53" s="172"/>
      <c r="AD53" s="172"/>
    </row>
    <row r="54" spans="1:30">
      <c r="A54" s="1">
        <f t="shared" si="11"/>
        <v>44</v>
      </c>
      <c r="B54" s="168">
        <v>33.532879999999999</v>
      </c>
      <c r="C54" s="168">
        <v>0.27246977999999999</v>
      </c>
      <c r="D54" s="168">
        <v>3.2936868000000001E-2</v>
      </c>
      <c r="F54" s="2">
        <f t="shared" si="0"/>
        <v>33.532879999999999</v>
      </c>
      <c r="G54" s="13">
        <f t="shared" si="6"/>
        <v>2.7246977999999999</v>
      </c>
      <c r="H54" s="3">
        <f t="shared" si="1"/>
        <v>506.7210461538462</v>
      </c>
      <c r="I54" s="2">
        <f t="shared" si="2"/>
        <v>91.366964363663996</v>
      </c>
      <c r="K54" s="9">
        <f t="shared" si="12"/>
        <v>91.216140175999996</v>
      </c>
      <c r="L54" s="12">
        <v>2.7202000000000002</v>
      </c>
      <c r="M54">
        <f t="shared" si="10"/>
        <v>-0.16507518742077651</v>
      </c>
      <c r="O54">
        <f t="shared" si="7"/>
        <v>-52.578771929824896</v>
      </c>
      <c r="P54" s="1" t="str">
        <f t="shared" si="8"/>
        <v xml:space="preserve"> </v>
      </c>
      <c r="Q54" s="9">
        <f t="shared" si="9"/>
        <v>-4.2652100089079639</v>
      </c>
      <c r="AA54" s="9"/>
      <c r="AB54" s="9"/>
      <c r="AC54" s="172"/>
      <c r="AD54" s="172"/>
    </row>
    <row r="55" spans="1:30">
      <c r="A55" s="1">
        <f t="shared" si="11"/>
        <v>45</v>
      </c>
      <c r="B55" s="168">
        <v>33.277447000000002</v>
      </c>
      <c r="C55" s="168">
        <v>0.27273521000000001</v>
      </c>
      <c r="D55" s="168">
        <v>3.2936868000000001E-2</v>
      </c>
      <c r="F55" s="2">
        <f t="shared" si="0"/>
        <v>33.277447000000002</v>
      </c>
      <c r="G55" s="13">
        <f t="shared" si="6"/>
        <v>2.7273521000000001</v>
      </c>
      <c r="H55" s="3">
        <f t="shared" si="1"/>
        <v>506.7210461538462</v>
      </c>
      <c r="I55" s="2">
        <f t="shared" si="2"/>
        <v>90.759314958088709</v>
      </c>
      <c r="K55" s="9">
        <f t="shared" si="12"/>
        <v>90.657748862100007</v>
      </c>
      <c r="L55" s="12">
        <v>2.7242999999999999</v>
      </c>
      <c r="M55">
        <f t="shared" si="10"/>
        <v>-0.11190707646438877</v>
      </c>
      <c r="O55">
        <f t="shared" si="7"/>
        <v>-62.300731707319699</v>
      </c>
      <c r="P55" s="1" t="str">
        <f t="shared" si="8"/>
        <v xml:space="preserve"> </v>
      </c>
      <c r="Q55" s="9">
        <f t="shared" si="9"/>
        <v>-5.1003276600591105</v>
      </c>
      <c r="AA55" s="9"/>
      <c r="AB55" s="9"/>
      <c r="AC55" s="172"/>
      <c r="AD55" s="172"/>
    </row>
    <row r="56" spans="1:30">
      <c r="A56" s="1">
        <f t="shared" si="11"/>
        <v>46</v>
      </c>
      <c r="B56" s="169">
        <v>32.694014000000003</v>
      </c>
      <c r="C56" s="169">
        <v>0.27281903000000002</v>
      </c>
      <c r="D56" s="169">
        <v>3.2901884999999999E-2</v>
      </c>
      <c r="F56" s="2">
        <f t="shared" ref="F56:F63" si="13">B56*1</f>
        <v>32.694014000000003</v>
      </c>
      <c r="G56" s="13">
        <f t="shared" si="6"/>
        <v>2.7281903000000001</v>
      </c>
      <c r="H56" s="3">
        <f t="shared" ref="H56:H63" si="14">D56*1000000/65</f>
        <v>506.18284615384619</v>
      </c>
      <c r="I56" s="2">
        <f t="shared" ref="I56:I63" si="15">F56*G56</f>
        <v>89.195491862864216</v>
      </c>
      <c r="K56" s="9">
        <f t="shared" ref="K56:K65" si="16">F56*L56</f>
        <v>89.271005227000018</v>
      </c>
      <c r="L56" s="12">
        <v>2.7305000000000001</v>
      </c>
      <c r="M56">
        <f t="shared" ref="M56:M65" si="17">(L56-G56)*100/G56</f>
        <v>8.4660516533618682E-2</v>
      </c>
      <c r="O56">
        <f t="shared" si="7"/>
        <v>-94.102096774190343</v>
      </c>
      <c r="P56" s="1" t="str">
        <f t="shared" si="8"/>
        <v xml:space="preserve"> </v>
      </c>
      <c r="Q56" s="9">
        <f t="shared" si="9"/>
        <v>-7.8591076409867178</v>
      </c>
      <c r="AA56" s="9"/>
      <c r="AB56" s="9"/>
      <c r="AC56" s="172"/>
      <c r="AD56" s="172"/>
    </row>
    <row r="57" spans="1:30">
      <c r="A57" s="1">
        <f t="shared" si="11"/>
        <v>47</v>
      </c>
      <c r="B57" s="168">
        <v>32.170085</v>
      </c>
      <c r="C57" s="168">
        <v>0.27293777000000002</v>
      </c>
      <c r="D57" s="168">
        <v>3.2869000000000002E-2</v>
      </c>
      <c r="F57" s="2">
        <f t="shared" si="13"/>
        <v>32.170085</v>
      </c>
      <c r="G57" s="13">
        <f t="shared" si="6"/>
        <v>2.7293777000000001</v>
      </c>
      <c r="H57" s="3">
        <f t="shared" si="14"/>
        <v>505.67692307692306</v>
      </c>
      <c r="I57" s="2">
        <f t="shared" si="15"/>
        <v>87.804312606104503</v>
      </c>
      <c r="K57" s="9">
        <f t="shared" si="16"/>
        <v>87.969097432500007</v>
      </c>
      <c r="L57" s="12">
        <v>2.7345000000000002</v>
      </c>
      <c r="M57">
        <f t="shared" si="17"/>
        <v>0.18767281640793151</v>
      </c>
      <c r="O57">
        <f t="shared" si="7"/>
        <v>-130.9822500000005</v>
      </c>
      <c r="P57" s="1" t="str">
        <f t="shared" si="8"/>
        <v xml:space="preserve"> </v>
      </c>
      <c r="Q57" s="9">
        <f t="shared" si="9"/>
        <v>-11.133665410738001</v>
      </c>
      <c r="AA57" s="9"/>
      <c r="AB57" s="9"/>
      <c r="AC57" s="172"/>
      <c r="AD57" s="172"/>
    </row>
    <row r="58" spans="1:30">
      <c r="A58" s="1">
        <f t="shared" si="11"/>
        <v>48</v>
      </c>
      <c r="B58" s="168">
        <v>31.498847000000001</v>
      </c>
      <c r="C58" s="168">
        <v>0.27311938000000002</v>
      </c>
      <c r="D58" s="168">
        <v>3.2887192000000003E-2</v>
      </c>
      <c r="F58" s="2">
        <f t="shared" si="13"/>
        <v>31.498847000000001</v>
      </c>
      <c r="G58" s="13">
        <f t="shared" si="6"/>
        <v>2.7311938000000002</v>
      </c>
      <c r="H58" s="3">
        <f t="shared" si="14"/>
        <v>505.95680000000004</v>
      </c>
      <c r="I58" s="2">
        <f t="shared" si="15"/>
        <v>86.029455633548608</v>
      </c>
      <c r="K58" s="9">
        <f t="shared" si="16"/>
        <v>86.25959250950001</v>
      </c>
      <c r="L58" s="12">
        <v>2.7385000000000002</v>
      </c>
      <c r="M58">
        <f t="shared" si="17"/>
        <v>0.26750939460978307</v>
      </c>
      <c r="O58">
        <f t="shared" si="7"/>
        <v>-167.80949999999959</v>
      </c>
      <c r="P58" s="1" t="str">
        <f t="shared" si="8"/>
        <v xml:space="preserve"> </v>
      </c>
      <c r="Q58" s="9">
        <f t="shared" si="9"/>
        <v>-14.589305943484181</v>
      </c>
      <c r="AA58" s="9"/>
      <c r="AB58" s="9"/>
      <c r="AC58" s="172"/>
      <c r="AD58" s="172"/>
    </row>
    <row r="59" spans="1:30">
      <c r="A59" s="1">
        <f t="shared" si="11"/>
        <v>49</v>
      </c>
      <c r="B59" s="168">
        <v>30.518476</v>
      </c>
      <c r="C59" s="168">
        <v>0.27420204999999997</v>
      </c>
      <c r="D59" s="168">
        <v>3.2878096000000002E-2</v>
      </c>
      <c r="F59" s="2">
        <f t="shared" si="13"/>
        <v>30.518476</v>
      </c>
      <c r="G59" s="13">
        <f t="shared" si="6"/>
        <v>2.7420204999999997</v>
      </c>
      <c r="H59" s="3">
        <f t="shared" si="14"/>
        <v>505.81686153846164</v>
      </c>
      <c r="I59" s="2">
        <f t="shared" si="15"/>
        <v>83.682286820757994</v>
      </c>
      <c r="K59" s="9">
        <f t="shared" si="16"/>
        <v>83.727438906000003</v>
      </c>
      <c r="L59" s="12">
        <v>2.7435</v>
      </c>
      <c r="M59">
        <f t="shared" si="17"/>
        <v>5.3956562323305028E-2</v>
      </c>
      <c r="O59">
        <f t="shared" si="7"/>
        <v>-196.07420000000451</v>
      </c>
      <c r="P59" s="1" t="str">
        <f t="shared" si="8"/>
        <v xml:space="preserve"> </v>
      </c>
      <c r="Q59" s="9">
        <f t="shared" si="9"/>
        <v>-17.626357479318834</v>
      </c>
      <c r="AA59" s="9"/>
      <c r="AB59" s="9"/>
      <c r="AC59" s="172"/>
      <c r="AD59" s="172"/>
    </row>
    <row r="60" spans="1:30">
      <c r="A60" s="1">
        <f t="shared" si="11"/>
        <v>50</v>
      </c>
      <c r="B60" s="168">
        <v>29.710087999999999</v>
      </c>
      <c r="C60" s="168">
        <v>0.27449541999999999</v>
      </c>
      <c r="D60" s="168">
        <v>3.2882293999999999E-2</v>
      </c>
      <c r="F60" s="2">
        <f t="shared" si="13"/>
        <v>29.710087999999999</v>
      </c>
      <c r="G60" s="13">
        <f t="shared" si="6"/>
        <v>2.7449542</v>
      </c>
      <c r="H60" s="3">
        <f t="shared" si="14"/>
        <v>505.88144615384618</v>
      </c>
      <c r="I60" s="2">
        <f t="shared" si="15"/>
        <v>81.552830837969594</v>
      </c>
      <c r="K60" s="9">
        <f t="shared" si="16"/>
        <v>81.604698709600001</v>
      </c>
      <c r="L60" s="12">
        <v>2.7467000000000001</v>
      </c>
      <c r="M60">
        <f t="shared" si="17"/>
        <v>6.3600332566573631E-2</v>
      </c>
      <c r="O60">
        <f t="shared" si="7"/>
        <v>-252.62124999999301</v>
      </c>
      <c r="P60" s="1" t="str">
        <f t="shared" si="8"/>
        <v xml:space="preserve"> </v>
      </c>
      <c r="Q60" s="9">
        <f t="shared" si="9"/>
        <v>-23.354854666703812</v>
      </c>
      <c r="AA60" s="9"/>
      <c r="AB60" s="9"/>
      <c r="AC60" s="172"/>
      <c r="AD60" s="172"/>
    </row>
    <row r="61" spans="1:30">
      <c r="A61" s="1">
        <f t="shared" si="11"/>
        <v>51</v>
      </c>
      <c r="B61" s="168">
        <v>28.682549000000002</v>
      </c>
      <c r="C61" s="168">
        <v>0.27480974000000002</v>
      </c>
      <c r="D61" s="168">
        <v>3.2961355999999997E-2</v>
      </c>
      <c r="F61" s="2">
        <f t="shared" si="13"/>
        <v>28.682549000000002</v>
      </c>
      <c r="G61" s="13">
        <f t="shared" si="6"/>
        <v>2.7480974000000002</v>
      </c>
      <c r="H61" s="3">
        <f t="shared" si="14"/>
        <v>507.09778461538463</v>
      </c>
      <c r="I61" s="2">
        <f t="shared" si="15"/>
        <v>78.822438332272611</v>
      </c>
      <c r="K61" s="9">
        <f t="shared" si="16"/>
        <v>78.885614514700009</v>
      </c>
      <c r="L61" s="12">
        <v>2.7503000000000002</v>
      </c>
      <c r="M61">
        <f t="shared" si="17"/>
        <v>8.0149997594697459E-2</v>
      </c>
      <c r="O61">
        <f t="shared" si="7"/>
        <v>-285.42749999999546</v>
      </c>
      <c r="P61" s="1" t="str">
        <f t="shared" si="8"/>
        <v xml:space="preserve"> </v>
      </c>
      <c r="Q61" s="9">
        <f t="shared" si="9"/>
        <v>-27.368950132360535</v>
      </c>
      <c r="AA61" s="9"/>
      <c r="AB61" s="9"/>
      <c r="AC61" s="172"/>
      <c r="AD61" s="172"/>
    </row>
    <row r="62" spans="1:30">
      <c r="A62" s="1">
        <f t="shared" si="11"/>
        <v>52</v>
      </c>
      <c r="B62" s="168">
        <v>27.405383</v>
      </c>
      <c r="C62" s="168">
        <v>0.27571779000000002</v>
      </c>
      <c r="D62" s="168">
        <v>3.2950860999999998E-2</v>
      </c>
      <c r="F62" s="2">
        <f t="shared" si="13"/>
        <v>27.405383</v>
      </c>
      <c r="G62" s="13">
        <f t="shared" si="6"/>
        <v>2.7571779000000003</v>
      </c>
      <c r="H62" s="3">
        <f t="shared" si="14"/>
        <v>506.93632307692303</v>
      </c>
      <c r="I62" s="2">
        <f t="shared" si="15"/>
        <v>75.561516348635706</v>
      </c>
      <c r="K62" s="9">
        <f t="shared" si="16"/>
        <v>75.463462628800002</v>
      </c>
      <c r="L62" s="12">
        <v>2.7536</v>
      </c>
      <c r="M62">
        <f t="shared" si="17"/>
        <v>-0.1297667444672411</v>
      </c>
      <c r="O62">
        <f t="shared" si="7"/>
        <v>-387.02000000001692</v>
      </c>
      <c r="P62" s="1" t="str">
        <f t="shared" si="8"/>
        <v xml:space="preserve"> </v>
      </c>
      <c r="Q62" s="9">
        <f t="shared" si="9"/>
        <v>-38.886457890409581</v>
      </c>
      <c r="AA62" s="9"/>
      <c r="AB62" s="9"/>
      <c r="AC62" s="172"/>
      <c r="AD62" s="172"/>
    </row>
    <row r="63" spans="1:30">
      <c r="A63" s="1">
        <f t="shared" si="11"/>
        <v>53</v>
      </c>
      <c r="B63" s="168">
        <v>25.914871000000002</v>
      </c>
      <c r="C63" s="168">
        <v>0.27636738999999999</v>
      </c>
      <c r="D63" s="168">
        <v>3.2903983999999997E-2</v>
      </c>
      <c r="F63" s="2">
        <f t="shared" si="13"/>
        <v>25.914871000000002</v>
      </c>
      <c r="G63" s="13">
        <f t="shared" si="6"/>
        <v>2.7636738999999997</v>
      </c>
      <c r="H63" s="3">
        <f t="shared" si="14"/>
        <v>506.2151384615384</v>
      </c>
      <c r="I63" s="2">
        <f t="shared" si="15"/>
        <v>71.6202526045669</v>
      </c>
      <c r="K63" s="9">
        <f t="shared" si="16"/>
        <v>71.452482321200009</v>
      </c>
      <c r="L63" s="12">
        <v>2.7572000000000001</v>
      </c>
      <c r="M63">
        <f t="shared" si="17"/>
        <v>-0.23424977889032383</v>
      </c>
      <c r="O63">
        <f t="shared" si="7"/>
        <v>-414.03111111110536</v>
      </c>
      <c r="P63" s="1" t="str">
        <f t="shared" si="8"/>
        <v xml:space="preserve"> </v>
      </c>
      <c r="Q63" s="9">
        <f t="shared" si="9"/>
        <v>-44.050637163331416</v>
      </c>
      <c r="AA63" s="9"/>
      <c r="AB63" s="9"/>
      <c r="AC63" s="172"/>
      <c r="AD63" s="172"/>
    </row>
    <row r="64" spans="1:30">
      <c r="A64" s="1">
        <f t="shared" si="11"/>
        <v>54</v>
      </c>
      <c r="B64" s="168">
        <v>23.465758999999998</v>
      </c>
      <c r="C64" s="168">
        <v>0.27647915000000001</v>
      </c>
      <c r="D64" s="168">
        <v>3.2965554000000001E-2</v>
      </c>
      <c r="F64" s="2">
        <f t="shared" si="0"/>
        <v>23.465758999999998</v>
      </c>
      <c r="G64" s="13">
        <f t="shared" si="6"/>
        <v>2.7647915000000003</v>
      </c>
      <c r="H64" s="3">
        <f t="shared" si="1"/>
        <v>507.16236923076929</v>
      </c>
      <c r="I64" s="2">
        <f t="shared" si="2"/>
        <v>64.877931024248497</v>
      </c>
      <c r="K64" s="9">
        <f t="shared" si="16"/>
        <v>64.800693478499994</v>
      </c>
      <c r="L64" s="12">
        <v>2.7614999999999998</v>
      </c>
      <c r="M64">
        <f t="shared" si="17"/>
        <v>-0.11905056855102623</v>
      </c>
      <c r="O64">
        <f t="shared" si="7"/>
        <v>-569.56093023259211</v>
      </c>
      <c r="P64" s="1" t="str">
        <f t="shared" si="8"/>
        <v xml:space="preserve"> </v>
      </c>
      <c r="Q64" s="9">
        <f t="shared" si="9"/>
        <v>-67.02713126974939</v>
      </c>
      <c r="AA64" s="9"/>
      <c r="AB64" s="9"/>
      <c r="AC64" s="172"/>
      <c r="AD64" s="172"/>
    </row>
    <row r="65" spans="1:30">
      <c r="A65" s="1">
        <f t="shared" si="11"/>
        <v>55</v>
      </c>
      <c r="B65" s="168">
        <v>21.234345999999999</v>
      </c>
      <c r="C65" s="168">
        <v>0.27686332000000002</v>
      </c>
      <c r="D65" s="168">
        <v>3.2942464999999997E-2</v>
      </c>
      <c r="F65" s="2">
        <f t="shared" si="0"/>
        <v>21.234345999999999</v>
      </c>
      <c r="G65" s="13">
        <f t="shared" si="6"/>
        <v>2.7686332</v>
      </c>
      <c r="H65" s="3">
        <f t="shared" si="1"/>
        <v>506.80715384615377</v>
      </c>
      <c r="I65" s="2">
        <f t="shared" si="2"/>
        <v>58.790115315887199</v>
      </c>
      <c r="K65" s="9">
        <f t="shared" si="16"/>
        <v>58.717213559199998</v>
      </c>
      <c r="L65" s="12">
        <v>2.7652000000000001</v>
      </c>
      <c r="M65">
        <f t="shared" si="17"/>
        <v>-0.12400342522801193</v>
      </c>
      <c r="O65">
        <f t="shared" si="7"/>
        <v>-603.08459459455241</v>
      </c>
      <c r="P65" s="1" t="str">
        <f t="shared" si="8"/>
        <v xml:space="preserve"> </v>
      </c>
      <c r="Q65" s="9">
        <f t="shared" si="9"/>
        <v>-78.535478369470695</v>
      </c>
      <c r="AA65" s="9"/>
      <c r="AB65" s="9"/>
      <c r="AC65" s="172"/>
      <c r="AD65" s="172"/>
    </row>
    <row r="66" spans="1:30">
      <c r="A66" s="1">
        <f t="shared" si="11"/>
        <v>56</v>
      </c>
      <c r="B66" s="168">
        <v>17.444935000000001</v>
      </c>
      <c r="C66" s="168">
        <v>0.27722654000000002</v>
      </c>
      <c r="D66" s="168">
        <v>3.2900485E-2</v>
      </c>
      <c r="F66" s="2">
        <f t="shared" si="0"/>
        <v>17.444935000000001</v>
      </c>
      <c r="G66" s="13">
        <f t="shared" si="6"/>
        <v>2.7722654000000002</v>
      </c>
      <c r="H66" s="3">
        <f t="shared" si="1"/>
        <v>506.16130769230767</v>
      </c>
      <c r="I66" s="2">
        <f t="shared" si="2"/>
        <v>48.361989705749004</v>
      </c>
      <c r="K66" s="9">
        <f t="shared" si="12"/>
        <v>48.345148365500002</v>
      </c>
      <c r="L66" s="12">
        <v>2.7713000000000001</v>
      </c>
      <c r="M66">
        <f t="shared" si="10"/>
        <v>-3.4823505714861071E-2</v>
      </c>
      <c r="O66">
        <f t="shared" si="7"/>
        <v>-621.21491803278707</v>
      </c>
      <c r="P66" s="1" t="str">
        <f t="shared" si="8"/>
        <v xml:space="preserve"> </v>
      </c>
      <c r="Q66" s="9">
        <f t="shared" si="9"/>
        <v>-98.68611733688104</v>
      </c>
      <c r="AA66" s="9"/>
      <c r="AB66" s="9"/>
      <c r="AC66" s="172"/>
      <c r="AD66" s="172"/>
    </row>
    <row r="67" spans="1:30">
      <c r="A67" s="1">
        <f t="shared" si="11"/>
        <v>57</v>
      </c>
      <c r="B67" s="168">
        <v>12.525665999999999</v>
      </c>
      <c r="C67" s="168">
        <v>0.27788312999999998</v>
      </c>
      <c r="D67" s="168">
        <v>3.2936868000000001E-2</v>
      </c>
      <c r="F67" s="2">
        <f t="shared" si="0"/>
        <v>12.525665999999999</v>
      </c>
      <c r="G67" s="13">
        <f t="shared" si="6"/>
        <v>2.7788312999999998</v>
      </c>
      <c r="H67" s="3">
        <f t="shared" si="1"/>
        <v>506.7210461538462</v>
      </c>
      <c r="I67" s="2">
        <f t="shared" si="2"/>
        <v>34.806712734145798</v>
      </c>
      <c r="K67" s="9">
        <f t="shared" si="12"/>
        <v>34.806712734145798</v>
      </c>
      <c r="L67" s="12">
        <f>G67</f>
        <v>2.7788312999999998</v>
      </c>
      <c r="M67">
        <f t="shared" si="10"/>
        <v>0</v>
      </c>
      <c r="O67">
        <f t="shared" si="7"/>
        <v>-653.17660961589729</v>
      </c>
      <c r="P67" s="1" t="str">
        <f t="shared" si="8"/>
        <v xml:space="preserve"> </v>
      </c>
      <c r="Q67" s="162">
        <f t="shared" si="9"/>
        <v>-144.90787214257</v>
      </c>
      <c r="AA67" s="9"/>
      <c r="AB67" s="9"/>
      <c r="AC67" s="172"/>
      <c r="AD67" s="172"/>
    </row>
    <row r="68" spans="1:30">
      <c r="A68" s="1">
        <f t="shared" si="11"/>
        <v>58</v>
      </c>
      <c r="B68" s="168">
        <v>5.8103819999999997</v>
      </c>
      <c r="C68" s="168">
        <v>0.27916138000000001</v>
      </c>
      <c r="D68" s="168">
        <v>3.2964855000000001E-2</v>
      </c>
      <c r="F68" s="2">
        <f t="shared" si="0"/>
        <v>5.8103819999999997</v>
      </c>
      <c r="G68" s="13">
        <f t="shared" si="6"/>
        <v>2.7916138000000004</v>
      </c>
      <c r="H68" s="3">
        <f t="shared" si="1"/>
        <v>507.15161538461541</v>
      </c>
      <c r="I68" s="2">
        <f t="shared" si="2"/>
        <v>16.220342574471601</v>
      </c>
      <c r="K68" s="9">
        <f t="shared" si="12"/>
        <v>16.205794540019998</v>
      </c>
      <c r="L68" s="12">
        <v>2.78911</v>
      </c>
      <c r="M68">
        <f t="shared" si="10"/>
        <v>-8.9690056697684636E-2</v>
      </c>
      <c r="O68">
        <f t="shared" si="7"/>
        <v>-653.32036152430476</v>
      </c>
      <c r="P68" s="1" t="str">
        <f t="shared" si="8"/>
        <v xml:space="preserve"> </v>
      </c>
      <c r="Q68" s="162">
        <f t="shared" si="9"/>
        <v>-313.60801295526761</v>
      </c>
      <c r="AA68" s="9"/>
      <c r="AB68" s="9"/>
      <c r="AC68" s="172"/>
      <c r="AD68" s="172"/>
    </row>
    <row r="69" spans="1:30">
      <c r="A69" s="1">
        <f t="shared" si="11"/>
        <v>59</v>
      </c>
      <c r="B69" s="168">
        <v>0.46079599999999998</v>
      </c>
      <c r="C69" s="168">
        <v>0.27951761000000003</v>
      </c>
      <c r="D69" s="168">
        <v>3.299494E-2</v>
      </c>
      <c r="F69" s="2">
        <f>B69*1</f>
        <v>0.46079599999999998</v>
      </c>
      <c r="G69" s="13">
        <f t="shared" si="6"/>
        <v>2.7951761000000004</v>
      </c>
      <c r="H69" s="3">
        <f>D69*1000000/65</f>
        <v>507.61446153846157</v>
      </c>
      <c r="I69" s="2">
        <f>F69*G69</f>
        <v>1.2880059661756</v>
      </c>
      <c r="K69" s="9">
        <f>F69*L69</f>
        <v>1.2889800428399998</v>
      </c>
      <c r="L69" s="12">
        <v>2.7972899999999998</v>
      </c>
      <c r="M69">
        <f>(L69-G69)*100/G69</f>
        <v>7.5626719905033765E-2</v>
      </c>
      <c r="O69">
        <f t="shared" si="7"/>
        <v>-653.98361858191868</v>
      </c>
      <c r="P69" s="1" t="str">
        <f t="shared" si="8"/>
        <v xml:space="preserve"> </v>
      </c>
      <c r="Q69" s="162">
        <f t="shared" si="9"/>
        <v>-3970.0471280632105</v>
      </c>
      <c r="AA69" s="9"/>
      <c r="AB69" s="9"/>
      <c r="AC69" s="172"/>
      <c r="AD69" s="172"/>
    </row>
    <row r="70" spans="1:30">
      <c r="A70" s="1">
        <f t="shared" si="11"/>
        <v>60</v>
      </c>
      <c r="B70" s="169">
        <v>1E-3</v>
      </c>
      <c r="C70" s="168">
        <v>0.27988083000000002</v>
      </c>
      <c r="D70" s="168">
        <v>3.2858505000000003E-2</v>
      </c>
      <c r="F70" s="2">
        <f>B70*1</f>
        <v>1E-3</v>
      </c>
      <c r="G70" s="13">
        <f t="shared" si="6"/>
        <v>2.7988083000000001</v>
      </c>
      <c r="H70" s="3">
        <f>D70*1000000/65</f>
        <v>505.51546153846164</v>
      </c>
      <c r="I70" s="2">
        <f>F70*G70</f>
        <v>2.7988083000000004E-3</v>
      </c>
      <c r="K70" s="9">
        <f>F70*L70</f>
        <v>2.7979900000000002E-3</v>
      </c>
      <c r="L70" s="12">
        <v>2.79799</v>
      </c>
      <c r="M70">
        <f>(L70-G70)*100/G70</f>
        <v>-2.9237443664868384E-2</v>
      </c>
      <c r="O70">
        <f t="shared" si="7"/>
        <v>-656.85142857129256</v>
      </c>
      <c r="P70" s="1" t="str">
        <f t="shared" si="8"/>
        <v xml:space="preserve"> </v>
      </c>
      <c r="Q70" s="162">
        <f t="shared" si="9"/>
        <v>-1837863.7286281907</v>
      </c>
      <c r="AA70" s="9"/>
      <c r="AB70" s="9"/>
      <c r="AC70" s="172"/>
      <c r="AD70" s="172"/>
    </row>
    <row r="71" spans="1:30">
      <c r="A71" s="1"/>
      <c r="B71" t="s">
        <v>250</v>
      </c>
    </row>
    <row r="73" spans="1:30">
      <c r="G73" s="2" t="s">
        <v>174</v>
      </c>
      <c r="K73" s="2"/>
      <c r="L73" s="2" t="s">
        <v>174</v>
      </c>
      <c r="M73" s="1"/>
    </row>
    <row r="74" spans="1:30">
      <c r="G74" s="12">
        <f>-(G67-G69)/(F67-F69)*F69+G69</f>
        <v>2.7958003602250008</v>
      </c>
      <c r="K74"/>
      <c r="L74" s="12">
        <f>-(L67-L69)/(F67-F69)*F69+L69</f>
        <v>2.797994996831727</v>
      </c>
    </row>
    <row r="264" spans="6:13">
      <c r="F264" s="18"/>
      <c r="G264" s="18"/>
      <c r="H264" s="19"/>
      <c r="I264" s="18"/>
      <c r="K264" s="25"/>
      <c r="M264" s="21"/>
    </row>
    <row r="266" spans="6:13">
      <c r="F266" s="18"/>
      <c r="G266" s="18"/>
      <c r="H266" s="19"/>
      <c r="I266" s="18"/>
      <c r="K266" s="25"/>
      <c r="L266" s="22"/>
      <c r="M266" s="21"/>
    </row>
  </sheetData>
  <conditionalFormatting sqref="K11:K70">
    <cfRule type="cellIs" dxfId="1" priority="1" operator="equal">
      <formula>$T$37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137"/>
  <sheetViews>
    <sheetView topLeftCell="A40" workbookViewId="0">
      <selection activeCell="L74" sqref="L74"/>
    </sheetView>
  </sheetViews>
  <sheetFormatPr defaultColWidth="11.5546875" defaultRowHeight="14.4"/>
  <cols>
    <col min="1" max="1" width="4.88671875" customWidth="1"/>
    <col min="5" max="5" width="8.109375" customWidth="1"/>
    <col min="6" max="6" width="8.44140625" style="2" customWidth="1"/>
    <col min="7" max="7" width="7.33203125" style="1" customWidth="1"/>
    <col min="8" max="8" width="8.44140625" style="1" customWidth="1"/>
    <col min="9" max="9" width="7.5546875" style="1" customWidth="1"/>
    <col min="10" max="10" width="7.33203125" customWidth="1"/>
    <col min="11" max="12" width="7.5546875" customWidth="1"/>
    <col min="13" max="13" width="5.5546875" customWidth="1"/>
    <col min="14" max="14" width="7.109375" customWidth="1"/>
    <col min="15" max="15" width="7.5546875" customWidth="1"/>
    <col min="16" max="16" width="7.109375" customWidth="1"/>
    <col min="17" max="17" width="9.44140625" customWidth="1"/>
    <col min="18" max="18" width="7.5546875" customWidth="1"/>
    <col min="19" max="19" width="7.44140625" customWidth="1"/>
  </cols>
  <sheetData>
    <row r="1" spans="1:81">
      <c r="B1" s="18"/>
      <c r="C1" s="17"/>
      <c r="D1" s="17"/>
    </row>
    <row r="2" spans="1:81">
      <c r="B2" s="17"/>
      <c r="C2" s="17"/>
      <c r="D2" s="17"/>
      <c r="G2" s="27" t="str">
        <f>'1 kW'!G2</f>
        <v>M2: SPR-220</v>
      </c>
      <c r="O2" s="29"/>
      <c r="P2" s="30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</row>
    <row r="3" spans="1:81">
      <c r="C3" s="27"/>
      <c r="D3" s="27"/>
    </row>
    <row r="4" spans="1:81">
      <c r="F4" s="160" t="s">
        <v>12</v>
      </c>
      <c r="G4" s="164">
        <f>MIN(H11:H70)</f>
        <v>248.24218461538464</v>
      </c>
      <c r="H4" s="160" t="s">
        <v>13</v>
      </c>
      <c r="I4" s="164">
        <f>MAX(H11:H70)</f>
        <v>253.41972307692313</v>
      </c>
      <c r="J4" s="160" t="s">
        <v>172</v>
      </c>
      <c r="K4" s="164">
        <f>AVERAGE(H11:H70)</f>
        <v>251.26187769230771</v>
      </c>
      <c r="L4" s="160" t="s">
        <v>18</v>
      </c>
      <c r="M4" s="91">
        <f>MAX((I4-K4),(K4-G4))*100/G4</f>
        <v>1.2164302701418936</v>
      </c>
      <c r="N4" s="28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2"/>
    </row>
    <row r="5" spans="1:81">
      <c r="F5" s="95"/>
      <c r="H5" s="96"/>
      <c r="J5" s="96"/>
      <c r="K5" s="1"/>
      <c r="L5" s="96"/>
      <c r="M5" s="1"/>
    </row>
    <row r="6" spans="1:81">
      <c r="F6" s="166" t="s">
        <v>235</v>
      </c>
      <c r="G6" s="2">
        <f>K6/I6</f>
        <v>35.778081</v>
      </c>
      <c r="H6" s="166" t="s">
        <v>236</v>
      </c>
      <c r="I6" s="13">
        <f>VLOOKUP(K6,K11:L70,2,FALSE)</f>
        <v>1.2515000000000001</v>
      </c>
      <c r="J6" s="166" t="s">
        <v>234</v>
      </c>
      <c r="K6" s="1">
        <f>MAX(K11:K70)</f>
        <v>44.776268371500002</v>
      </c>
      <c r="L6" s="159" t="s">
        <v>19</v>
      </c>
      <c r="M6" s="91">
        <f>MAX(MAX(M11:M70), -MIN(M11:M70))</f>
        <v>1.2502711555795103</v>
      </c>
    </row>
    <row r="7" spans="1:81">
      <c r="F7" s="95"/>
      <c r="H7" s="96"/>
      <c r="J7" s="96"/>
      <c r="K7" s="1"/>
      <c r="L7" s="96"/>
      <c r="M7" s="1"/>
    </row>
    <row r="8" spans="1:81">
      <c r="B8" t="s">
        <v>2</v>
      </c>
      <c r="C8" t="s">
        <v>1</v>
      </c>
      <c r="D8" t="s">
        <v>3</v>
      </c>
      <c r="F8" s="161" t="s">
        <v>175</v>
      </c>
      <c r="G8" s="1">
        <v>31.2</v>
      </c>
      <c r="H8" s="161" t="s">
        <v>176</v>
      </c>
      <c r="I8" s="1">
        <v>40.5</v>
      </c>
      <c r="J8" s="165" t="s">
        <v>16</v>
      </c>
      <c r="K8" s="2">
        <f>1000*G70/H70</f>
        <v>5.3116394484501459</v>
      </c>
      <c r="L8" s="165" t="s">
        <v>173</v>
      </c>
      <c r="M8" s="40">
        <f>L70*1000/H70</f>
        <v>5.3052624584669186</v>
      </c>
    </row>
    <row r="9" spans="1:81">
      <c r="B9" t="s">
        <v>0</v>
      </c>
    </row>
    <row r="10" spans="1:81">
      <c r="B10" t="s">
        <v>251</v>
      </c>
      <c r="F10" s="2" t="s">
        <v>4</v>
      </c>
      <c r="G10" s="1" t="s">
        <v>5</v>
      </c>
      <c r="H10" s="1" t="s">
        <v>10</v>
      </c>
      <c r="I10" s="1" t="s">
        <v>7</v>
      </c>
      <c r="K10" s="1" t="s">
        <v>11</v>
      </c>
      <c r="L10" s="1" t="s">
        <v>8</v>
      </c>
      <c r="M10" s="1" t="s">
        <v>9</v>
      </c>
      <c r="O10" s="1" t="s">
        <v>239</v>
      </c>
      <c r="P10" s="1" t="s">
        <v>240</v>
      </c>
      <c r="Q10" s="1" t="s">
        <v>241</v>
      </c>
    </row>
    <row r="11" spans="1:81">
      <c r="A11" s="1">
        <f>A10+1</f>
        <v>1</v>
      </c>
      <c r="B11" s="168">
        <v>42.947629999999997</v>
      </c>
      <c r="C11" s="168">
        <v>3.0734000000000002E-4</v>
      </c>
      <c r="D11" s="168">
        <v>1.6135742000000002E-2</v>
      </c>
      <c r="F11" s="2">
        <f t="shared" ref="F11:F18" si="0">B11*1</f>
        <v>42.947629999999997</v>
      </c>
      <c r="G11" s="13">
        <f t="shared" ref="G11:G18" si="1">C11*10</f>
        <v>3.0734000000000004E-3</v>
      </c>
      <c r="H11" s="3">
        <f t="shared" ref="H11:H18" si="2">D11*1000000/65</f>
        <v>248.24218461538464</v>
      </c>
      <c r="I11" s="2">
        <f t="shared" ref="I11:I18" si="3">F11*G11</f>
        <v>0.131995246042</v>
      </c>
      <c r="K11" s="9">
        <f t="shared" ref="K11:K18" si="4">F11*L11</f>
        <v>0.131995246042</v>
      </c>
      <c r="L11" s="12">
        <f>G11</f>
        <v>3.0734000000000004E-3</v>
      </c>
      <c r="M11">
        <v>0</v>
      </c>
      <c r="O11">
        <v>0</v>
      </c>
      <c r="P11" s="1"/>
      <c r="Q11">
        <v>0</v>
      </c>
      <c r="AA11" s="9"/>
      <c r="AB11" s="9"/>
      <c r="AC11" s="172"/>
      <c r="AD11" s="172"/>
    </row>
    <row r="12" spans="1:81">
      <c r="A12" s="1">
        <f t="shared" ref="A12:A66" si="5">A11+1</f>
        <v>2</v>
      </c>
      <c r="B12" s="168">
        <v>42.121099999999998</v>
      </c>
      <c r="C12" s="168">
        <v>3.5357930000000003E-2</v>
      </c>
      <c r="D12" s="168">
        <v>1.6191714999999999E-2</v>
      </c>
      <c r="F12" s="2">
        <f t="shared" si="0"/>
        <v>42.121099999999998</v>
      </c>
      <c r="G12" s="13">
        <f t="shared" si="1"/>
        <v>0.35357930000000004</v>
      </c>
      <c r="H12" s="3">
        <f t="shared" si="2"/>
        <v>249.10330769230768</v>
      </c>
      <c r="I12" s="2">
        <f t="shared" si="3"/>
        <v>14.893149053230001</v>
      </c>
      <c r="K12" s="9">
        <f t="shared" si="4"/>
        <v>15.079353799999998</v>
      </c>
      <c r="L12" s="12">
        <v>0.35799999999999998</v>
      </c>
      <c r="M12">
        <f t="shared" ref="M12:M18" si="6">(L12-G12)*100/G12</f>
        <v>1.2502711555795103</v>
      </c>
      <c r="O12">
        <f t="shared" ref="O12:O18" si="7">(F12-F11)/(L12-L11)</f>
        <v>-2.3287350116897358</v>
      </c>
      <c r="P12" s="1" t="str">
        <f t="shared" ref="P12:P18" si="8">IF(O12&gt;O11,"C"," ")</f>
        <v xml:space="preserve"> </v>
      </c>
      <c r="Q12" s="9">
        <f t="shared" ref="Q12:Q18" si="9">(F12-F11)/(L12-L11)*(L12/F12)</f>
        <v>-1.9792624935837985E-2</v>
      </c>
      <c r="AA12" s="9"/>
      <c r="AB12" s="9"/>
      <c r="AC12" s="172"/>
      <c r="AD12" s="172"/>
    </row>
    <row r="13" spans="1:81">
      <c r="A13" s="1">
        <f t="shared" si="5"/>
        <v>3</v>
      </c>
      <c r="B13" s="168">
        <v>41.033330999999997</v>
      </c>
      <c r="C13" s="168">
        <v>6.812443E-2</v>
      </c>
      <c r="D13" s="168">
        <v>1.6175623E-2</v>
      </c>
      <c r="F13" s="2">
        <f t="shared" si="0"/>
        <v>41.033330999999997</v>
      </c>
      <c r="G13" s="13">
        <f t="shared" si="1"/>
        <v>0.68124430000000002</v>
      </c>
      <c r="H13" s="3">
        <f t="shared" si="2"/>
        <v>248.85573846153846</v>
      </c>
      <c r="I13" s="2">
        <f t="shared" si="3"/>
        <v>27.953722853763299</v>
      </c>
      <c r="K13" s="9">
        <f t="shared" si="4"/>
        <v>27.953722853763299</v>
      </c>
      <c r="L13" s="12">
        <f t="shared" ref="L13:L18" si="10">G13</f>
        <v>0.68124430000000002</v>
      </c>
      <c r="M13">
        <f t="shared" si="6"/>
        <v>0</v>
      </c>
      <c r="O13">
        <f t="shared" si="7"/>
        <v>-3.3651606540316452</v>
      </c>
      <c r="P13" s="1" t="str">
        <f t="shared" si="8"/>
        <v xml:space="preserve"> </v>
      </c>
      <c r="Q13" s="9">
        <f t="shared" si="9"/>
        <v>-5.5869130247878991E-2</v>
      </c>
      <c r="AA13" s="9"/>
      <c r="AB13" s="9"/>
      <c r="AC13" s="172"/>
      <c r="AD13" s="172"/>
    </row>
    <row r="14" spans="1:81">
      <c r="A14" s="1">
        <f t="shared" si="5"/>
        <v>4</v>
      </c>
      <c r="B14" s="168">
        <v>39.442678000000001</v>
      </c>
      <c r="C14" s="168">
        <v>9.8034079999999996E-2</v>
      </c>
      <c r="D14" s="168">
        <v>1.6211306000000002E-2</v>
      </c>
      <c r="F14" s="2">
        <f t="shared" si="0"/>
        <v>39.442678000000001</v>
      </c>
      <c r="G14" s="13">
        <f t="shared" si="1"/>
        <v>0.98034080000000001</v>
      </c>
      <c r="H14" s="3">
        <f t="shared" si="2"/>
        <v>249.40470769230774</v>
      </c>
      <c r="I14" s="2">
        <f t="shared" si="3"/>
        <v>38.6672665046624</v>
      </c>
      <c r="K14" s="9">
        <f t="shared" si="4"/>
        <v>38.6672665046624</v>
      </c>
      <c r="L14" s="12">
        <f t="shared" si="10"/>
        <v>0.98034080000000001</v>
      </c>
      <c r="M14">
        <f t="shared" si="6"/>
        <v>0</v>
      </c>
      <c r="O14">
        <f t="shared" si="7"/>
        <v>-5.3181932921314568</v>
      </c>
      <c r="P14" s="1" t="str">
        <f t="shared" si="8"/>
        <v xml:space="preserve"> </v>
      </c>
      <c r="Q14" s="9">
        <f t="shared" si="9"/>
        <v>-0.13218275560708087</v>
      </c>
      <c r="AA14" s="9"/>
      <c r="AB14" s="9"/>
      <c r="AC14" s="172"/>
      <c r="AD14" s="172"/>
    </row>
    <row r="15" spans="1:81">
      <c r="A15" s="1">
        <f t="shared" si="5"/>
        <v>5</v>
      </c>
      <c r="B15" s="168">
        <v>39.108147000000002</v>
      </c>
      <c r="C15" s="168">
        <v>0.10225999</v>
      </c>
      <c r="D15" s="168">
        <v>1.6209906999999999E-2</v>
      </c>
      <c r="F15" s="2">
        <f t="shared" si="0"/>
        <v>39.108147000000002</v>
      </c>
      <c r="G15" s="13">
        <f t="shared" si="1"/>
        <v>1.0225998999999999</v>
      </c>
      <c r="H15" s="3">
        <f t="shared" si="2"/>
        <v>249.38318461538461</v>
      </c>
      <c r="I15" s="2">
        <f t="shared" si="3"/>
        <v>39.9919872113853</v>
      </c>
      <c r="K15" s="9">
        <f t="shared" si="4"/>
        <v>39.9919872113853</v>
      </c>
      <c r="L15" s="12">
        <f t="shared" si="10"/>
        <v>1.0225998999999999</v>
      </c>
      <c r="M15">
        <f t="shared" si="6"/>
        <v>0</v>
      </c>
      <c r="O15">
        <f t="shared" si="7"/>
        <v>-7.9161884659161998</v>
      </c>
      <c r="P15" s="1" t="str">
        <f t="shared" si="8"/>
        <v xml:space="preserve"> </v>
      </c>
      <c r="Q15" s="9">
        <f t="shared" si="9"/>
        <v>-0.20699251063025456</v>
      </c>
      <c r="AA15" s="9"/>
      <c r="AB15" s="9"/>
      <c r="AC15" s="172"/>
      <c r="AD15" s="172"/>
    </row>
    <row r="16" spans="1:81">
      <c r="A16" s="1">
        <f t="shared" si="5"/>
        <v>6</v>
      </c>
      <c r="B16" s="168">
        <v>38.752572999999998</v>
      </c>
      <c r="C16" s="168">
        <v>0.10637413</v>
      </c>
      <c r="D16" s="168">
        <v>1.6233694999999999E-2</v>
      </c>
      <c r="F16" s="2">
        <f t="shared" si="0"/>
        <v>38.752572999999998</v>
      </c>
      <c r="G16" s="13">
        <f t="shared" si="1"/>
        <v>1.0637413</v>
      </c>
      <c r="H16" s="3">
        <f t="shared" si="2"/>
        <v>249.74915384615383</v>
      </c>
      <c r="I16" s="2">
        <f t="shared" si="3"/>
        <v>41.2227123813649</v>
      </c>
      <c r="K16" s="9">
        <f t="shared" si="4"/>
        <v>41.2227123813649</v>
      </c>
      <c r="L16" s="12">
        <f t="shared" si="10"/>
        <v>1.0637413</v>
      </c>
      <c r="M16">
        <f t="shared" si="6"/>
        <v>0</v>
      </c>
      <c r="O16">
        <f t="shared" si="7"/>
        <v>-8.6427297077883445</v>
      </c>
      <c r="P16" s="1" t="str">
        <f t="shared" si="8"/>
        <v xml:space="preserve"> </v>
      </c>
      <c r="Q16" s="9">
        <f t="shared" si="9"/>
        <v>-0.23723917725182775</v>
      </c>
      <c r="AA16" s="9"/>
      <c r="AB16" s="9"/>
      <c r="AC16" s="172"/>
      <c r="AD16" s="172"/>
    </row>
    <row r="17" spans="1:30">
      <c r="A17" s="1">
        <f t="shared" si="5"/>
        <v>7</v>
      </c>
      <c r="B17" s="168">
        <v>38.355634999999999</v>
      </c>
      <c r="C17" s="168">
        <v>0.11011807999999999</v>
      </c>
      <c r="D17" s="168">
        <v>1.6225298999999999E-2</v>
      </c>
      <c r="F17" s="2">
        <f t="shared" si="0"/>
        <v>38.355634999999999</v>
      </c>
      <c r="G17" s="13">
        <f t="shared" si="1"/>
        <v>1.1011807999999998</v>
      </c>
      <c r="H17" s="3">
        <f t="shared" si="2"/>
        <v>249.6199846153846</v>
      </c>
      <c r="I17" s="2">
        <f t="shared" si="3"/>
        <v>42.236488833807996</v>
      </c>
      <c r="K17" s="9">
        <f t="shared" si="4"/>
        <v>42.236488833807996</v>
      </c>
      <c r="L17" s="12">
        <f t="shared" si="10"/>
        <v>1.1011807999999998</v>
      </c>
      <c r="M17">
        <f t="shared" si="6"/>
        <v>0</v>
      </c>
      <c r="O17">
        <f t="shared" si="7"/>
        <v>-10.602118083841939</v>
      </c>
      <c r="P17" s="1" t="str">
        <f t="shared" si="8"/>
        <v xml:space="preserve"> </v>
      </c>
      <c r="Q17" s="9">
        <f t="shared" si="9"/>
        <v>-0.30438418952676788</v>
      </c>
      <c r="AA17" s="9"/>
      <c r="AB17" s="9"/>
      <c r="AC17" s="172"/>
      <c r="AD17" s="172"/>
    </row>
    <row r="18" spans="1:30">
      <c r="A18" s="1">
        <f t="shared" si="5"/>
        <v>8</v>
      </c>
      <c r="B18" s="168">
        <v>37.942006999999997</v>
      </c>
      <c r="C18" s="168">
        <v>0.11370137</v>
      </c>
      <c r="D18" s="168">
        <v>1.6246289000000001E-2</v>
      </c>
      <c r="F18" s="2">
        <f t="shared" si="0"/>
        <v>37.942006999999997</v>
      </c>
      <c r="G18" s="13">
        <f t="shared" si="1"/>
        <v>1.1370137</v>
      </c>
      <c r="H18" s="3">
        <f t="shared" si="2"/>
        <v>249.9429076923077</v>
      </c>
      <c r="I18" s="2">
        <f t="shared" si="3"/>
        <v>43.140581764495899</v>
      </c>
      <c r="K18" s="9">
        <f t="shared" si="4"/>
        <v>43.140581764495899</v>
      </c>
      <c r="L18" s="12">
        <f t="shared" si="10"/>
        <v>1.1370137</v>
      </c>
      <c r="M18">
        <f t="shared" si="6"/>
        <v>0</v>
      </c>
      <c r="O18">
        <f t="shared" si="7"/>
        <v>-11.543246569493421</v>
      </c>
      <c r="P18" s="1" t="str">
        <f t="shared" si="8"/>
        <v xml:space="preserve"> </v>
      </c>
      <c r="Q18" s="9">
        <f t="shared" si="9"/>
        <v>-0.34591816642677925</v>
      </c>
      <c r="AA18" s="9"/>
      <c r="AB18" s="9"/>
      <c r="AC18" s="172"/>
      <c r="AD18" s="172"/>
    </row>
    <row r="19" spans="1:30">
      <c r="A19" s="1">
        <f t="shared" si="5"/>
        <v>9</v>
      </c>
      <c r="B19" s="168">
        <v>37.558132000000001</v>
      </c>
      <c r="C19" s="168">
        <v>0.11643948</v>
      </c>
      <c r="D19" s="168">
        <v>1.6246989E-2</v>
      </c>
      <c r="F19" s="2">
        <f t="shared" ref="F19:F66" si="11">B19*1</f>
        <v>37.558132000000001</v>
      </c>
      <c r="G19" s="13">
        <f t="shared" ref="G19:G66" si="12">C19*10</f>
        <v>1.1643948</v>
      </c>
      <c r="H19" s="3">
        <f t="shared" ref="H19:H66" si="13">D19*1000000/65</f>
        <v>249.95367692307693</v>
      </c>
      <c r="I19" s="2">
        <f t="shared" ref="I19:I66" si="14">F19*G19</f>
        <v>43.732493598513599</v>
      </c>
      <c r="K19" s="9">
        <f t="shared" ref="K19:K66" si="15">F19*L19</f>
        <v>43.676351702800005</v>
      </c>
      <c r="L19" s="12">
        <v>1.1629</v>
      </c>
      <c r="M19">
        <f t="shared" ref="M19:M63" si="16">(L19-G19)*100/G19</f>
        <v>-0.12837570212439178</v>
      </c>
      <c r="O19">
        <f t="shared" ref="O19:O63" si="17">(F19-F18)/(L19-L18)</f>
        <v>-14.829272626833335</v>
      </c>
      <c r="P19" s="1" t="str">
        <f t="shared" ref="P19:P64" si="18">IF(O19&gt;O18,"C"," ")</f>
        <v xml:space="preserve"> </v>
      </c>
      <c r="Q19" s="9">
        <f t="shared" ref="Q19:Q66" si="19">(F19-F18)/(L19-L18)*(L19/F19)</f>
        <v>-0.45915385615409426</v>
      </c>
      <c r="AA19" s="9"/>
      <c r="AB19" s="9"/>
      <c r="AC19" s="172"/>
      <c r="AD19" s="172"/>
    </row>
    <row r="20" spans="1:30">
      <c r="A20" s="1">
        <f t="shared" si="5"/>
        <v>10</v>
      </c>
      <c r="B20" s="168">
        <v>37.137973000000002</v>
      </c>
      <c r="C20" s="168">
        <v>0.11877944</v>
      </c>
      <c r="D20" s="168">
        <v>1.626588E-2</v>
      </c>
      <c r="F20" s="2">
        <f t="shared" si="11"/>
        <v>37.137973000000002</v>
      </c>
      <c r="G20" s="13">
        <f t="shared" si="12"/>
        <v>1.1877944</v>
      </c>
      <c r="H20" s="3">
        <f t="shared" si="13"/>
        <v>250.24430769230767</v>
      </c>
      <c r="I20" s="2">
        <f t="shared" si="14"/>
        <v>44.112276356751202</v>
      </c>
      <c r="K20" s="9">
        <f t="shared" si="15"/>
        <v>44.112276356751202</v>
      </c>
      <c r="L20" s="12">
        <f>G20</f>
        <v>1.1877944</v>
      </c>
      <c r="M20">
        <f t="shared" si="16"/>
        <v>0</v>
      </c>
      <c r="O20">
        <f t="shared" si="17"/>
        <v>-16.877651198663091</v>
      </c>
      <c r="P20" s="1" t="str">
        <f t="shared" si="18"/>
        <v xml:space="preserve"> </v>
      </c>
      <c r="Q20" s="9">
        <f t="shared" si="19"/>
        <v>-0.53980273987827254</v>
      </c>
      <c r="AA20" s="9"/>
      <c r="AB20" s="9"/>
      <c r="AC20" s="172"/>
      <c r="AD20" s="172"/>
    </row>
    <row r="21" spans="1:30">
      <c r="A21" s="1">
        <f t="shared" si="5"/>
        <v>11</v>
      </c>
      <c r="B21" s="168">
        <v>36.970345000000002</v>
      </c>
      <c r="C21" s="168">
        <v>0.11995989999999999</v>
      </c>
      <c r="D21" s="168">
        <v>1.6249788000000001E-2</v>
      </c>
      <c r="F21" s="2">
        <f t="shared" si="11"/>
        <v>36.970345000000002</v>
      </c>
      <c r="G21" s="13">
        <f t="shared" si="12"/>
        <v>1.1995989999999999</v>
      </c>
      <c r="H21" s="3">
        <f t="shared" si="13"/>
        <v>249.99673846153846</v>
      </c>
      <c r="I21" s="2">
        <f t="shared" si="14"/>
        <v>44.349588891654996</v>
      </c>
      <c r="K21" s="9">
        <f t="shared" si="15"/>
        <v>44.271988137500003</v>
      </c>
      <c r="L21" s="12">
        <v>1.1975</v>
      </c>
      <c r="M21">
        <f t="shared" si="16"/>
        <v>-0.17497513752511057</v>
      </c>
      <c r="O21">
        <f t="shared" si="17"/>
        <v>-17.271266073194948</v>
      </c>
      <c r="P21" s="1" t="str">
        <f t="shared" si="18"/>
        <v xml:space="preserve"> </v>
      </c>
      <c r="Q21" s="9">
        <f t="shared" si="19"/>
        <v>-0.55943056854489581</v>
      </c>
      <c r="AA21" s="9"/>
      <c r="AB21" s="9"/>
      <c r="AC21" s="172"/>
      <c r="AD21" s="172"/>
    </row>
    <row r="22" spans="1:30">
      <c r="A22" s="1">
        <f t="shared" si="5"/>
        <v>12</v>
      </c>
      <c r="B22" s="168">
        <v>36.852786999999999</v>
      </c>
      <c r="C22" s="168">
        <v>0.1204279</v>
      </c>
      <c r="D22" s="168">
        <v>1.6277773999999998E-2</v>
      </c>
      <c r="F22" s="2">
        <f t="shared" si="11"/>
        <v>36.852786999999999</v>
      </c>
      <c r="G22" s="13">
        <f t="shared" si="12"/>
        <v>1.2042790000000001</v>
      </c>
      <c r="H22" s="3">
        <f t="shared" si="13"/>
        <v>250.42729230769228</v>
      </c>
      <c r="I22" s="2">
        <f t="shared" si="14"/>
        <v>44.381037475573002</v>
      </c>
      <c r="K22" s="9">
        <f t="shared" si="15"/>
        <v>44.381037475573002</v>
      </c>
      <c r="L22" s="12">
        <f>G22</f>
        <v>1.2042790000000001</v>
      </c>
      <c r="M22">
        <f t="shared" si="16"/>
        <v>0</v>
      </c>
      <c r="O22">
        <f t="shared" si="17"/>
        <v>-17.341495795840231</v>
      </c>
      <c r="P22" s="1" t="str">
        <f t="shared" si="18"/>
        <v xml:space="preserve"> </v>
      </c>
      <c r="Q22" s="9">
        <f t="shared" si="19"/>
        <v>-0.56668710606659622</v>
      </c>
      <c r="AA22" s="9"/>
      <c r="AB22" s="9"/>
      <c r="AC22" s="172"/>
      <c r="AD22" s="172"/>
    </row>
    <row r="23" spans="1:30">
      <c r="A23" s="1">
        <f t="shared" si="5"/>
        <v>13</v>
      </c>
      <c r="B23" s="168">
        <v>36.711283000000002</v>
      </c>
      <c r="C23" s="168">
        <v>0.12118226999999999</v>
      </c>
      <c r="D23" s="168">
        <v>1.626588E-2</v>
      </c>
      <c r="F23" s="2">
        <f t="shared" si="11"/>
        <v>36.711283000000002</v>
      </c>
      <c r="G23" s="13">
        <f t="shared" si="12"/>
        <v>1.2118226999999999</v>
      </c>
      <c r="H23" s="3">
        <f t="shared" si="13"/>
        <v>250.24430769230767</v>
      </c>
      <c r="I23" s="2">
        <f t="shared" si="14"/>
        <v>44.487566085524101</v>
      </c>
      <c r="K23" s="9">
        <f t="shared" si="15"/>
        <v>44.487566085524101</v>
      </c>
      <c r="L23" s="12">
        <f>G23</f>
        <v>1.2118226999999999</v>
      </c>
      <c r="M23">
        <f t="shared" si="16"/>
        <v>0</v>
      </c>
      <c r="O23">
        <f t="shared" si="17"/>
        <v>-18.757903946339464</v>
      </c>
      <c r="P23" s="1" t="str">
        <f t="shared" si="18"/>
        <v xml:space="preserve"> </v>
      </c>
      <c r="Q23" s="9">
        <f t="shared" si="19"/>
        <v>-0.61918984979614422</v>
      </c>
      <c r="AA23" s="9"/>
      <c r="AB23" s="9"/>
      <c r="AC23" s="172"/>
      <c r="AD23" s="172"/>
    </row>
    <row r="24" spans="1:30">
      <c r="A24" s="1">
        <f t="shared" si="5"/>
        <v>14</v>
      </c>
      <c r="B24" s="168">
        <v>36.561796999999999</v>
      </c>
      <c r="C24" s="168">
        <v>0.12167820999999999</v>
      </c>
      <c r="D24" s="168">
        <v>1.6284071000000001E-2</v>
      </c>
      <c r="F24" s="2">
        <f t="shared" si="11"/>
        <v>36.561796999999999</v>
      </c>
      <c r="G24" s="13">
        <f t="shared" si="12"/>
        <v>1.2167820999999999</v>
      </c>
      <c r="H24" s="3">
        <f t="shared" si="13"/>
        <v>250.52416923076922</v>
      </c>
      <c r="I24" s="2">
        <f t="shared" si="14"/>
        <v>44.487740133433697</v>
      </c>
      <c r="K24" s="9">
        <f t="shared" si="15"/>
        <v>44.579799082100003</v>
      </c>
      <c r="L24" s="12">
        <v>1.2193000000000001</v>
      </c>
      <c r="M24">
        <f t="shared" si="16"/>
        <v>0.2069310519936301</v>
      </c>
      <c r="O24">
        <f t="shared" si="17"/>
        <v>-19.99197571315856</v>
      </c>
      <c r="P24" s="1" t="str">
        <f t="shared" si="18"/>
        <v xml:space="preserve"> </v>
      </c>
      <c r="Q24" s="9">
        <f t="shared" si="19"/>
        <v>-0.66671274355180721</v>
      </c>
      <c r="AA24" s="9"/>
      <c r="AB24" s="9"/>
      <c r="AC24" s="172"/>
      <c r="AD24" s="172"/>
    </row>
    <row r="25" spans="1:30">
      <c r="A25" s="1">
        <f t="shared" si="5"/>
        <v>15</v>
      </c>
      <c r="B25" s="168">
        <v>36.455849999999998</v>
      </c>
      <c r="C25" s="168">
        <v>0.12239766000000001</v>
      </c>
      <c r="D25" s="168">
        <v>1.6295965999999999E-2</v>
      </c>
      <c r="F25" s="2">
        <f t="shared" si="11"/>
        <v>36.455849999999998</v>
      </c>
      <c r="G25" s="13">
        <f t="shared" si="12"/>
        <v>1.2239766000000001</v>
      </c>
      <c r="H25" s="3">
        <f t="shared" si="13"/>
        <v>250.70716923076921</v>
      </c>
      <c r="I25" s="2">
        <f t="shared" si="14"/>
        <v>44.621107333110004</v>
      </c>
      <c r="K25" s="9">
        <f t="shared" si="15"/>
        <v>44.636542739999996</v>
      </c>
      <c r="L25" s="12">
        <v>1.2243999999999999</v>
      </c>
      <c r="M25">
        <f t="shared" si="16"/>
        <v>3.4592164588755345E-2</v>
      </c>
      <c r="O25">
        <f t="shared" si="17"/>
        <v>-20.773921568628019</v>
      </c>
      <c r="P25" s="1" t="str">
        <f t="shared" si="18"/>
        <v xml:space="preserve"> </v>
      </c>
      <c r="Q25" s="9">
        <f t="shared" si="19"/>
        <v>-0.69770940928899328</v>
      </c>
      <c r="AA25" s="9"/>
      <c r="AB25" s="9"/>
      <c r="AC25" s="172"/>
      <c r="AD25" s="172"/>
    </row>
    <row r="26" spans="1:30">
      <c r="A26" s="1">
        <f t="shared" si="5"/>
        <v>16</v>
      </c>
      <c r="B26" s="168">
        <v>36.321601999999999</v>
      </c>
      <c r="C26" s="168">
        <v>0.12278182999999999</v>
      </c>
      <c r="D26" s="168">
        <v>1.6298065E-2</v>
      </c>
      <c r="F26" s="2">
        <f t="shared" si="11"/>
        <v>36.321601999999999</v>
      </c>
      <c r="G26" s="13">
        <f t="shared" si="12"/>
        <v>1.2278183</v>
      </c>
      <c r="H26" s="3">
        <f t="shared" si="13"/>
        <v>250.73946153846154</v>
      </c>
      <c r="I26" s="2">
        <f t="shared" si="14"/>
        <v>44.596327620916597</v>
      </c>
      <c r="K26" s="9">
        <f t="shared" si="15"/>
        <v>44.686466940599999</v>
      </c>
      <c r="L26" s="12">
        <v>1.2302999999999999</v>
      </c>
      <c r="M26">
        <f t="shared" si="16"/>
        <v>0.20212274079967044</v>
      </c>
      <c r="O26">
        <f t="shared" si="17"/>
        <v>-22.753898305084594</v>
      </c>
      <c r="P26" s="1" t="str">
        <f t="shared" si="18"/>
        <v xml:space="preserve"> </v>
      </c>
      <c r="Q26" s="9">
        <f t="shared" si="19"/>
        <v>-0.77072925045391927</v>
      </c>
      <c r="AA26" s="9"/>
      <c r="AB26" s="9"/>
      <c r="AC26" s="172"/>
      <c r="AD26" s="172"/>
    </row>
    <row r="27" spans="1:30">
      <c r="A27" s="1">
        <f t="shared" si="5"/>
        <v>17</v>
      </c>
      <c r="B27" s="168">
        <v>36.248309999999996</v>
      </c>
      <c r="C27" s="168">
        <v>0.12310314</v>
      </c>
      <c r="D27" s="168">
        <v>1.6291067999999999E-2</v>
      </c>
      <c r="F27" s="2">
        <f t="shared" si="11"/>
        <v>36.248309999999996</v>
      </c>
      <c r="G27" s="13">
        <f t="shared" si="12"/>
        <v>1.2310314</v>
      </c>
      <c r="H27" s="3">
        <f t="shared" si="13"/>
        <v>250.63181538461538</v>
      </c>
      <c r="I27" s="2">
        <f t="shared" si="14"/>
        <v>44.622807806933999</v>
      </c>
      <c r="K27" s="9">
        <f t="shared" si="15"/>
        <v>44.708665554</v>
      </c>
      <c r="L27" s="12">
        <v>1.2334000000000001</v>
      </c>
      <c r="M27">
        <f t="shared" si="16"/>
        <v>0.19240776474101748</v>
      </c>
      <c r="O27">
        <f t="shared" si="17"/>
        <v>-23.642580645161196</v>
      </c>
      <c r="P27" s="1" t="str">
        <f t="shared" si="18"/>
        <v xml:space="preserve"> </v>
      </c>
      <c r="Q27" s="9">
        <f t="shared" si="19"/>
        <v>-0.80447223519501532</v>
      </c>
      <c r="AA27" s="9"/>
      <c r="AB27" s="9"/>
      <c r="AC27" s="172"/>
      <c r="AD27" s="172"/>
    </row>
    <row r="28" spans="1:30">
      <c r="A28" s="1">
        <f t="shared" si="5"/>
        <v>18</v>
      </c>
      <c r="B28" s="168">
        <v>36.138734999999997</v>
      </c>
      <c r="C28" s="168">
        <v>0.12356415</v>
      </c>
      <c r="D28" s="168">
        <v>1.6314156999999999E-2</v>
      </c>
      <c r="F28" s="2">
        <f t="shared" si="11"/>
        <v>36.138734999999997</v>
      </c>
      <c r="G28" s="13">
        <f t="shared" si="12"/>
        <v>1.2356415000000001</v>
      </c>
      <c r="H28" s="3">
        <f t="shared" si="13"/>
        <v>250.98703076923076</v>
      </c>
      <c r="I28" s="2">
        <f t="shared" si="14"/>
        <v>44.6545207235025</v>
      </c>
      <c r="K28" s="9">
        <f t="shared" si="15"/>
        <v>44.732526182999997</v>
      </c>
      <c r="L28" s="12">
        <v>1.2378</v>
      </c>
      <c r="M28">
        <f t="shared" si="16"/>
        <v>0.17468658992110186</v>
      </c>
      <c r="O28">
        <f t="shared" si="17"/>
        <v>-24.903409090909214</v>
      </c>
      <c r="P28" s="1" t="str">
        <f t="shared" si="18"/>
        <v xml:space="preserve"> </v>
      </c>
      <c r="Q28" s="9">
        <f t="shared" si="19"/>
        <v>-0.85297506325906058</v>
      </c>
      <c r="AA28" s="9"/>
      <c r="AB28" s="9"/>
      <c r="AC28" s="172"/>
      <c r="AD28" s="172"/>
    </row>
    <row r="29" spans="1:30">
      <c r="A29" s="1">
        <f t="shared" si="5"/>
        <v>19</v>
      </c>
      <c r="B29" s="168">
        <v>36.003762000000002</v>
      </c>
      <c r="C29" s="168">
        <v>0.12417883</v>
      </c>
      <c r="D29" s="168">
        <v>1.6314856999999999E-2</v>
      </c>
      <c r="F29" s="2">
        <f t="shared" si="11"/>
        <v>36.003762000000002</v>
      </c>
      <c r="G29" s="13">
        <f t="shared" si="12"/>
        <v>1.2417883000000001</v>
      </c>
      <c r="H29" s="3">
        <f t="shared" si="13"/>
        <v>250.99779999999998</v>
      </c>
      <c r="I29" s="2">
        <f t="shared" si="14"/>
        <v>44.709050407584606</v>
      </c>
      <c r="K29" s="9">
        <f t="shared" si="15"/>
        <v>44.759876918400003</v>
      </c>
      <c r="L29" s="12">
        <v>1.2432000000000001</v>
      </c>
      <c r="M29">
        <f t="shared" si="16"/>
        <v>0.11368282339268422</v>
      </c>
      <c r="O29">
        <f t="shared" si="17"/>
        <v>-24.994999999998768</v>
      </c>
      <c r="P29" s="1" t="str">
        <f t="shared" si="18"/>
        <v xml:space="preserve"> </v>
      </c>
      <c r="Q29" s="9">
        <f t="shared" si="19"/>
        <v>-0.86307047580190288</v>
      </c>
      <c r="AA29" s="9"/>
      <c r="AB29" s="9"/>
      <c r="AC29" s="172"/>
      <c r="AD29" s="172"/>
    </row>
    <row r="30" spans="1:30">
      <c r="A30" s="1">
        <f t="shared" si="5"/>
        <v>20</v>
      </c>
      <c r="B30" s="168">
        <v>35.946434000000004</v>
      </c>
      <c r="C30" s="168">
        <v>0.12431853</v>
      </c>
      <c r="D30" s="168">
        <v>1.6279174E-2</v>
      </c>
      <c r="F30" s="2">
        <f t="shared" si="11"/>
        <v>35.946434000000004</v>
      </c>
      <c r="G30" s="13">
        <f t="shared" si="12"/>
        <v>1.2431852999999999</v>
      </c>
      <c r="H30" s="3">
        <f t="shared" si="13"/>
        <v>250.4488307692308</v>
      </c>
      <c r="I30" s="2">
        <f t="shared" si="14"/>
        <v>44.688078336220201</v>
      </c>
      <c r="K30" s="9">
        <f t="shared" si="15"/>
        <v>44.767688903600003</v>
      </c>
      <c r="L30" s="12">
        <v>1.2454000000000001</v>
      </c>
      <c r="M30">
        <f t="shared" si="16"/>
        <v>0.17814721586557733</v>
      </c>
      <c r="O30">
        <f t="shared" si="17"/>
        <v>-26.058181818181271</v>
      </c>
      <c r="P30" s="1" t="str">
        <f t="shared" si="18"/>
        <v xml:space="preserve"> </v>
      </c>
      <c r="Q30" s="9">
        <f t="shared" si="19"/>
        <v>-0.90281165682145137</v>
      </c>
      <c r="AA30" s="9"/>
      <c r="AB30" s="9"/>
      <c r="AC30" s="172"/>
      <c r="AD30" s="172"/>
    </row>
    <row r="31" spans="1:30">
      <c r="A31" s="1">
        <f t="shared" si="5"/>
        <v>21</v>
      </c>
      <c r="B31" s="168">
        <v>35.876044999999998</v>
      </c>
      <c r="C31" s="168">
        <v>0.12461888</v>
      </c>
      <c r="D31" s="168">
        <v>1.6309958999999999E-2</v>
      </c>
      <c r="F31" s="2">
        <f t="shared" si="11"/>
        <v>35.876044999999998</v>
      </c>
      <c r="G31" s="13">
        <f t="shared" si="12"/>
        <v>1.2461888000000001</v>
      </c>
      <c r="H31" s="3">
        <f t="shared" si="13"/>
        <v>250.92244615384612</v>
      </c>
      <c r="I31" s="2">
        <f t="shared" si="14"/>
        <v>44.708325467296</v>
      </c>
      <c r="K31" s="9">
        <f t="shared" si="15"/>
        <v>44.773304159999995</v>
      </c>
      <c r="L31" s="12">
        <v>1.248</v>
      </c>
      <c r="M31">
        <f t="shared" si="16"/>
        <v>0.14533913320356448</v>
      </c>
      <c r="O31">
        <f t="shared" si="17"/>
        <v>-27.07269230769521</v>
      </c>
      <c r="P31" s="1" t="str">
        <f t="shared" si="18"/>
        <v xml:space="preserve"> </v>
      </c>
      <c r="Q31" s="9">
        <f t="shared" si="19"/>
        <v>-0.94176267200031738</v>
      </c>
      <c r="AA31" s="9"/>
      <c r="AB31" s="9"/>
      <c r="AC31" s="172"/>
      <c r="AD31" s="172"/>
    </row>
    <row r="32" spans="1:30">
      <c r="A32" s="1">
        <f t="shared" si="5"/>
        <v>22</v>
      </c>
      <c r="B32" s="168">
        <v>35.778081</v>
      </c>
      <c r="C32" s="168">
        <v>0.12525451000000001</v>
      </c>
      <c r="D32" s="168">
        <v>1.6348440999999998E-2</v>
      </c>
      <c r="F32" s="2">
        <f t="shared" si="11"/>
        <v>35.778081</v>
      </c>
      <c r="G32" s="13">
        <f t="shared" si="12"/>
        <v>1.2525451000000001</v>
      </c>
      <c r="H32" s="3">
        <f t="shared" si="13"/>
        <v>251.5144769230769</v>
      </c>
      <c r="I32" s="2">
        <f t="shared" si="14"/>
        <v>44.813660043953107</v>
      </c>
      <c r="K32" s="9">
        <f t="shared" si="15"/>
        <v>44.776268371500002</v>
      </c>
      <c r="L32" s="12">
        <v>1.2515000000000001</v>
      </c>
      <c r="M32">
        <f t="shared" si="16"/>
        <v>-8.343811332622042E-2</v>
      </c>
      <c r="O32">
        <f t="shared" si="17"/>
        <v>-27.989714285713102</v>
      </c>
      <c r="P32" s="1" t="str">
        <f t="shared" si="18"/>
        <v xml:space="preserve"> </v>
      </c>
      <c r="Q32" s="9">
        <f t="shared" si="19"/>
        <v>-0.97906669249728473</v>
      </c>
      <c r="AA32" s="9"/>
      <c r="AB32" s="9"/>
      <c r="AC32" s="172"/>
      <c r="AD32" s="172"/>
    </row>
    <row r="33" spans="1:30">
      <c r="A33" s="1">
        <f t="shared" si="5"/>
        <v>23</v>
      </c>
      <c r="B33" s="168">
        <v>35.696806000000002</v>
      </c>
      <c r="C33" s="168">
        <v>0.12561773000000001</v>
      </c>
      <c r="D33" s="168">
        <v>1.6321154000000001E-2</v>
      </c>
      <c r="F33" s="2">
        <f t="shared" si="11"/>
        <v>35.696806000000002</v>
      </c>
      <c r="G33" s="13">
        <f t="shared" si="12"/>
        <v>1.2561773000000001</v>
      </c>
      <c r="H33" s="3">
        <f t="shared" si="13"/>
        <v>251.09467692307692</v>
      </c>
      <c r="I33" s="2">
        <f t="shared" si="14"/>
        <v>44.841517379703802</v>
      </c>
      <c r="K33" s="9">
        <f t="shared" si="15"/>
        <v>44.774503765799999</v>
      </c>
      <c r="L33" s="12">
        <v>1.2543</v>
      </c>
      <c r="M33">
        <f t="shared" si="16"/>
        <v>-0.14944546442608711</v>
      </c>
      <c r="O33">
        <f t="shared" si="17"/>
        <v>-29.026785714285889</v>
      </c>
      <c r="P33" s="1" t="str">
        <f t="shared" si="18"/>
        <v xml:space="preserve"> </v>
      </c>
      <c r="Q33" s="9">
        <f t="shared" si="19"/>
        <v>-1.019931512119846</v>
      </c>
      <c r="AA33" s="9"/>
      <c r="AB33" s="9"/>
      <c r="AC33" s="172"/>
      <c r="AD33" s="172"/>
    </row>
    <row r="34" spans="1:30">
      <c r="A34" s="1">
        <f t="shared" si="5"/>
        <v>24</v>
      </c>
      <c r="B34" s="168">
        <v>35.587957000000003</v>
      </c>
      <c r="C34" s="168">
        <v>0.12565963999999999</v>
      </c>
      <c r="D34" s="168">
        <v>1.6328849999999999E-2</v>
      </c>
      <c r="F34" s="2">
        <f t="shared" si="11"/>
        <v>35.587957000000003</v>
      </c>
      <c r="G34" s="13">
        <f t="shared" si="12"/>
        <v>1.2565963999999998</v>
      </c>
      <c r="H34" s="3">
        <f t="shared" si="13"/>
        <v>251.2130769230769</v>
      </c>
      <c r="I34" s="2">
        <f t="shared" si="14"/>
        <v>44.7196986495548</v>
      </c>
      <c r="K34" s="9">
        <f t="shared" si="15"/>
        <v>44.769649906000005</v>
      </c>
      <c r="L34" s="12">
        <v>1.258</v>
      </c>
      <c r="M34">
        <f t="shared" si="16"/>
        <v>0.11169855333026353</v>
      </c>
      <c r="O34">
        <f t="shared" si="17"/>
        <v>-29.418648648648169</v>
      </c>
      <c r="P34" s="1" t="str">
        <f t="shared" si="18"/>
        <v xml:space="preserve"> </v>
      </c>
      <c r="Q34" s="9">
        <f t="shared" si="19"/>
        <v>-1.0399208923400518</v>
      </c>
      <c r="AA34" s="9"/>
      <c r="AB34" s="9"/>
      <c r="AC34" s="172"/>
      <c r="AD34" s="172"/>
    </row>
    <row r="35" spans="1:30">
      <c r="A35" s="1">
        <f t="shared" si="5"/>
        <v>25</v>
      </c>
      <c r="B35" s="168">
        <v>35.487816000000002</v>
      </c>
      <c r="C35" s="168">
        <v>0.12607175000000001</v>
      </c>
      <c r="D35" s="168">
        <v>1.6316256000000001E-2</v>
      </c>
      <c r="F35" s="2">
        <f t="shared" si="11"/>
        <v>35.487816000000002</v>
      </c>
      <c r="G35" s="13">
        <f t="shared" si="12"/>
        <v>1.2607175000000002</v>
      </c>
      <c r="H35" s="3">
        <f t="shared" si="13"/>
        <v>251.01932307692309</v>
      </c>
      <c r="I35" s="2">
        <f t="shared" si="14"/>
        <v>44.740110667980005</v>
      </c>
      <c r="K35" s="9">
        <f t="shared" si="15"/>
        <v>44.760782320800004</v>
      </c>
      <c r="L35" s="12">
        <v>1.2613000000000001</v>
      </c>
      <c r="M35">
        <f t="shared" si="16"/>
        <v>4.6203848205480624E-2</v>
      </c>
      <c r="O35">
        <f t="shared" si="17"/>
        <v>-30.345757575757048</v>
      </c>
      <c r="P35" s="1" t="str">
        <f t="shared" si="18"/>
        <v xml:space="preserve"> </v>
      </c>
      <c r="Q35" s="9">
        <f t="shared" si="19"/>
        <v>-1.0785421123210954</v>
      </c>
      <c r="T35" s="14"/>
      <c r="U35" t="s">
        <v>244</v>
      </c>
      <c r="AA35" s="9"/>
      <c r="AB35" s="9"/>
      <c r="AC35" s="172"/>
      <c r="AD35" s="172"/>
    </row>
    <row r="36" spans="1:30">
      <c r="A36" s="1">
        <f t="shared" si="5"/>
        <v>26</v>
      </c>
      <c r="B36" s="168">
        <v>35.349214000000003</v>
      </c>
      <c r="C36" s="168">
        <v>0.12644195999999999</v>
      </c>
      <c r="D36" s="168">
        <v>1.6316956000000001E-2</v>
      </c>
      <c r="F36" s="2">
        <f t="shared" si="11"/>
        <v>35.349214000000003</v>
      </c>
      <c r="G36" s="13">
        <f t="shared" si="12"/>
        <v>1.2644195999999999</v>
      </c>
      <c r="H36" s="3">
        <f t="shared" si="13"/>
        <v>251.03009230769231</v>
      </c>
      <c r="I36" s="2">
        <f t="shared" si="14"/>
        <v>44.696239026194398</v>
      </c>
      <c r="K36" s="9">
        <f t="shared" si="15"/>
        <v>44.737965238400008</v>
      </c>
      <c r="L36" s="12">
        <v>1.2656000000000001</v>
      </c>
      <c r="M36">
        <f t="shared" si="16"/>
        <v>9.3355085606090932E-2</v>
      </c>
      <c r="O36">
        <f t="shared" si="17"/>
        <v>-32.23302325581389</v>
      </c>
      <c r="P36" s="1" t="str">
        <f t="shared" si="18"/>
        <v xml:space="preserve"> </v>
      </c>
      <c r="Q36" s="9">
        <f t="shared" si="19"/>
        <v>-1.1540317199855719</v>
      </c>
      <c r="AA36" s="9"/>
      <c r="AB36" s="9"/>
      <c r="AC36" s="172"/>
      <c r="AD36" s="172"/>
    </row>
    <row r="37" spans="1:30">
      <c r="A37" s="1">
        <f t="shared" si="5"/>
        <v>27</v>
      </c>
      <c r="B37" s="168">
        <v>35.317284999999998</v>
      </c>
      <c r="C37" s="168">
        <v>0.12656769000000001</v>
      </c>
      <c r="D37" s="168">
        <v>1.6332348999999999E-2</v>
      </c>
      <c r="F37" s="2">
        <f t="shared" si="11"/>
        <v>35.317284999999998</v>
      </c>
      <c r="G37" s="13">
        <f t="shared" si="12"/>
        <v>1.2656769000000001</v>
      </c>
      <c r="H37" s="3">
        <f t="shared" si="13"/>
        <v>251.26690769230768</v>
      </c>
      <c r="I37" s="2">
        <f t="shared" si="14"/>
        <v>44.700271795216501</v>
      </c>
      <c r="K37" s="9">
        <f t="shared" si="15"/>
        <v>44.725809723999994</v>
      </c>
      <c r="L37" s="12">
        <v>1.2664</v>
      </c>
      <c r="M37">
        <f t="shared" si="16"/>
        <v>5.7131484346428812E-2</v>
      </c>
      <c r="O37">
        <f t="shared" si="17"/>
        <v>-39.911250000010902</v>
      </c>
      <c r="P37" s="1" t="str">
        <f t="shared" si="18"/>
        <v xml:space="preserve"> </v>
      </c>
      <c r="Q37" s="9">
        <f t="shared" si="19"/>
        <v>-1.4311294596969673</v>
      </c>
      <c r="T37" s="167">
        <f>MAX(K11:K70)</f>
        <v>44.776268371500002</v>
      </c>
      <c r="U37" t="s">
        <v>17</v>
      </c>
      <c r="AA37" s="9"/>
      <c r="AB37" s="9"/>
      <c r="AC37" s="172"/>
      <c r="AD37" s="172"/>
    </row>
    <row r="38" spans="1:30">
      <c r="A38" s="1">
        <f t="shared" si="5"/>
        <v>28</v>
      </c>
      <c r="B38" s="168">
        <v>35.201903999999999</v>
      </c>
      <c r="C38" s="168">
        <v>0.12678422</v>
      </c>
      <c r="D38" s="168">
        <v>1.6347740999999999E-2</v>
      </c>
      <c r="F38" s="2">
        <f t="shared" si="11"/>
        <v>35.201903999999999</v>
      </c>
      <c r="G38" s="13">
        <f t="shared" si="12"/>
        <v>1.2678422</v>
      </c>
      <c r="H38" s="3">
        <f t="shared" si="13"/>
        <v>251.50370769230767</v>
      </c>
      <c r="I38" s="2">
        <f t="shared" si="14"/>
        <v>44.630459411548799</v>
      </c>
      <c r="K38" s="9">
        <f t="shared" si="15"/>
        <v>44.678256556800001</v>
      </c>
      <c r="L38" s="12">
        <v>1.2692000000000001</v>
      </c>
      <c r="M38">
        <f t="shared" si="16"/>
        <v>0.10709534672375438</v>
      </c>
      <c r="O38">
        <f t="shared" si="17"/>
        <v>-41.207499999997751</v>
      </c>
      <c r="P38" s="1" t="str">
        <f t="shared" si="18"/>
        <v xml:space="preserve"> </v>
      </c>
      <c r="Q38" s="9">
        <f t="shared" si="19"/>
        <v>-1.4857309706883228</v>
      </c>
      <c r="AA38" s="9"/>
      <c r="AB38" s="9"/>
      <c r="AC38" s="172"/>
      <c r="AD38" s="172"/>
    </row>
    <row r="39" spans="1:30">
      <c r="A39" s="1">
        <f t="shared" si="5"/>
        <v>29</v>
      </c>
      <c r="B39" s="168">
        <v>35.064754000000001</v>
      </c>
      <c r="C39" s="168">
        <v>0.12706361999999999</v>
      </c>
      <c r="D39" s="168">
        <v>1.6305061999999999E-2</v>
      </c>
      <c r="F39" s="2">
        <f t="shared" si="11"/>
        <v>35.064754000000001</v>
      </c>
      <c r="G39" s="13">
        <f t="shared" si="12"/>
        <v>1.2706361999999998</v>
      </c>
      <c r="H39" s="3">
        <f t="shared" si="13"/>
        <v>250.84710769230767</v>
      </c>
      <c r="I39" s="2">
        <f t="shared" si="14"/>
        <v>44.554545776494791</v>
      </c>
      <c r="K39" s="9">
        <f t="shared" si="15"/>
        <v>44.616392989600001</v>
      </c>
      <c r="L39" s="12">
        <v>1.2724</v>
      </c>
      <c r="M39">
        <f t="shared" si="16"/>
        <v>0.13881235242630457</v>
      </c>
      <c r="O39">
        <f t="shared" si="17"/>
        <v>-42.859375000001222</v>
      </c>
      <c r="P39" s="1" t="str">
        <f t="shared" si="18"/>
        <v xml:space="preserve"> </v>
      </c>
      <c r="Q39" s="9">
        <f t="shared" si="19"/>
        <v>-1.555244584063004</v>
      </c>
      <c r="AA39" s="9"/>
      <c r="AB39" s="9"/>
      <c r="AC39" s="172"/>
      <c r="AD39" s="172"/>
    </row>
    <row r="40" spans="1:30">
      <c r="A40" s="1">
        <f t="shared" si="5"/>
        <v>30</v>
      </c>
      <c r="B40" s="168">
        <v>34.93994</v>
      </c>
      <c r="C40" s="168">
        <v>0.12735699</v>
      </c>
      <c r="D40" s="168">
        <v>1.6326751E-2</v>
      </c>
      <c r="F40" s="2">
        <f t="shared" si="11"/>
        <v>34.93994</v>
      </c>
      <c r="G40" s="13">
        <f t="shared" si="12"/>
        <v>1.2735699</v>
      </c>
      <c r="H40" s="3">
        <f t="shared" si="13"/>
        <v>251.18078461538462</v>
      </c>
      <c r="I40" s="2">
        <f t="shared" si="14"/>
        <v>44.498455891806003</v>
      </c>
      <c r="K40" s="9">
        <f t="shared" si="15"/>
        <v>44.555411487999997</v>
      </c>
      <c r="L40" s="12">
        <v>1.2751999999999999</v>
      </c>
      <c r="M40">
        <f t="shared" si="16"/>
        <v>0.12799454509719935</v>
      </c>
      <c r="O40">
        <f t="shared" si="17"/>
        <v>-44.576428571430178</v>
      </c>
      <c r="P40" s="1" t="str">
        <f t="shared" si="18"/>
        <v xml:space="preserve"> </v>
      </c>
      <c r="Q40" s="9">
        <f t="shared" si="19"/>
        <v>-1.6269020986952971</v>
      </c>
      <c r="AA40" s="9"/>
      <c r="AB40" s="9"/>
      <c r="AC40" s="172"/>
      <c r="AD40" s="172"/>
    </row>
    <row r="41" spans="1:30">
      <c r="A41" s="1">
        <f t="shared" si="5"/>
        <v>31</v>
      </c>
      <c r="B41" s="168">
        <v>34.851408999999997</v>
      </c>
      <c r="C41" s="168">
        <v>0.12755257</v>
      </c>
      <c r="D41" s="168">
        <v>1.6333047999999999E-2</v>
      </c>
      <c r="F41" s="2">
        <f t="shared" si="11"/>
        <v>34.851408999999997</v>
      </c>
      <c r="G41" s="13">
        <f t="shared" si="12"/>
        <v>1.2755257</v>
      </c>
      <c r="H41" s="3">
        <f t="shared" si="13"/>
        <v>251.27766153846153</v>
      </c>
      <c r="I41" s="2">
        <f t="shared" si="14"/>
        <v>44.453867860711298</v>
      </c>
      <c r="K41" s="9">
        <f t="shared" si="15"/>
        <v>44.508734433899996</v>
      </c>
      <c r="L41" s="12">
        <v>1.2770999999999999</v>
      </c>
      <c r="M41">
        <f t="shared" si="16"/>
        <v>0.12342362055111218</v>
      </c>
      <c r="O41">
        <f t="shared" si="17"/>
        <v>-46.595263157896134</v>
      </c>
      <c r="P41" s="1" t="str">
        <f t="shared" si="18"/>
        <v xml:space="preserve"> </v>
      </c>
      <c r="Q41" s="9">
        <f t="shared" si="19"/>
        <v>-1.7074434660288527</v>
      </c>
      <c r="AA41" s="9"/>
      <c r="AB41" s="9"/>
      <c r="AC41" s="172"/>
      <c r="AD41" s="172"/>
    </row>
    <row r="42" spans="1:30">
      <c r="A42" s="1">
        <f t="shared" si="5"/>
        <v>32</v>
      </c>
      <c r="B42" s="168">
        <v>34.794808000000003</v>
      </c>
      <c r="C42" s="168">
        <v>0.12777609000000001</v>
      </c>
      <c r="D42" s="168">
        <v>1.6347041999999999E-2</v>
      </c>
      <c r="F42" s="2">
        <f t="shared" si="11"/>
        <v>34.794808000000003</v>
      </c>
      <c r="G42" s="13">
        <f t="shared" si="12"/>
        <v>1.2777609000000001</v>
      </c>
      <c r="H42" s="3">
        <f t="shared" si="13"/>
        <v>251.49295384615382</v>
      </c>
      <c r="I42" s="2">
        <f t="shared" si="14"/>
        <v>44.459445185407205</v>
      </c>
      <c r="K42" s="9">
        <f t="shared" si="15"/>
        <v>44.478203066400006</v>
      </c>
      <c r="L42" s="12">
        <v>1.2783</v>
      </c>
      <c r="M42">
        <f t="shared" si="16"/>
        <v>4.2190992070574668E-2</v>
      </c>
      <c r="O42">
        <f t="shared" si="17"/>
        <v>-47.167499999991016</v>
      </c>
      <c r="P42" s="1" t="str">
        <f t="shared" si="18"/>
        <v xml:space="preserve"> </v>
      </c>
      <c r="Q42" s="9">
        <f t="shared" si="19"/>
        <v>-1.7328509256320226</v>
      </c>
      <c r="AA42" s="9"/>
      <c r="AB42" s="9"/>
      <c r="AC42" s="172"/>
      <c r="AD42" s="172"/>
    </row>
    <row r="43" spans="1:30">
      <c r="A43" s="1">
        <f t="shared" si="5"/>
        <v>33</v>
      </c>
      <c r="B43" s="168">
        <v>34.471888</v>
      </c>
      <c r="C43" s="168">
        <v>0.12829298</v>
      </c>
      <c r="D43" s="168">
        <v>1.6319054999999999E-2</v>
      </c>
      <c r="F43" s="2">
        <f t="shared" si="11"/>
        <v>34.471888</v>
      </c>
      <c r="G43" s="13">
        <f t="shared" si="12"/>
        <v>1.2829298</v>
      </c>
      <c r="H43" s="3">
        <f t="shared" si="13"/>
        <v>251.06238461538459</v>
      </c>
      <c r="I43" s="2">
        <f t="shared" si="14"/>
        <v>44.225012377462399</v>
      </c>
      <c r="K43" s="9">
        <f t="shared" si="15"/>
        <v>44.261904192000003</v>
      </c>
      <c r="L43" s="12">
        <v>1.284</v>
      </c>
      <c r="M43">
        <f t="shared" si="16"/>
        <v>8.3418438015861907E-2</v>
      </c>
      <c r="O43">
        <f t="shared" si="17"/>
        <v>-56.652631578947592</v>
      </c>
      <c r="P43" s="1" t="str">
        <f t="shared" si="18"/>
        <v xml:space="preserve"> </v>
      </c>
      <c r="Q43" s="9">
        <f t="shared" si="19"/>
        <v>-2.1101826203243848</v>
      </c>
      <c r="AA43" s="9"/>
      <c r="AB43" s="9"/>
      <c r="AC43" s="172"/>
      <c r="AD43" s="172"/>
    </row>
    <row r="44" spans="1:30">
      <c r="A44" s="1">
        <f t="shared" si="5"/>
        <v>34</v>
      </c>
      <c r="B44" s="168">
        <v>34.345621999999999</v>
      </c>
      <c r="C44" s="168">
        <v>0.12857236999999999</v>
      </c>
      <c r="D44" s="168">
        <v>1.6353339000000001E-2</v>
      </c>
      <c r="F44" s="2">
        <f t="shared" si="11"/>
        <v>34.345621999999999</v>
      </c>
      <c r="G44" s="13">
        <f t="shared" si="12"/>
        <v>1.2857236999999999</v>
      </c>
      <c r="H44" s="3">
        <f t="shared" si="13"/>
        <v>251.58983076923079</v>
      </c>
      <c r="I44" s="2">
        <f t="shared" si="14"/>
        <v>44.158980196641394</v>
      </c>
      <c r="K44" s="9">
        <f t="shared" si="15"/>
        <v>44.168469891999997</v>
      </c>
      <c r="L44" s="12">
        <v>1.286</v>
      </c>
      <c r="M44">
        <f t="shared" si="16"/>
        <v>2.1489842646605809E-2</v>
      </c>
      <c r="O44">
        <f t="shared" si="17"/>
        <v>-63.133000000000493</v>
      </c>
      <c r="P44" s="1" t="str">
        <f t="shared" si="18"/>
        <v xml:space="preserve"> </v>
      </c>
      <c r="Q44" s="9">
        <f t="shared" si="19"/>
        <v>-2.3638831755616665</v>
      </c>
      <c r="AA44" s="9"/>
      <c r="AB44" s="9"/>
      <c r="AC44" s="172"/>
      <c r="AD44" s="172"/>
    </row>
    <row r="45" spans="1:30">
      <c r="A45" s="1">
        <f t="shared" si="5"/>
        <v>35</v>
      </c>
      <c r="B45" s="168">
        <v>34.135179999999998</v>
      </c>
      <c r="C45" s="168">
        <v>0.12901243000000001</v>
      </c>
      <c r="D45" s="168">
        <v>1.6342143999999999E-2</v>
      </c>
      <c r="F45" s="2">
        <f t="shared" si="11"/>
        <v>34.135179999999998</v>
      </c>
      <c r="G45" s="13">
        <f t="shared" si="12"/>
        <v>1.2901243</v>
      </c>
      <c r="H45" s="3">
        <f t="shared" si="13"/>
        <v>251.41759999999999</v>
      </c>
      <c r="I45" s="2">
        <f t="shared" si="14"/>
        <v>44.038625202873995</v>
      </c>
      <c r="K45" s="9">
        <f t="shared" si="15"/>
        <v>43.98317943</v>
      </c>
      <c r="L45" s="12">
        <v>1.2885</v>
      </c>
      <c r="M45">
        <f t="shared" si="16"/>
        <v>-0.12590259713734739</v>
      </c>
      <c r="O45">
        <f t="shared" si="17"/>
        <v>-84.176800000001975</v>
      </c>
      <c r="P45" s="1" t="str">
        <f t="shared" si="18"/>
        <v xml:space="preserve"> </v>
      </c>
      <c r="Q45" s="9">
        <f t="shared" si="19"/>
        <v>-3.1774200927020901</v>
      </c>
      <c r="AA45" s="9"/>
      <c r="AB45" s="9"/>
      <c r="AC45" s="172"/>
      <c r="AD45" s="172"/>
    </row>
    <row r="46" spans="1:30">
      <c r="A46" s="1">
        <f t="shared" si="5"/>
        <v>36</v>
      </c>
      <c r="B46" s="168">
        <v>33.950862000000001</v>
      </c>
      <c r="C46" s="168">
        <v>0.12908227999999999</v>
      </c>
      <c r="D46" s="168">
        <v>1.6342143999999999E-2</v>
      </c>
      <c r="F46" s="2">
        <f t="shared" si="11"/>
        <v>33.950862000000001</v>
      </c>
      <c r="G46" s="13">
        <f t="shared" si="12"/>
        <v>1.2908227999999999</v>
      </c>
      <c r="H46" s="3">
        <f t="shared" si="13"/>
        <v>251.41759999999999</v>
      </c>
      <c r="I46" s="2">
        <f t="shared" si="14"/>
        <v>43.824546749253599</v>
      </c>
      <c r="K46" s="9">
        <f t="shared" si="15"/>
        <v>43.813587411</v>
      </c>
      <c r="L46" s="12">
        <v>1.2905</v>
      </c>
      <c r="M46">
        <f t="shared" si="16"/>
        <v>-2.5007305417905266E-2</v>
      </c>
      <c r="O46">
        <f t="shared" si="17"/>
        <v>-92.158999999998684</v>
      </c>
      <c r="P46" s="1" t="str">
        <f t="shared" si="18"/>
        <v xml:space="preserve"> </v>
      </c>
      <c r="Q46" s="9">
        <f t="shared" si="19"/>
        <v>-3.5030388771866323</v>
      </c>
      <c r="AA46" s="9"/>
      <c r="AB46" s="9"/>
      <c r="AC46" s="172"/>
      <c r="AD46" s="172"/>
    </row>
    <row r="47" spans="1:30">
      <c r="A47" s="1">
        <f t="shared" si="5"/>
        <v>37</v>
      </c>
      <c r="B47" s="168">
        <v>33.865958999999997</v>
      </c>
      <c r="C47" s="168">
        <v>0.12925690000000001</v>
      </c>
      <c r="D47" s="168">
        <v>1.6354738000000001E-2</v>
      </c>
      <c r="F47" s="2">
        <f t="shared" si="11"/>
        <v>33.865958999999997</v>
      </c>
      <c r="G47" s="13">
        <f t="shared" si="12"/>
        <v>1.2925690000000001</v>
      </c>
      <c r="H47" s="3">
        <f t="shared" si="13"/>
        <v>251.61135384615386</v>
      </c>
      <c r="I47" s="2">
        <f t="shared" si="14"/>
        <v>43.774088758670999</v>
      </c>
      <c r="K47" s="9">
        <f t="shared" si="15"/>
        <v>43.734499452599998</v>
      </c>
      <c r="L47" s="12">
        <v>1.2914000000000001</v>
      </c>
      <c r="M47">
        <f t="shared" si="16"/>
        <v>-9.0440046140668348E-2</v>
      </c>
      <c r="O47">
        <f t="shared" si="17"/>
        <v>-94.336666666658417</v>
      </c>
      <c r="P47" s="1" t="str">
        <f t="shared" si="18"/>
        <v xml:space="preserve"> </v>
      </c>
      <c r="Q47" s="9">
        <f t="shared" si="19"/>
        <v>-3.5973105422268632</v>
      </c>
      <c r="AA47" s="9"/>
      <c r="AB47" s="9"/>
      <c r="AC47" s="172"/>
      <c r="AD47" s="172"/>
    </row>
    <row r="48" spans="1:30">
      <c r="A48" s="1">
        <f t="shared" si="5"/>
        <v>38</v>
      </c>
      <c r="B48" s="168">
        <v>33.610526</v>
      </c>
      <c r="C48" s="168">
        <v>0.12942454</v>
      </c>
      <c r="D48" s="168">
        <v>1.6357536999999998E-2</v>
      </c>
      <c r="F48" s="2">
        <f t="shared" si="11"/>
        <v>33.610526</v>
      </c>
      <c r="G48" s="13">
        <f t="shared" si="12"/>
        <v>1.2942454000000001</v>
      </c>
      <c r="H48" s="3">
        <f t="shared" si="13"/>
        <v>251.65441538461536</v>
      </c>
      <c r="I48" s="2">
        <f t="shared" si="14"/>
        <v>43.500268667080405</v>
      </c>
      <c r="K48" s="9">
        <f t="shared" si="15"/>
        <v>43.485298538800002</v>
      </c>
      <c r="L48" s="12">
        <v>1.2938000000000001</v>
      </c>
      <c r="M48">
        <f t="shared" si="16"/>
        <v>-3.4413875452061884E-2</v>
      </c>
      <c r="O48">
        <f t="shared" si="17"/>
        <v>-106.43041666666707</v>
      </c>
      <c r="P48" s="1" t="str">
        <f t="shared" si="18"/>
        <v xml:space="preserve"> </v>
      </c>
      <c r="Q48" s="9">
        <f t="shared" si="19"/>
        <v>-4.0969210979719222</v>
      </c>
      <c r="AA48" s="9"/>
      <c r="AB48" s="9"/>
      <c r="AC48" s="172"/>
      <c r="AD48" s="172"/>
    </row>
    <row r="49" spans="1:30">
      <c r="A49" s="1">
        <f t="shared" si="5"/>
        <v>39</v>
      </c>
      <c r="B49" s="168">
        <v>33.397906999999996</v>
      </c>
      <c r="C49" s="168">
        <v>0.12942454</v>
      </c>
      <c r="D49" s="168">
        <v>1.6374329E-2</v>
      </c>
      <c r="F49" s="2">
        <f t="shared" si="11"/>
        <v>33.397906999999996</v>
      </c>
      <c r="G49" s="13">
        <f t="shared" si="12"/>
        <v>1.2942454000000001</v>
      </c>
      <c r="H49" s="3">
        <f t="shared" si="13"/>
        <v>251.91275384615383</v>
      </c>
      <c r="I49" s="2">
        <f t="shared" si="14"/>
        <v>43.225087504377797</v>
      </c>
      <c r="K49" s="9">
        <f t="shared" si="15"/>
        <v>43.2669885185</v>
      </c>
      <c r="L49" s="12">
        <v>1.2955000000000001</v>
      </c>
      <c r="M49">
        <f t="shared" si="16"/>
        <v>9.6936794212287292E-2</v>
      </c>
      <c r="O49">
        <f t="shared" si="17"/>
        <v>-125.0699999999996</v>
      </c>
      <c r="P49" s="1" t="str">
        <f t="shared" si="18"/>
        <v xml:space="preserve"> </v>
      </c>
      <c r="Q49" s="9">
        <f t="shared" si="19"/>
        <v>-4.851447277818921</v>
      </c>
      <c r="AA49" s="9"/>
      <c r="AB49" s="9"/>
      <c r="AC49" s="172"/>
      <c r="AD49" s="172"/>
    </row>
    <row r="50" spans="1:30">
      <c r="A50" s="1">
        <f t="shared" si="5"/>
        <v>40</v>
      </c>
      <c r="B50" s="168">
        <v>33.301392999999997</v>
      </c>
      <c r="C50" s="168">
        <v>0.12950835999999999</v>
      </c>
      <c r="D50" s="168">
        <v>1.6379926E-2</v>
      </c>
      <c r="F50" s="2">
        <f t="shared" si="11"/>
        <v>33.301392999999997</v>
      </c>
      <c r="G50" s="13">
        <f t="shared" si="12"/>
        <v>1.2950835999999999</v>
      </c>
      <c r="H50" s="3">
        <f t="shared" si="13"/>
        <v>251.99886153846154</v>
      </c>
      <c r="I50" s="2">
        <f t="shared" si="14"/>
        <v>43.128087931454793</v>
      </c>
      <c r="K50" s="9">
        <f t="shared" si="15"/>
        <v>43.165265606599995</v>
      </c>
      <c r="L50" s="12">
        <v>1.2962</v>
      </c>
      <c r="M50">
        <f t="shared" si="16"/>
        <v>8.6202929293531974E-2</v>
      </c>
      <c r="O50">
        <f t="shared" si="17"/>
        <v>-137.87714285715677</v>
      </c>
      <c r="P50" s="1" t="str">
        <f t="shared" si="18"/>
        <v xml:space="preserve"> </v>
      </c>
      <c r="Q50" s="9">
        <f t="shared" si="19"/>
        <v>-5.3666329384913904</v>
      </c>
      <c r="AA50" s="9"/>
      <c r="AB50" s="9"/>
      <c r="AC50" s="172"/>
      <c r="AD50" s="172"/>
    </row>
    <row r="51" spans="1:30">
      <c r="A51" s="1">
        <f t="shared" si="5"/>
        <v>41</v>
      </c>
      <c r="B51" s="168">
        <v>33.003872000000001</v>
      </c>
      <c r="C51" s="168">
        <v>0.12969695000000001</v>
      </c>
      <c r="D51" s="168">
        <v>1.635124E-2</v>
      </c>
      <c r="F51" s="2">
        <f t="shared" si="11"/>
        <v>33.003872000000001</v>
      </c>
      <c r="G51" s="13">
        <f t="shared" si="12"/>
        <v>1.2969695000000001</v>
      </c>
      <c r="H51" s="3">
        <f t="shared" si="13"/>
        <v>251.55753846153846</v>
      </c>
      <c r="I51" s="2">
        <f t="shared" si="14"/>
        <v>42.805015365904005</v>
      </c>
      <c r="K51" s="9">
        <f t="shared" si="15"/>
        <v>42.839025856000006</v>
      </c>
      <c r="L51" s="12">
        <v>1.298</v>
      </c>
      <c r="M51">
        <f t="shared" si="16"/>
        <v>7.9454451319012062E-2</v>
      </c>
      <c r="O51">
        <f t="shared" si="17"/>
        <v>-165.28944444444011</v>
      </c>
      <c r="P51" s="1" t="str">
        <f t="shared" si="18"/>
        <v xml:space="preserve"> </v>
      </c>
      <c r="Q51" s="9">
        <f t="shared" si="19"/>
        <v>-6.5006220751578256</v>
      </c>
      <c r="AA51" s="9"/>
      <c r="AB51" s="9"/>
      <c r="AC51" s="172"/>
      <c r="AD51" s="172"/>
    </row>
    <row r="52" spans="1:30">
      <c r="A52" s="1">
        <f t="shared" si="5"/>
        <v>42</v>
      </c>
      <c r="B52" s="168">
        <v>32.740456000000002</v>
      </c>
      <c r="C52" s="168">
        <v>0.12979473999999999</v>
      </c>
      <c r="D52" s="168">
        <v>1.6352638999999999E-2</v>
      </c>
      <c r="F52" s="2">
        <f t="shared" si="11"/>
        <v>32.740456000000002</v>
      </c>
      <c r="G52" s="13">
        <f t="shared" si="12"/>
        <v>1.2979474</v>
      </c>
      <c r="H52" s="3">
        <f t="shared" si="13"/>
        <v>251.57906153846153</v>
      </c>
      <c r="I52" s="2">
        <f t="shared" si="14"/>
        <v>42.495389740014403</v>
      </c>
      <c r="K52" s="9">
        <f t="shared" si="15"/>
        <v>42.546222572000005</v>
      </c>
      <c r="L52" s="12">
        <v>1.2995000000000001</v>
      </c>
      <c r="M52">
        <f t="shared" si="16"/>
        <v>0.11961963943994387</v>
      </c>
      <c r="O52">
        <f t="shared" si="17"/>
        <v>-175.61066666665963</v>
      </c>
      <c r="P52" s="1" t="str">
        <f t="shared" si="18"/>
        <v xml:space="preserve"> </v>
      </c>
      <c r="Q52" s="9">
        <f t="shared" si="19"/>
        <v>-6.9701552517571592</v>
      </c>
      <c r="AA52" s="9"/>
      <c r="AB52" s="9"/>
      <c r="AC52" s="172"/>
      <c r="AD52" s="172"/>
    </row>
    <row r="53" spans="1:30">
      <c r="A53" s="1">
        <f t="shared" si="5"/>
        <v>43</v>
      </c>
      <c r="B53" s="168">
        <v>32.449464999999996</v>
      </c>
      <c r="C53" s="168">
        <v>0.13002525000000001</v>
      </c>
      <c r="D53" s="168">
        <v>1.6358236000000002E-2</v>
      </c>
      <c r="F53" s="2">
        <f t="shared" si="11"/>
        <v>32.449464999999996</v>
      </c>
      <c r="G53" s="13">
        <f t="shared" si="12"/>
        <v>1.3002525</v>
      </c>
      <c r="H53" s="3">
        <f t="shared" si="13"/>
        <v>251.66516923076924</v>
      </c>
      <c r="I53" s="2">
        <f t="shared" si="14"/>
        <v>42.192497989912496</v>
      </c>
      <c r="K53" s="9">
        <f t="shared" si="15"/>
        <v>42.213509018499991</v>
      </c>
      <c r="L53" s="12">
        <v>1.3008999999999999</v>
      </c>
      <c r="M53">
        <f t="shared" si="16"/>
        <v>4.9798019999954778E-2</v>
      </c>
      <c r="O53">
        <f t="shared" si="17"/>
        <v>-207.85071428574099</v>
      </c>
      <c r="P53" s="1" t="str">
        <f t="shared" si="18"/>
        <v xml:space="preserve"> </v>
      </c>
      <c r="Q53" s="9">
        <f t="shared" si="19"/>
        <v>-8.3327412089635526</v>
      </c>
      <c r="AA53" s="9"/>
      <c r="AB53" s="9"/>
      <c r="AC53" s="172"/>
      <c r="AD53" s="172"/>
    </row>
    <row r="54" spans="1:30">
      <c r="A54" s="1">
        <f t="shared" si="5"/>
        <v>44</v>
      </c>
      <c r="B54" s="168">
        <v>32.143960999999997</v>
      </c>
      <c r="C54" s="168">
        <v>0.13013701</v>
      </c>
      <c r="D54" s="168">
        <v>1.6377126999999998E-2</v>
      </c>
      <c r="F54" s="2">
        <f t="shared" si="11"/>
        <v>32.143960999999997</v>
      </c>
      <c r="G54" s="13">
        <f t="shared" si="12"/>
        <v>1.3013701</v>
      </c>
      <c r="H54" s="3">
        <f t="shared" si="13"/>
        <v>251.95579999999998</v>
      </c>
      <c r="I54" s="2">
        <f t="shared" si="14"/>
        <v>41.831189740966096</v>
      </c>
      <c r="K54" s="9">
        <f t="shared" si="15"/>
        <v>41.861080410299998</v>
      </c>
      <c r="L54" s="12">
        <v>1.3023</v>
      </c>
      <c r="M54">
        <f t="shared" si="16"/>
        <v>7.145546067179806E-2</v>
      </c>
      <c r="O54">
        <f t="shared" si="17"/>
        <v>-218.21714285713165</v>
      </c>
      <c r="P54" s="1" t="str">
        <f t="shared" si="18"/>
        <v xml:space="preserve"> </v>
      </c>
      <c r="Q54" s="9">
        <f t="shared" si="19"/>
        <v>-8.8409821410261973</v>
      </c>
      <c r="AA54" s="9"/>
      <c r="AB54" s="9"/>
      <c r="AC54" s="172"/>
      <c r="AD54" s="172"/>
    </row>
    <row r="55" spans="1:30">
      <c r="A55" s="1">
        <f t="shared" si="5"/>
        <v>45</v>
      </c>
      <c r="B55" s="168">
        <v>31.535855999999999</v>
      </c>
      <c r="C55" s="168">
        <v>0.13048625999999999</v>
      </c>
      <c r="D55" s="168">
        <v>1.6395318999999998E-2</v>
      </c>
      <c r="F55" s="2">
        <f t="shared" si="11"/>
        <v>31.535855999999999</v>
      </c>
      <c r="G55" s="13">
        <f t="shared" si="12"/>
        <v>1.3048625999999999</v>
      </c>
      <c r="H55" s="3">
        <f t="shared" si="13"/>
        <v>252.23567692307691</v>
      </c>
      <c r="I55" s="2">
        <f t="shared" si="14"/>
        <v>41.149959053385594</v>
      </c>
      <c r="K55" s="9">
        <f t="shared" si="15"/>
        <v>41.149959053385594</v>
      </c>
      <c r="L55" s="12">
        <f>G55</f>
        <v>1.3048625999999999</v>
      </c>
      <c r="M55">
        <f t="shared" si="16"/>
        <v>0</v>
      </c>
      <c r="O55">
        <f t="shared" si="17"/>
        <v>-237.30000780458585</v>
      </c>
      <c r="P55" s="1" t="str">
        <f t="shared" si="18"/>
        <v xml:space="preserve"> </v>
      </c>
      <c r="Q55" s="9">
        <f t="shared" si="19"/>
        <v>-9.8187886564395832</v>
      </c>
      <c r="AA55" s="9"/>
      <c r="AB55" s="9"/>
      <c r="AC55" s="172"/>
      <c r="AD55" s="172"/>
    </row>
    <row r="56" spans="1:30">
      <c r="A56" s="1">
        <f t="shared" si="5"/>
        <v>46</v>
      </c>
      <c r="B56" s="168">
        <v>30.585236999999999</v>
      </c>
      <c r="C56" s="168">
        <v>0.13074469999999999</v>
      </c>
      <c r="D56" s="168">
        <v>1.6407913E-2</v>
      </c>
      <c r="F56" s="2">
        <f t="shared" si="11"/>
        <v>30.585236999999999</v>
      </c>
      <c r="G56" s="13">
        <f t="shared" si="12"/>
        <v>1.3074469999999998</v>
      </c>
      <c r="H56" s="3">
        <f t="shared" si="13"/>
        <v>252.42943076923078</v>
      </c>
      <c r="I56" s="2">
        <f t="shared" si="14"/>
        <v>39.988576359938996</v>
      </c>
      <c r="K56" s="9">
        <f t="shared" si="15"/>
        <v>40.005489996000001</v>
      </c>
      <c r="L56" s="12">
        <v>1.3080000000000001</v>
      </c>
      <c r="M56">
        <f t="shared" si="16"/>
        <v>4.2296169557943672E-2</v>
      </c>
      <c r="O56">
        <f t="shared" si="17"/>
        <v>-302.99579269457047</v>
      </c>
      <c r="P56" s="1" t="str">
        <f t="shared" si="18"/>
        <v xml:space="preserve"> </v>
      </c>
      <c r="Q56" s="9">
        <f t="shared" si="19"/>
        <v>-12.957836385067024</v>
      </c>
      <c r="AA56" s="9"/>
      <c r="AB56" s="9"/>
      <c r="AC56" s="172"/>
      <c r="AD56" s="172"/>
    </row>
    <row r="57" spans="1:30">
      <c r="A57" s="1">
        <f t="shared" si="5"/>
        <v>47</v>
      </c>
      <c r="B57" s="168">
        <v>29.550442</v>
      </c>
      <c r="C57" s="168">
        <v>0.13080757000000001</v>
      </c>
      <c r="D57" s="168">
        <v>1.6380625999999999E-2</v>
      </c>
      <c r="F57" s="2">
        <f t="shared" si="11"/>
        <v>29.550442</v>
      </c>
      <c r="G57" s="13">
        <f t="shared" si="12"/>
        <v>1.3080757000000001</v>
      </c>
      <c r="H57" s="3">
        <f t="shared" si="13"/>
        <v>252.00963076923074</v>
      </c>
      <c r="I57" s="2">
        <f t="shared" si="14"/>
        <v>38.654215104459404</v>
      </c>
      <c r="K57" s="9">
        <f t="shared" si="15"/>
        <v>38.749494594599994</v>
      </c>
      <c r="L57" s="12">
        <v>1.3112999999999999</v>
      </c>
      <c r="M57">
        <f t="shared" si="16"/>
        <v>0.24649185058631137</v>
      </c>
      <c r="O57">
        <f t="shared" si="17"/>
        <v>-313.57424242425554</v>
      </c>
      <c r="P57" s="1" t="str">
        <f t="shared" si="18"/>
        <v xml:space="preserve"> </v>
      </c>
      <c r="Q57" s="9">
        <f t="shared" si="19"/>
        <v>-13.914847841901189</v>
      </c>
      <c r="AA57" s="9"/>
      <c r="AB57" s="9"/>
      <c r="AC57" s="172"/>
      <c r="AD57" s="172"/>
    </row>
    <row r="58" spans="1:30">
      <c r="A58" s="1">
        <f t="shared" si="5"/>
        <v>48</v>
      </c>
      <c r="B58" s="168">
        <v>28.750036000000001</v>
      </c>
      <c r="C58" s="168">
        <v>0.13133842000000001</v>
      </c>
      <c r="D58" s="168">
        <v>1.6371529999999999E-2</v>
      </c>
      <c r="F58" s="2">
        <f t="shared" si="11"/>
        <v>28.750036000000001</v>
      </c>
      <c r="G58" s="13">
        <f t="shared" si="12"/>
        <v>1.3133842000000002</v>
      </c>
      <c r="H58" s="3">
        <f t="shared" si="13"/>
        <v>251.86969230769228</v>
      </c>
      <c r="I58" s="2">
        <f t="shared" si="14"/>
        <v>37.75984303183121</v>
      </c>
      <c r="K58" s="9">
        <f t="shared" si="15"/>
        <v>37.75984303183121</v>
      </c>
      <c r="L58" s="12">
        <f>G58</f>
        <v>1.3133842000000002</v>
      </c>
      <c r="M58">
        <f t="shared" si="16"/>
        <v>0</v>
      </c>
      <c r="O58">
        <f t="shared" si="17"/>
        <v>-384.03512138944365</v>
      </c>
      <c r="P58" s="1" t="str">
        <f t="shared" si="18"/>
        <v xml:space="preserve"> </v>
      </c>
      <c r="Q58" s="9">
        <f t="shared" si="19"/>
        <v>-17.543827099137452</v>
      </c>
      <c r="AA58" s="9"/>
      <c r="AB58" s="9"/>
      <c r="AC58" s="172"/>
      <c r="AD58" s="172"/>
    </row>
    <row r="59" spans="1:30">
      <c r="A59" s="1">
        <f t="shared" si="5"/>
        <v>49</v>
      </c>
      <c r="B59" s="168">
        <v>27.644126</v>
      </c>
      <c r="C59" s="168">
        <v>0.13174354999999999</v>
      </c>
      <c r="D59" s="168">
        <v>1.6402315000000001E-2</v>
      </c>
      <c r="F59" s="2">
        <f t="shared" si="11"/>
        <v>27.644126</v>
      </c>
      <c r="G59" s="13">
        <f t="shared" si="12"/>
        <v>1.3174354999999998</v>
      </c>
      <c r="H59" s="3">
        <f t="shared" si="13"/>
        <v>252.34330769230772</v>
      </c>
      <c r="I59" s="2">
        <f t="shared" si="14"/>
        <v>36.419352958872992</v>
      </c>
      <c r="K59" s="9">
        <f t="shared" si="15"/>
        <v>36.376905403400002</v>
      </c>
      <c r="L59" s="12">
        <v>1.3159000000000001</v>
      </c>
      <c r="M59">
        <f t="shared" si="16"/>
        <v>-0.11655219553440682</v>
      </c>
      <c r="O59">
        <f t="shared" si="17"/>
        <v>-439.58581763258974</v>
      </c>
      <c r="P59" s="1" t="str">
        <f t="shared" si="18"/>
        <v xml:space="preserve"> </v>
      </c>
      <c r="Q59" s="9">
        <f t="shared" si="19"/>
        <v>-20.924914660811663</v>
      </c>
      <c r="AA59" s="9"/>
      <c r="AB59" s="9"/>
      <c r="AC59" s="172"/>
      <c r="AD59" s="172"/>
    </row>
    <row r="60" spans="1:30">
      <c r="A60" s="1">
        <f t="shared" si="5"/>
        <v>50</v>
      </c>
      <c r="B60" s="168">
        <v>26.563614000000001</v>
      </c>
      <c r="C60" s="168">
        <v>0.13177848</v>
      </c>
      <c r="D60" s="168">
        <v>1.6408612E-2</v>
      </c>
      <c r="F60" s="2">
        <f t="shared" si="11"/>
        <v>26.563614000000001</v>
      </c>
      <c r="G60" s="13">
        <f t="shared" si="12"/>
        <v>1.3177848000000001</v>
      </c>
      <c r="H60" s="3">
        <f t="shared" si="13"/>
        <v>252.44018461538462</v>
      </c>
      <c r="I60" s="2">
        <f t="shared" si="14"/>
        <v>35.005126762267203</v>
      </c>
      <c r="K60" s="9">
        <f t="shared" si="15"/>
        <v>35.005126762267203</v>
      </c>
      <c r="L60" s="12">
        <f>G60</f>
        <v>1.3177848000000001</v>
      </c>
      <c r="M60">
        <f t="shared" si="16"/>
        <v>0</v>
      </c>
      <c r="O60">
        <f t="shared" si="17"/>
        <v>-573.27674023768429</v>
      </c>
      <c r="P60" s="1" t="str">
        <f t="shared" si="18"/>
        <v xml:space="preserve"> </v>
      </c>
      <c r="Q60" s="9">
        <f t="shared" si="19"/>
        <v>-28.439480203212135</v>
      </c>
      <c r="AA60" s="9"/>
      <c r="AB60" s="9"/>
      <c r="AC60" s="172"/>
      <c r="AD60" s="172"/>
    </row>
    <row r="61" spans="1:30">
      <c r="A61" s="1">
        <f t="shared" si="5"/>
        <v>51</v>
      </c>
      <c r="B61" s="168">
        <v>24.69866</v>
      </c>
      <c r="C61" s="168">
        <v>0.13223947999999999</v>
      </c>
      <c r="D61" s="168">
        <v>1.6415609000000001E-2</v>
      </c>
      <c r="F61" s="2">
        <f t="shared" si="11"/>
        <v>24.69866</v>
      </c>
      <c r="G61" s="13">
        <f t="shared" si="12"/>
        <v>1.3223947999999999</v>
      </c>
      <c r="H61" s="3">
        <f t="shared" si="13"/>
        <v>252.54783076923079</v>
      </c>
      <c r="I61" s="2">
        <f t="shared" si="14"/>
        <v>32.661379550968</v>
      </c>
      <c r="K61" s="9">
        <f t="shared" si="15"/>
        <v>32.609640798000001</v>
      </c>
      <c r="L61" s="12">
        <v>1.3203</v>
      </c>
      <c r="M61">
        <f t="shared" si="16"/>
        <v>-0.15840957632318589</v>
      </c>
      <c r="O61">
        <f t="shared" si="17"/>
        <v>-741.47344147584511</v>
      </c>
      <c r="P61" s="1" t="str">
        <f t="shared" si="18"/>
        <v xml:space="preserve"> </v>
      </c>
      <c r="Q61" s="9">
        <f t="shared" si="19"/>
        <v>-39.636457394067463</v>
      </c>
      <c r="AA61" s="9"/>
      <c r="AB61" s="9"/>
      <c r="AC61" s="172"/>
      <c r="AD61" s="172"/>
    </row>
    <row r="62" spans="1:30">
      <c r="A62" s="1">
        <f t="shared" si="5"/>
        <v>52</v>
      </c>
      <c r="B62" s="168">
        <v>22.129087999999999</v>
      </c>
      <c r="C62" s="168">
        <v>0.13240711999999999</v>
      </c>
      <c r="D62" s="168">
        <v>1.6433799999999998E-2</v>
      </c>
      <c r="F62" s="2">
        <f t="shared" si="11"/>
        <v>22.129087999999999</v>
      </c>
      <c r="G62" s="13">
        <f t="shared" si="12"/>
        <v>1.3240711999999999</v>
      </c>
      <c r="H62" s="3">
        <f t="shared" si="13"/>
        <v>252.8276923076923</v>
      </c>
      <c r="I62" s="2">
        <f t="shared" si="14"/>
        <v>29.300488103065597</v>
      </c>
      <c r="K62" s="9">
        <f t="shared" si="15"/>
        <v>29.289175713280002</v>
      </c>
      <c r="L62" s="12">
        <v>1.3235600000000001</v>
      </c>
      <c r="M62">
        <f t="shared" si="16"/>
        <v>-3.8608195692182032E-2</v>
      </c>
      <c r="O62">
        <f t="shared" si="17"/>
        <v>-788.2122699386407</v>
      </c>
      <c r="P62" s="1" t="str">
        <f t="shared" si="18"/>
        <v xml:space="preserve"> </v>
      </c>
      <c r="Q62" s="9">
        <f t="shared" si="19"/>
        <v>-47.143661410718209</v>
      </c>
      <c r="AA62" s="9"/>
      <c r="AB62" s="9"/>
      <c r="AC62" s="172"/>
      <c r="AD62" s="172"/>
    </row>
    <row r="63" spans="1:30">
      <c r="A63" s="1">
        <f t="shared" si="5"/>
        <v>53</v>
      </c>
      <c r="B63" s="168">
        <v>20.887478999999999</v>
      </c>
      <c r="C63" s="168">
        <v>0.13248396000000001</v>
      </c>
      <c r="D63" s="168">
        <v>1.6426104E-2</v>
      </c>
      <c r="F63" s="2">
        <f t="shared" si="11"/>
        <v>20.887478999999999</v>
      </c>
      <c r="G63" s="13">
        <f t="shared" si="12"/>
        <v>1.3248396000000002</v>
      </c>
      <c r="H63" s="3">
        <f t="shared" si="13"/>
        <v>252.70929230769229</v>
      </c>
      <c r="I63" s="2">
        <f t="shared" si="14"/>
        <v>27.672559323368404</v>
      </c>
      <c r="K63" s="9">
        <f t="shared" si="15"/>
        <v>27.677998422899996</v>
      </c>
      <c r="L63" s="12">
        <v>1.3250999999999999</v>
      </c>
      <c r="M63">
        <f t="shared" si="16"/>
        <v>1.9655209581576242E-2</v>
      </c>
      <c r="O63">
        <f t="shared" si="17"/>
        <v>-806.23961038967616</v>
      </c>
      <c r="P63" s="1" t="str">
        <f t="shared" si="18"/>
        <v xml:space="preserve"> </v>
      </c>
      <c r="Q63" s="9">
        <f t="shared" si="19"/>
        <v>-51.147776508948731</v>
      </c>
      <c r="AA63" s="9"/>
      <c r="AB63" s="9"/>
      <c r="AC63" s="172"/>
      <c r="AD63" s="172"/>
    </row>
    <row r="64" spans="1:30">
      <c r="A64" s="1">
        <f t="shared" si="5"/>
        <v>54</v>
      </c>
      <c r="B64" s="168">
        <v>18.428933000000001</v>
      </c>
      <c r="C64" s="168">
        <v>0.13259572</v>
      </c>
      <c r="D64" s="168">
        <v>1.6405814000000001E-2</v>
      </c>
      <c r="F64" s="2">
        <f t="shared" si="11"/>
        <v>18.428933000000001</v>
      </c>
      <c r="G64" s="13">
        <f t="shared" si="12"/>
        <v>1.3259571999999999</v>
      </c>
      <c r="H64" s="3">
        <f t="shared" si="13"/>
        <v>252.3971384615385</v>
      </c>
      <c r="I64" s="2">
        <f t="shared" si="14"/>
        <v>24.435976399667599</v>
      </c>
      <c r="K64" s="9">
        <f t="shared" si="15"/>
        <v>24.473623024000002</v>
      </c>
      <c r="L64" s="12">
        <v>1.3280000000000001</v>
      </c>
      <c r="M64">
        <f t="shared" ref="M64:M69" si="20">(L64-G64)*100/G64</f>
        <v>0.15406228798336194</v>
      </c>
      <c r="O64">
        <f t="shared" ref="O64:O70" si="21">(F64-F63)/(L64-L63)</f>
        <v>-847.77448275858364</v>
      </c>
      <c r="P64" s="1" t="str">
        <f t="shared" si="18"/>
        <v xml:space="preserve"> </v>
      </c>
      <c r="Q64" s="9">
        <f t="shared" si="19"/>
        <v>-61.091139302714872</v>
      </c>
      <c r="AA64" s="9"/>
      <c r="AB64" s="9"/>
      <c r="AC64" s="172"/>
      <c r="AD64" s="172"/>
    </row>
    <row r="65" spans="1:30">
      <c r="A65" s="1">
        <f t="shared" si="5"/>
        <v>55</v>
      </c>
      <c r="B65" s="168">
        <v>16.571237</v>
      </c>
      <c r="C65" s="168">
        <v>0.13270049</v>
      </c>
      <c r="D65" s="168">
        <v>1.6418407999999999E-2</v>
      </c>
      <c r="F65" s="2">
        <f t="shared" si="11"/>
        <v>16.571237</v>
      </c>
      <c r="G65" s="13">
        <f t="shared" si="12"/>
        <v>1.3270048999999999</v>
      </c>
      <c r="H65" s="3">
        <f t="shared" si="13"/>
        <v>252.59089230769229</v>
      </c>
      <c r="I65" s="2">
        <f t="shared" si="14"/>
        <v>21.990112698061299</v>
      </c>
      <c r="K65" s="9">
        <f t="shared" si="15"/>
        <v>22.041402333700002</v>
      </c>
      <c r="L65" s="12">
        <v>1.3301000000000001</v>
      </c>
      <c r="M65">
        <f t="shared" si="20"/>
        <v>0.23323953061515662</v>
      </c>
      <c r="O65">
        <f t="shared" si="21"/>
        <v>-884.61714285714709</v>
      </c>
      <c r="P65" s="1" t="str">
        <f t="shared" ref="P65:P70" si="22">IF(O65&gt;O64,"C"," ")</f>
        <v xml:space="preserve"> </v>
      </c>
      <c r="Q65" s="9">
        <f t="shared" si="19"/>
        <v>-71.004310765351519</v>
      </c>
      <c r="AA65" s="9"/>
      <c r="AB65" s="9"/>
      <c r="AC65" s="172"/>
      <c r="AD65" s="172"/>
    </row>
    <row r="66" spans="1:30">
      <c r="A66" s="1">
        <f t="shared" si="5"/>
        <v>56</v>
      </c>
      <c r="B66" s="168">
        <v>10.040271000000001</v>
      </c>
      <c r="C66" s="168">
        <v>0.13344787999999999</v>
      </c>
      <c r="D66" s="168">
        <v>1.6441496999999999E-2</v>
      </c>
      <c r="F66" s="2">
        <f t="shared" si="11"/>
        <v>10.040271000000001</v>
      </c>
      <c r="G66" s="13">
        <f t="shared" si="12"/>
        <v>1.3344787999999999</v>
      </c>
      <c r="H66" s="3">
        <f t="shared" si="13"/>
        <v>252.94610769230769</v>
      </c>
      <c r="I66" s="2">
        <f t="shared" si="14"/>
        <v>13.3985287957548</v>
      </c>
      <c r="K66" s="9">
        <f t="shared" si="15"/>
        <v>13.413802056000002</v>
      </c>
      <c r="L66" s="12">
        <v>1.3360000000000001</v>
      </c>
      <c r="M66">
        <f t="shared" si="20"/>
        <v>0.11399206941318382</v>
      </c>
      <c r="O66">
        <f t="shared" si="21"/>
        <v>-1106.9433898305053</v>
      </c>
      <c r="P66" s="1" t="str">
        <f t="shared" si="22"/>
        <v xml:space="preserve"> </v>
      </c>
      <c r="Q66" s="9">
        <f t="shared" si="19"/>
        <v>-147.29446733196298</v>
      </c>
      <c r="AA66" s="9"/>
      <c r="AB66" s="9"/>
      <c r="AC66" s="172"/>
      <c r="AD66" s="172"/>
    </row>
    <row r="67" spans="1:30">
      <c r="A67" s="1">
        <f>A66+1</f>
        <v>57</v>
      </c>
      <c r="B67" s="168">
        <v>7.7203270000000002</v>
      </c>
      <c r="C67" s="168">
        <v>0.13407653</v>
      </c>
      <c r="D67" s="168">
        <v>1.6431701E-2</v>
      </c>
      <c r="F67" s="2">
        <f>B67*1</f>
        <v>7.7203270000000002</v>
      </c>
      <c r="G67" s="13">
        <f>C67*10</f>
        <v>1.3407652999999999</v>
      </c>
      <c r="H67" s="3">
        <f>D67*1000000/65</f>
        <v>252.7954</v>
      </c>
      <c r="I67" s="2">
        <f>F67*G67</f>
        <v>10.3511465462531</v>
      </c>
      <c r="K67" s="9">
        <f>F67*L67</f>
        <v>10.329797526</v>
      </c>
      <c r="L67" s="12">
        <v>1.3380000000000001</v>
      </c>
      <c r="M67">
        <f t="shared" si="20"/>
        <v>-0.2062478794759873</v>
      </c>
      <c r="O67">
        <f t="shared" si="21"/>
        <v>-1159.9719999999993</v>
      </c>
      <c r="P67" s="1" t="str">
        <f t="shared" si="22"/>
        <v xml:space="preserve"> </v>
      </c>
      <c r="Q67" s="9">
        <f>(F67-F66)/(L67-L66)*(L67/F67)</f>
        <v>-201.03326400552712</v>
      </c>
      <c r="AA67" s="9"/>
      <c r="AB67" s="9"/>
      <c r="AC67" s="172"/>
      <c r="AD67" s="172"/>
    </row>
    <row r="68" spans="1:30">
      <c r="A68" s="1">
        <f>A67+1</f>
        <v>58</v>
      </c>
      <c r="B68" s="168">
        <v>2.975943</v>
      </c>
      <c r="C68" s="168">
        <v>0.13416734</v>
      </c>
      <c r="D68" s="168">
        <v>1.6435899E-2</v>
      </c>
      <c r="F68" s="2">
        <f>B68*1</f>
        <v>2.975943</v>
      </c>
      <c r="G68" s="13">
        <f>C68*10</f>
        <v>1.3416733999999999</v>
      </c>
      <c r="H68" s="3">
        <f>D68*1000000/65</f>
        <v>252.85998461538463</v>
      </c>
      <c r="I68" s="2">
        <f>F68*G68</f>
        <v>3.9927435630161998</v>
      </c>
      <c r="K68" s="9">
        <f>F68*L68</f>
        <v>3.9927435630161998</v>
      </c>
      <c r="L68" s="12">
        <f>G68</f>
        <v>1.3416733999999999</v>
      </c>
      <c r="M68">
        <f t="shared" si="20"/>
        <v>0</v>
      </c>
      <c r="O68">
        <f t="shared" si="21"/>
        <v>-1291.551151521812</v>
      </c>
      <c r="P68" s="1" t="str">
        <f t="shared" si="22"/>
        <v xml:space="preserve"> </v>
      </c>
      <c r="Q68" s="162">
        <f>(F68-F67)/(L68-L67)*(L68/F68)</f>
        <v>-582.28259907403617</v>
      </c>
      <c r="AA68" s="9"/>
      <c r="AB68" s="9"/>
      <c r="AC68" s="172"/>
      <c r="AD68" s="172"/>
    </row>
    <row r="69" spans="1:30">
      <c r="A69" s="1">
        <f>A68+1</f>
        <v>59</v>
      </c>
      <c r="B69" s="168">
        <v>0.38097300000000001</v>
      </c>
      <c r="C69" s="168">
        <v>0.13435593000000001</v>
      </c>
      <c r="D69" s="168">
        <v>1.6472282000000001E-2</v>
      </c>
      <c r="F69" s="2">
        <f>B69*1</f>
        <v>0.38097300000000001</v>
      </c>
      <c r="G69" s="13">
        <f>C69*10</f>
        <v>1.3435593000000001</v>
      </c>
      <c r="H69" s="3">
        <f>D69*1000000/65</f>
        <v>253.41972307692313</v>
      </c>
      <c r="I69" s="2">
        <f>F69*G69</f>
        <v>0.51185981719890006</v>
      </c>
      <c r="K69" s="9">
        <f>F69*L69</f>
        <v>0.51185981719890006</v>
      </c>
      <c r="L69" s="12">
        <f>G69</f>
        <v>1.3435593000000001</v>
      </c>
      <c r="M69">
        <f t="shared" si="20"/>
        <v>0</v>
      </c>
      <c r="O69">
        <f t="shared" si="21"/>
        <v>-1375.9849408768757</v>
      </c>
      <c r="P69" s="1" t="str">
        <f t="shared" si="22"/>
        <v xml:space="preserve"> </v>
      </c>
      <c r="Q69" s="162">
        <f>(F69-F68)/(L69-L68)*(L69/F69)</f>
        <v>-4852.6204323536749</v>
      </c>
      <c r="AA69" s="9"/>
      <c r="AB69" s="9"/>
      <c r="AC69" s="172"/>
      <c r="AD69" s="172"/>
    </row>
    <row r="70" spans="1:30">
      <c r="A70" s="1">
        <f>A69+1</f>
        <v>60</v>
      </c>
      <c r="B70" s="169">
        <v>1E-3</v>
      </c>
      <c r="C70" s="168">
        <v>0.13454453</v>
      </c>
      <c r="D70" s="168">
        <v>1.6464586E-2</v>
      </c>
      <c r="F70" s="2">
        <f>B70*1</f>
        <v>1E-3</v>
      </c>
      <c r="G70" s="13">
        <f>C70*10</f>
        <v>1.3454453</v>
      </c>
      <c r="H70" s="3">
        <f>D70*1000000/65</f>
        <v>253.30132307692307</v>
      </c>
      <c r="I70" s="2">
        <f>F70*G70</f>
        <v>1.3454452999999999E-3</v>
      </c>
      <c r="K70" s="9">
        <f>F70*L70</f>
        <v>1.3438300000000001E-3</v>
      </c>
      <c r="L70" s="12">
        <v>1.3438300000000001</v>
      </c>
      <c r="M70">
        <f>(L70-G70)*100/G70</f>
        <v>-0.12005690606670336</v>
      </c>
      <c r="O70">
        <f t="shared" si="21"/>
        <v>-1403.6682674549695</v>
      </c>
      <c r="P70" s="1" t="str">
        <f t="shared" si="22"/>
        <v xml:space="preserve"> </v>
      </c>
      <c r="Q70" s="162">
        <f>(F70-F69)/(L70-L69)*(L70/F70)</f>
        <v>-1886291.5278540119</v>
      </c>
      <c r="AA70" s="9"/>
      <c r="AB70" s="9"/>
      <c r="AC70" s="172"/>
      <c r="AD70" s="172"/>
    </row>
    <row r="71" spans="1:30">
      <c r="B71" t="s">
        <v>252</v>
      </c>
    </row>
    <row r="73" spans="1:30">
      <c r="G73" s="2" t="s">
        <v>174</v>
      </c>
      <c r="K73" s="2"/>
      <c r="L73" s="2" t="s">
        <v>174</v>
      </c>
      <c r="M73" s="1"/>
    </row>
    <row r="74" spans="1:30">
      <c r="G74" s="12">
        <f>-(G67-G69)/(F67-F69)*F69+G69</f>
        <v>1.3437043316420221</v>
      </c>
      <c r="L74" s="12">
        <f>-(L67-L69)/(F67-F69)*F69+L69</f>
        <v>1.343847873517356</v>
      </c>
    </row>
    <row r="75" spans="1:30">
      <c r="G75" s="33"/>
    </row>
    <row r="82" spans="7:7">
      <c r="G82" s="33"/>
    </row>
    <row r="137" spans="6:13">
      <c r="F137" s="18"/>
      <c r="G137" s="26"/>
      <c r="H137" s="19"/>
      <c r="I137" s="20"/>
      <c r="K137" s="21"/>
      <c r="L137" s="22"/>
      <c r="M137" s="22"/>
    </row>
  </sheetData>
  <conditionalFormatting sqref="K11:K70">
    <cfRule type="cellIs" dxfId="0" priority="1" operator="equal">
      <formula>$T$37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X71"/>
  <sheetViews>
    <sheetView zoomScale="85" zoomScaleNormal="85" workbookViewId="0">
      <selection activeCell="R68" sqref="R68"/>
    </sheetView>
  </sheetViews>
  <sheetFormatPr defaultColWidth="11.5546875" defaultRowHeight="14.4"/>
  <cols>
    <col min="1" max="1" width="3.44140625" customWidth="1"/>
    <col min="2" max="2" width="3.5546875" customWidth="1"/>
    <col min="3" max="3" width="6.88671875" customWidth="1"/>
    <col min="4" max="4" width="8.5546875" customWidth="1"/>
    <col min="5" max="5" width="8.109375" customWidth="1"/>
    <col min="6" max="6" width="8" customWidth="1"/>
    <col min="7" max="7" width="3.5546875" customWidth="1"/>
    <col min="8" max="8" width="8.109375" customWidth="1"/>
    <col min="9" max="10" width="8.5546875" customWidth="1"/>
    <col min="11" max="11" width="8.44140625" customWidth="1"/>
    <col min="12" max="12" width="3.6640625" customWidth="1"/>
    <col min="13" max="15" width="8.33203125" customWidth="1"/>
    <col min="16" max="16" width="7.6640625" customWidth="1"/>
    <col min="17" max="17" width="3.44140625" customWidth="1"/>
    <col min="18" max="18" width="8.44140625" customWidth="1"/>
    <col min="19" max="19" width="8.33203125" customWidth="1"/>
    <col min="20" max="20" width="7.88671875" customWidth="1"/>
    <col min="21" max="21" width="8.33203125" customWidth="1"/>
  </cols>
  <sheetData>
    <row r="2" spans="2:24">
      <c r="C2" s="166" t="s">
        <v>235</v>
      </c>
      <c r="D2" s="2">
        <f>'1 kW'!G6</f>
        <v>33.866684999999997</v>
      </c>
      <c r="E2" s="160" t="s">
        <v>172</v>
      </c>
      <c r="F2" s="105">
        <f>'1 kW'!K4</f>
        <v>990.72407897435914</v>
      </c>
      <c r="H2" s="166" t="s">
        <v>235</v>
      </c>
      <c r="I2" s="2">
        <f>'0,75 kW'!G6</f>
        <v>35.672134</v>
      </c>
      <c r="J2" s="160" t="s">
        <v>172</v>
      </c>
      <c r="K2" s="105">
        <f>'0,75 kW'!K4</f>
        <v>748.55234692307693</v>
      </c>
      <c r="M2" s="166" t="s">
        <v>235</v>
      </c>
      <c r="N2" s="2">
        <f>'0,5 kW'!G6</f>
        <v>36.503017999999997</v>
      </c>
      <c r="O2" s="160" t="s">
        <v>172</v>
      </c>
      <c r="P2" s="105">
        <f>'0,5 kW'!K4</f>
        <v>505.11001538461539</v>
      </c>
      <c r="R2" s="166" t="s">
        <v>235</v>
      </c>
      <c r="S2" s="2">
        <f>'0,25 kW'!G6</f>
        <v>35.778081</v>
      </c>
      <c r="T2" s="160" t="s">
        <v>172</v>
      </c>
      <c r="U2" s="105">
        <f>'0,25 kW'!K4</f>
        <v>251.26187769230771</v>
      </c>
    </row>
    <row r="3" spans="2:24">
      <c r="C3" s="166" t="s">
        <v>236</v>
      </c>
      <c r="D3" s="1">
        <f>'1 kW'!I6</f>
        <v>5.2296483000000009</v>
      </c>
      <c r="E3" s="161" t="s">
        <v>175</v>
      </c>
      <c r="F3" s="1">
        <f>'1 kW'!G8</f>
        <v>37.1</v>
      </c>
      <c r="H3" s="166" t="s">
        <v>236</v>
      </c>
      <c r="I3" s="1">
        <f>'0,75 kW'!I6</f>
        <v>3.9769999999999999</v>
      </c>
      <c r="J3" s="161" t="s">
        <v>175</v>
      </c>
      <c r="K3" s="1">
        <f>'0,75 kW'!G8</f>
        <v>34.299999999999997</v>
      </c>
      <c r="M3" s="166" t="s">
        <v>236</v>
      </c>
      <c r="N3" s="1">
        <f>'0,5 kW'!I6</f>
        <v>2.6059999999999999</v>
      </c>
      <c r="O3" s="161" t="s">
        <v>175</v>
      </c>
      <c r="P3" s="1">
        <f>'0,5 kW'!G8</f>
        <v>33.5</v>
      </c>
      <c r="R3" s="166" t="s">
        <v>236</v>
      </c>
      <c r="S3" s="1">
        <f>'0,25 kW'!I6</f>
        <v>1.2515000000000001</v>
      </c>
      <c r="T3" s="161" t="s">
        <v>175</v>
      </c>
      <c r="U3" s="1">
        <f>'0,25 kW'!G8</f>
        <v>31.2</v>
      </c>
      <c r="X3" t="str">
        <f>'1 kW'!G2</f>
        <v>M2: SPR-220</v>
      </c>
    </row>
    <row r="4" spans="2:24">
      <c r="C4" s="166" t="s">
        <v>234</v>
      </c>
      <c r="D4" s="1">
        <f>'1 kW'!K6</f>
        <v>177.11085163688551</v>
      </c>
      <c r="E4" s="161" t="s">
        <v>176</v>
      </c>
      <c r="F4" s="4">
        <f>'1 kW'!I8</f>
        <v>68.400000000000006</v>
      </c>
      <c r="G4" s="2"/>
      <c r="H4" s="166" t="s">
        <v>234</v>
      </c>
      <c r="I4" s="1">
        <f>'0,75 kW'!K6</f>
        <v>141.86807691799999</v>
      </c>
      <c r="J4" s="161" t="s">
        <v>176</v>
      </c>
      <c r="K4" s="4">
        <f>'0,75 kW'!I8</f>
        <v>55</v>
      </c>
      <c r="M4" s="166" t="s">
        <v>234</v>
      </c>
      <c r="N4" s="1">
        <f>'0,5 kW'!K6</f>
        <v>95.126864907999988</v>
      </c>
      <c r="O4" s="161" t="s">
        <v>176</v>
      </c>
      <c r="P4" s="4">
        <f>'0,5 kW'!I8</f>
        <v>44.6</v>
      </c>
      <c r="R4" s="166" t="s">
        <v>234</v>
      </c>
      <c r="S4" s="1">
        <f>'0,25 kW'!K6</f>
        <v>44.776268371500002</v>
      </c>
      <c r="T4" s="161" t="s">
        <v>176</v>
      </c>
      <c r="U4" s="4">
        <f>'0,25 kW'!I8</f>
        <v>40.5</v>
      </c>
    </row>
    <row r="5" spans="2:24">
      <c r="G5" s="2"/>
      <c r="K5" s="10"/>
      <c r="P5" s="9"/>
    </row>
    <row r="6" spans="2:24">
      <c r="C6" t="str">
        <f>'1 kW'!B10</f>
        <v>Comienzo: 22/07/2016 14:13:14</v>
      </c>
      <c r="G6" s="2"/>
      <c r="H6" t="str">
        <f>'0,75 kW'!B10</f>
        <v>Comienzo: 22/07/2016 13:16:51</v>
      </c>
      <c r="K6" s="10"/>
      <c r="M6" t="str">
        <f>'0,5 kW'!B10</f>
        <v>Comienzo: 22/07/2016 13:05:49</v>
      </c>
      <c r="P6" s="9"/>
      <c r="R6" t="str">
        <f>'0,25 kW'!B10</f>
        <v>Comienzo: 22/07/2016 13:01:00</v>
      </c>
    </row>
    <row r="7" spans="2:24">
      <c r="C7" s="2" t="s">
        <v>4</v>
      </c>
      <c r="D7" s="1" t="s">
        <v>8</v>
      </c>
      <c r="E7" s="1" t="s">
        <v>242</v>
      </c>
      <c r="F7" s="1" t="s">
        <v>11</v>
      </c>
      <c r="H7" s="2" t="s">
        <v>4</v>
      </c>
      <c r="I7" s="1" t="s">
        <v>8</v>
      </c>
      <c r="J7" s="1" t="s">
        <v>242</v>
      </c>
      <c r="K7" s="4" t="s">
        <v>11</v>
      </c>
      <c r="M7" s="2" t="s">
        <v>4</v>
      </c>
      <c r="N7" s="1" t="s">
        <v>8</v>
      </c>
      <c r="O7" s="1" t="s">
        <v>242</v>
      </c>
      <c r="P7" s="2" t="s">
        <v>11</v>
      </c>
      <c r="R7" s="2" t="s">
        <v>4</v>
      </c>
      <c r="S7" s="1" t="s">
        <v>8</v>
      </c>
      <c r="T7" s="1" t="s">
        <v>242</v>
      </c>
      <c r="U7" s="1" t="s">
        <v>11</v>
      </c>
    </row>
    <row r="8" spans="2:24">
      <c r="B8">
        <f>1+B7</f>
        <v>1</v>
      </c>
      <c r="C8" s="9">
        <f>'1 kW'!F11</f>
        <v>42.364196999999997</v>
      </c>
      <c r="D8" s="9">
        <f>'1 kW'!G11</f>
        <v>3.0734000000000004E-3</v>
      </c>
      <c r="E8" s="5">
        <f>'1 kW'!H11</f>
        <v>991.11730769230769</v>
      </c>
      <c r="F8" s="9" t="e">
        <f>'1 kW'!#REF!</f>
        <v>#REF!</v>
      </c>
      <c r="H8" s="9">
        <f>'0,75 kW'!F11</f>
        <v>43.866318999999997</v>
      </c>
      <c r="I8" s="9">
        <f>'0,75 kW'!G11</f>
        <v>5.6578000000000002E-3</v>
      </c>
      <c r="J8" s="5">
        <f>'0,75 kW'!H11</f>
        <v>748.56933846153856</v>
      </c>
      <c r="K8" s="9">
        <f>'0,75 kW'!I11</f>
        <v>0.2481868596382</v>
      </c>
      <c r="M8" s="2">
        <f>'0,5 kW'!F11</f>
        <v>44.191415999999997</v>
      </c>
      <c r="N8" s="2">
        <f>'0,5 kW'!G11</f>
        <v>2.1652999999999998E-3</v>
      </c>
      <c r="O8" s="3">
        <f>'0,5 kW'!H11</f>
        <v>500.47786153846158</v>
      </c>
      <c r="P8" s="2">
        <f>'0,5 kW'!I11</f>
        <v>9.5687673064799986E-2</v>
      </c>
      <c r="R8" s="2">
        <f>'0,25 kW'!F11</f>
        <v>42.947629999999997</v>
      </c>
      <c r="S8" s="2">
        <f>'0,25 kW'!G11</f>
        <v>3.0734000000000004E-3</v>
      </c>
      <c r="T8" s="2">
        <f>'0,25 kW'!H11</f>
        <v>248.24218461538464</v>
      </c>
      <c r="U8" s="2">
        <f>'0,25 kW'!I11</f>
        <v>0.131995246042</v>
      </c>
    </row>
    <row r="9" spans="2:24">
      <c r="B9">
        <f t="shared" ref="B9:B67" si="0">1+B8</f>
        <v>2</v>
      </c>
      <c r="C9" s="9">
        <f>'1 kW'!F12</f>
        <v>42.096426999999998</v>
      </c>
      <c r="D9" s="9">
        <f>'1 kW'!G12</f>
        <v>0.35008680000000003</v>
      </c>
      <c r="E9" s="5">
        <f>'1 kW'!H12</f>
        <v>990.64367692307701</v>
      </c>
      <c r="F9" s="9">
        <f>'1 kW'!I11</f>
        <v>14.7374034198636</v>
      </c>
      <c r="H9" s="9">
        <f>'0,75 kW'!F12</f>
        <v>43.546301</v>
      </c>
      <c r="I9" s="9">
        <f>'0,75 kW'!G12</f>
        <v>0.36838740000000003</v>
      </c>
      <c r="J9" s="5">
        <f>'0,75 kW'!H12</f>
        <v>749.61346153846159</v>
      </c>
      <c r="K9" s="9">
        <f>'0,75 kW'!I12</f>
        <v>16.0419086050074</v>
      </c>
      <c r="M9" s="2">
        <f>'0,5 kW'!F12</f>
        <v>43.752389999999998</v>
      </c>
      <c r="N9" s="2">
        <f>'0,5 kW'!G12</f>
        <v>0.36342810000000003</v>
      </c>
      <c r="O9" s="3">
        <f>'0,5 kW'!H12</f>
        <v>500.76849230769233</v>
      </c>
      <c r="P9" s="2">
        <f>'0,5 kW'!I12</f>
        <v>15.900847968159001</v>
      </c>
      <c r="R9" s="2">
        <f>'0,25 kW'!F12</f>
        <v>42.121099999999998</v>
      </c>
      <c r="S9" s="2">
        <f>'0,25 kW'!G12</f>
        <v>0.35357930000000004</v>
      </c>
      <c r="T9" s="2">
        <f>'0,25 kW'!H12</f>
        <v>249.10330769230768</v>
      </c>
      <c r="U9" s="2">
        <f>'0,25 kW'!I12</f>
        <v>14.893149053230001</v>
      </c>
    </row>
    <row r="10" spans="2:24">
      <c r="B10">
        <f t="shared" si="0"/>
        <v>3</v>
      </c>
      <c r="C10" s="9">
        <f>'1 kW'!F13</f>
        <v>41.826479999999997</v>
      </c>
      <c r="D10" s="9">
        <f>'1 kW'!G13</f>
        <v>0.6921408</v>
      </c>
      <c r="E10" s="5">
        <f>'1 kW'!H13</f>
        <v>990.08393846153854</v>
      </c>
      <c r="F10" s="9">
        <f>'1 kW'!I13</f>
        <v>28.949813328383996</v>
      </c>
      <c r="H10" s="9">
        <f>'0,75 kW'!F13</f>
        <v>43.210318999999998</v>
      </c>
      <c r="I10" s="9">
        <f>'0,75 kW'!G13</f>
        <v>0.72168730000000003</v>
      </c>
      <c r="J10" s="5">
        <f>'0,75 kW'!H13</f>
        <v>749.24747692307687</v>
      </c>
      <c r="K10" s="9">
        <f>'0,75 kW'!I13</f>
        <v>31.184338451248699</v>
      </c>
      <c r="M10" s="2">
        <f>'0,5 kW'!F13</f>
        <v>43.271275000000003</v>
      </c>
      <c r="N10" s="2">
        <f>'0,5 kW'!G13</f>
        <v>0.71491189999999993</v>
      </c>
      <c r="O10" s="3">
        <f>'0,5 kW'!H13</f>
        <v>501.69419999999997</v>
      </c>
      <c r="P10" s="2">
        <f>'0,5 kW'!I13</f>
        <v>30.935149425672499</v>
      </c>
      <c r="R10" s="2">
        <f>'0,25 kW'!F13</f>
        <v>41.033330999999997</v>
      </c>
      <c r="S10" s="2">
        <f>'0,25 kW'!G13</f>
        <v>0.68124430000000002</v>
      </c>
      <c r="T10" s="2">
        <f>'0,25 kW'!H13</f>
        <v>248.85573846153846</v>
      </c>
      <c r="U10" s="2">
        <f>'0,25 kW'!I13</f>
        <v>27.953722853763299</v>
      </c>
    </row>
    <row r="11" spans="2:24">
      <c r="B11">
        <f t="shared" si="0"/>
        <v>4</v>
      </c>
      <c r="C11" s="9">
        <f>'1 kW'!F14</f>
        <v>41.547826000000001</v>
      </c>
      <c r="D11" s="9">
        <f>'1 kW'!G14</f>
        <v>1.0283275000000001</v>
      </c>
      <c r="E11" s="5">
        <f>'1 kW'!H14</f>
        <v>990.56833846153847</v>
      </c>
      <c r="F11" s="9">
        <f>'1 kW'!I14</f>
        <v>42.724772041015001</v>
      </c>
      <c r="H11" s="9">
        <f>'0,75 kW'!F14</f>
        <v>42.844585000000002</v>
      </c>
      <c r="I11" s="9">
        <f>'0,75 kW'!G14</f>
        <v>1.0777810999999999</v>
      </c>
      <c r="J11" s="5">
        <f>'0,75 kW'!H14</f>
        <v>749.22595384615386</v>
      </c>
      <c r="K11" s="9">
        <f>'0,75 kW'!I14</f>
        <v>46.177083950343501</v>
      </c>
      <c r="M11" s="2">
        <f>'0,5 kW'!F14</f>
        <v>42.729931000000001</v>
      </c>
      <c r="N11" s="2">
        <f>'0,5 kW'!G14</f>
        <v>1.0575946000000001</v>
      </c>
      <c r="O11" s="3">
        <f>'0,5 kW'!H14</f>
        <v>501.13446153846149</v>
      </c>
      <c r="P11" s="2">
        <f>'0,5 kW'!I14</f>
        <v>45.190944283972605</v>
      </c>
      <c r="R11" s="2">
        <f>'0,25 kW'!F14</f>
        <v>39.442678000000001</v>
      </c>
      <c r="S11" s="2">
        <f>'0,25 kW'!G14</f>
        <v>0.98034080000000001</v>
      </c>
      <c r="T11" s="2">
        <f>'0,25 kW'!H14</f>
        <v>249.40470769230774</v>
      </c>
      <c r="U11" s="2">
        <f>'0,25 kW'!I14</f>
        <v>38.6672665046624</v>
      </c>
    </row>
    <row r="12" spans="2:24">
      <c r="B12">
        <f t="shared" si="0"/>
        <v>5</v>
      </c>
      <c r="C12" s="9">
        <f>'1 kW'!F15</f>
        <v>41.240870999999999</v>
      </c>
      <c r="D12" s="9">
        <f>'1 kW'!G15</f>
        <v>1.3807891999999999</v>
      </c>
      <c r="E12" s="5">
        <f>'1 kW'!H15</f>
        <v>990.26693846153853</v>
      </c>
      <c r="F12" s="9">
        <f>'1 kW'!I15</f>
        <v>56.944949275393192</v>
      </c>
      <c r="H12" s="9">
        <f>'0,75 kW'!F15</f>
        <v>42.465789000000001</v>
      </c>
      <c r="I12" s="9">
        <f>'0,75 kW'!G15</f>
        <v>1.4130598000000001</v>
      </c>
      <c r="J12" s="5">
        <f>'0,75 kW'!H15</f>
        <v>749.64575384615387</v>
      </c>
      <c r="K12" s="9">
        <f>'0,75 kW'!I15</f>
        <v>60.006699311182203</v>
      </c>
      <c r="M12" s="2">
        <f>'0,5 kW'!F15</f>
        <v>42.259701</v>
      </c>
      <c r="N12" s="2">
        <f>'0,5 kW'!G15</f>
        <v>1.313035</v>
      </c>
      <c r="O12" s="3">
        <f>'0,5 kW'!H15</f>
        <v>501.38204615384615</v>
      </c>
      <c r="P12" s="2">
        <f>'0,5 kW'!I15</f>
        <v>55.488466502534997</v>
      </c>
      <c r="R12" s="2">
        <f>'0,25 kW'!F15</f>
        <v>39.108147000000002</v>
      </c>
      <c r="S12" s="2">
        <f>'0,25 kW'!G15</f>
        <v>1.0225998999999999</v>
      </c>
      <c r="T12" s="2">
        <f>'0,25 kW'!H15</f>
        <v>249.38318461538461</v>
      </c>
      <c r="U12" s="2">
        <f>'0,25 kW'!I15</f>
        <v>39.9919872113853</v>
      </c>
    </row>
    <row r="13" spans="2:24">
      <c r="B13">
        <f t="shared" si="0"/>
        <v>6</v>
      </c>
      <c r="C13" s="9">
        <f>'1 kW'!F16</f>
        <v>40.962215999999998</v>
      </c>
      <c r="D13" s="9">
        <f>'1 kW'!G16</f>
        <v>1.6861022999999999</v>
      </c>
      <c r="E13" s="5">
        <f>'1 kW'!H16</f>
        <v>989.89018461538467</v>
      </c>
      <c r="F13" s="9">
        <f>'1 kW'!I16</f>
        <v>69.066486610696799</v>
      </c>
      <c r="H13" s="9">
        <f>'0,75 kW'!F16</f>
        <v>41.764798999999996</v>
      </c>
      <c r="I13" s="9">
        <f>'0,75 kW'!G16</f>
        <v>1.9686444000000001</v>
      </c>
      <c r="J13" s="5">
        <f>'0,75 kW'!H16</f>
        <v>750.60375384615395</v>
      </c>
      <c r="K13" s="9">
        <f>'0,75 kW'!I16</f>
        <v>82.220037668475598</v>
      </c>
      <c r="M13" s="2">
        <f>'0,5 kW'!F16</f>
        <v>41.745932000000003</v>
      </c>
      <c r="N13" s="2">
        <f>'0,5 kW'!G16</f>
        <v>1.5494763</v>
      </c>
      <c r="O13" s="3">
        <f>'0,5 kW'!H16</f>
        <v>501.48967692307696</v>
      </c>
      <c r="P13" s="2">
        <f>'0,5 kW'!I16</f>
        <v>64.684332255411604</v>
      </c>
      <c r="R13" s="2">
        <f>'0,25 kW'!F16</f>
        <v>38.752572999999998</v>
      </c>
      <c r="S13" s="2">
        <f>'0,25 kW'!G16</f>
        <v>1.0637413</v>
      </c>
      <c r="T13" s="2">
        <f>'0,25 kW'!H16</f>
        <v>249.74915384615383</v>
      </c>
      <c r="U13" s="2">
        <f>'0,25 kW'!I16</f>
        <v>41.2227123813649</v>
      </c>
    </row>
    <row r="14" spans="2:24">
      <c r="B14">
        <f t="shared" si="0"/>
        <v>7</v>
      </c>
      <c r="C14" s="9">
        <f>'1 kW'!F17</f>
        <v>40.750321999999997</v>
      </c>
      <c r="D14" s="9">
        <f>'1 kW'!G17</f>
        <v>1.9054304</v>
      </c>
      <c r="E14" s="5">
        <f>'1 kW'!H17</f>
        <v>994.13126153846167</v>
      </c>
      <c r="F14" s="9">
        <f>'1 kW'!I17</f>
        <v>77.646902348588796</v>
      </c>
      <c r="H14" s="9">
        <f>'0,75 kW'!F17</f>
        <v>41.337384</v>
      </c>
      <c r="I14" s="9">
        <f>'0,75 kW'!G17</f>
        <v>2.2642484</v>
      </c>
      <c r="J14" s="5">
        <f>'0,75 kW'!H17</f>
        <v>749.19366153846158</v>
      </c>
      <c r="K14" s="9">
        <f>'0,75 kW'!I17</f>
        <v>93.598105582185596</v>
      </c>
      <c r="M14" s="2">
        <f>'0,5 kW'!F17</f>
        <v>41.234340000000003</v>
      </c>
      <c r="N14" s="2">
        <f>'0,5 kW'!G17</f>
        <v>1.7535771</v>
      </c>
      <c r="O14" s="3">
        <f>'0,5 kW'!H17</f>
        <v>503.09353846153851</v>
      </c>
      <c r="P14" s="2">
        <f>'0,5 kW'!I17</f>
        <v>72.307594357614008</v>
      </c>
      <c r="R14" s="2">
        <f>'0,25 kW'!F17</f>
        <v>38.355634999999999</v>
      </c>
      <c r="S14" s="2">
        <f>'0,25 kW'!G17</f>
        <v>1.1011807999999998</v>
      </c>
      <c r="T14" s="2">
        <f>'0,25 kW'!H17</f>
        <v>249.6199846153846</v>
      </c>
      <c r="U14" s="2">
        <f>'0,25 kW'!I17</f>
        <v>42.236488833807996</v>
      </c>
    </row>
    <row r="15" spans="2:24">
      <c r="B15">
        <f t="shared" si="0"/>
        <v>8</v>
      </c>
      <c r="C15" s="9">
        <f>'1 kW'!F18</f>
        <v>40.473118999999997</v>
      </c>
      <c r="D15" s="9">
        <f>'1 kW'!G18</f>
        <v>2.1753296999999998</v>
      </c>
      <c r="E15" s="5">
        <f>'1 kW'!H18</f>
        <v>992.08607692307703</v>
      </c>
      <c r="F15" s="9">
        <f>'1 kW'!I18</f>
        <v>88.04237781233428</v>
      </c>
      <c r="H15" s="9">
        <f>'0,75 kW'!F18</f>
        <v>40.751047999999997</v>
      </c>
      <c r="I15" s="9">
        <f>'0,75 kW'!G18</f>
        <v>2.6114714000000001</v>
      </c>
      <c r="J15" s="5">
        <f>'0,75 kW'!H18</f>
        <v>750.47458461538463</v>
      </c>
      <c r="K15" s="9">
        <f>'0,75 kW'!I18</f>
        <v>106.42019637202719</v>
      </c>
      <c r="M15" s="2">
        <f>'0,5 kW'!F18</f>
        <v>40.727826999999998</v>
      </c>
      <c r="N15" s="2">
        <f>'0,5 kW'!G18</f>
        <v>1.9240104999999998</v>
      </c>
      <c r="O15" s="3">
        <f>'0,5 kW'!H18</f>
        <v>503.34110769230773</v>
      </c>
      <c r="P15" s="2">
        <f>'0,5 kW'!I18</f>
        <v>78.36076679018349</v>
      </c>
      <c r="R15" s="2">
        <f>'0,25 kW'!F18</f>
        <v>37.942006999999997</v>
      </c>
      <c r="S15" s="2">
        <f>'0,25 kW'!G18</f>
        <v>1.1370137</v>
      </c>
      <c r="T15" s="2">
        <f>'0,25 kW'!H18</f>
        <v>249.9429076923077</v>
      </c>
      <c r="U15" s="2">
        <f>'0,25 kW'!I18</f>
        <v>43.140581764495899</v>
      </c>
    </row>
    <row r="16" spans="2:24">
      <c r="B16">
        <f t="shared" si="0"/>
        <v>9</v>
      </c>
      <c r="C16" s="9">
        <f>'1 kW'!F19</f>
        <v>40.183579999999999</v>
      </c>
      <c r="D16" s="9">
        <f>'1 kW'!G19</f>
        <v>2.4411079</v>
      </c>
      <c r="E16" s="5">
        <f>'1 kW'!H19</f>
        <v>990.93430769230758</v>
      </c>
      <c r="F16" s="9">
        <f>'1 kW'!I19</f>
        <v>98.092454588281996</v>
      </c>
      <c r="H16" s="9">
        <f>'0,75 kW'!F19</f>
        <v>40.377332000000003</v>
      </c>
      <c r="I16" s="9">
        <f>'0,75 kW'!G19</f>
        <v>2.8055139000000002</v>
      </c>
      <c r="J16" s="5">
        <f>'0,75 kW'!H19</f>
        <v>750.84056923076912</v>
      </c>
      <c r="K16" s="9">
        <f>'0,75 kW'!I19</f>
        <v>113.27916617091482</v>
      </c>
      <c r="M16" s="2">
        <f>'0,5 kW'!F19</f>
        <v>40.232925000000002</v>
      </c>
      <c r="N16" s="2">
        <f>'0,5 kW'!G19</f>
        <v>2.0628017999999999</v>
      </c>
      <c r="O16" s="3">
        <f>'0,5 kW'!H19</f>
        <v>503.19041538461545</v>
      </c>
      <c r="P16" s="2">
        <f>'0,5 kW'!I19</f>
        <v>82.992550109264997</v>
      </c>
      <c r="R16" s="2">
        <f>'0,25 kW'!F19</f>
        <v>37.558132000000001</v>
      </c>
      <c r="S16" s="2">
        <f>'0,25 kW'!G19</f>
        <v>1.1643948</v>
      </c>
      <c r="T16" s="2">
        <f>'0,25 kW'!H19</f>
        <v>249.95367692307693</v>
      </c>
      <c r="U16" s="2">
        <f>'0,25 kW'!I19</f>
        <v>43.732493598513599</v>
      </c>
    </row>
    <row r="17" spans="2:21">
      <c r="B17">
        <f t="shared" si="0"/>
        <v>10</v>
      </c>
      <c r="C17" s="9">
        <f>'1 kW'!F20</f>
        <v>39.912908000000002</v>
      </c>
      <c r="D17" s="9">
        <f>'1 kW'!G20</f>
        <v>2.6746853999999995</v>
      </c>
      <c r="E17" s="5">
        <f>'1 kW'!H20</f>
        <v>992.71038461538467</v>
      </c>
      <c r="F17" s="9">
        <f>'1 kW'!I20</f>
        <v>106.75447229914319</v>
      </c>
      <c r="H17" s="9">
        <f>'0,75 kW'!F20</f>
        <v>39.692306000000002</v>
      </c>
      <c r="I17" s="9">
        <f>'0,75 kW'!G20</f>
        <v>3.1058677000000001</v>
      </c>
      <c r="J17" s="5">
        <f>'0,75 kW'!H20</f>
        <v>750.1086153846154</v>
      </c>
      <c r="K17" s="9">
        <f>'0,75 kW'!I20</f>
        <v>123.27905114391621</v>
      </c>
      <c r="M17" s="2">
        <f>'0,5 kW'!F20</f>
        <v>39.777208999999999</v>
      </c>
      <c r="N17" s="2">
        <f>'0,5 kW'!G20</f>
        <v>2.1691131000000001</v>
      </c>
      <c r="O17" s="3">
        <f>'0,5 kW'!H20</f>
        <v>503.17964615384619</v>
      </c>
      <c r="P17" s="2">
        <f>'0,5 kW'!I20</f>
        <v>86.281265123337903</v>
      </c>
      <c r="R17" s="2">
        <f>'0,25 kW'!F20</f>
        <v>37.137973000000002</v>
      </c>
      <c r="S17" s="2">
        <f>'0,25 kW'!G20</f>
        <v>1.1877944</v>
      </c>
      <c r="T17" s="2">
        <f>'0,25 kW'!H20</f>
        <v>250.24430769230767</v>
      </c>
      <c r="U17" s="2">
        <f>'0,25 kW'!I20</f>
        <v>44.112276356751202</v>
      </c>
    </row>
    <row r="18" spans="2:21">
      <c r="B18">
        <f t="shared" si="0"/>
        <v>11</v>
      </c>
      <c r="C18" s="9">
        <f>'1 kW'!F21</f>
        <v>39.777934000000002</v>
      </c>
      <c r="D18" s="9">
        <f>'1 kW'!G21</f>
        <v>2.7904263</v>
      </c>
      <c r="E18" s="5">
        <f>'1 kW'!H21</f>
        <v>992.94719999999984</v>
      </c>
      <c r="F18" s="9">
        <f>'1 kW'!I21</f>
        <v>110.9973931932642</v>
      </c>
      <c r="H18" s="9">
        <f>'0,75 kW'!F21</f>
        <v>39.298997</v>
      </c>
      <c r="I18" s="9">
        <f>'0,75 kW'!G21</f>
        <v>3.2511551000000001</v>
      </c>
      <c r="J18" s="5">
        <f>'0,75 kW'!H21</f>
        <v>749.66727692307688</v>
      </c>
      <c r="K18" s="9">
        <f>'0,75 kW'!I21</f>
        <v>127.7671345214347</v>
      </c>
      <c r="M18" s="2">
        <f>'0,5 kW'!F21</f>
        <v>39.285209000000002</v>
      </c>
      <c r="N18" s="2">
        <f>'0,5 kW'!G21</f>
        <v>2.2776595999999998</v>
      </c>
      <c r="O18" s="3">
        <f>'0,5 kW'!H21</f>
        <v>505.58004615384618</v>
      </c>
      <c r="P18" s="2">
        <f>'0,5 kW'!I21</f>
        <v>89.478333416856401</v>
      </c>
      <c r="R18" s="2">
        <f>'0,25 kW'!F21</f>
        <v>36.970345000000002</v>
      </c>
      <c r="S18" s="2">
        <f>'0,25 kW'!G21</f>
        <v>1.1995989999999999</v>
      </c>
      <c r="T18" s="2">
        <f>'0,25 kW'!H21</f>
        <v>249.99673846153846</v>
      </c>
      <c r="U18" s="2">
        <f>'0,25 kW'!I21</f>
        <v>44.349588891654996</v>
      </c>
    </row>
    <row r="19" spans="2:21">
      <c r="B19">
        <f t="shared" si="0"/>
        <v>12</v>
      </c>
      <c r="C19" s="9">
        <f>'1 kW'!F22</f>
        <v>39.562412000000002</v>
      </c>
      <c r="D19" s="9">
        <f>'1 kW'!G22</f>
        <v>2.9609993999999999</v>
      </c>
      <c r="E19" s="5">
        <f>'1 kW'!H22</f>
        <v>990.01935384615376</v>
      </c>
      <c r="F19" s="9">
        <f>'1 kW'!I22</f>
        <v>117.1442781945528</v>
      </c>
      <c r="H19" s="9">
        <f>'0,75 kW'!F22</f>
        <v>38.825865</v>
      </c>
      <c r="I19" s="9">
        <f>'0,75 kW'!G22</f>
        <v>3.4065707000000001</v>
      </c>
      <c r="J19" s="5">
        <f>'0,75 kW'!H22</f>
        <v>750.70063076923077</v>
      </c>
      <c r="K19" s="9">
        <f>'0,75 kW'!I22</f>
        <v>132.2630541111555</v>
      </c>
      <c r="M19" s="2">
        <f>'0,5 kW'!F22</f>
        <v>38.868679</v>
      </c>
      <c r="N19" s="2">
        <f>'0,5 kW'!G22</f>
        <v>2.3423403999999999</v>
      </c>
      <c r="O19" s="3">
        <f>'0,5 kW'!H22</f>
        <v>502.74907692307698</v>
      </c>
      <c r="P19" s="2">
        <f>'0,5 kW'!I22</f>
        <v>91.043677116331594</v>
      </c>
      <c r="R19" s="2">
        <f>'0,25 kW'!F22</f>
        <v>36.852786999999999</v>
      </c>
      <c r="S19" s="2">
        <f>'0,25 kW'!G22</f>
        <v>1.2042790000000001</v>
      </c>
      <c r="T19" s="2">
        <f>'0,25 kW'!H22</f>
        <v>250.42729230769228</v>
      </c>
      <c r="U19" s="2">
        <f>'0,25 kW'!I22</f>
        <v>44.381037475573002</v>
      </c>
    </row>
    <row r="20" spans="2:21">
      <c r="B20">
        <f t="shared" si="0"/>
        <v>13</v>
      </c>
      <c r="C20" s="9">
        <f>'1 kW'!F23</f>
        <v>39.187244999999997</v>
      </c>
      <c r="D20" s="9">
        <f>'1 kW'!G23</f>
        <v>3.2394901999999997</v>
      </c>
      <c r="E20" s="5">
        <f>'1 kW'!H23</f>
        <v>991.26800000000003</v>
      </c>
      <c r="F20" s="9">
        <f>'1 kW'!I23</f>
        <v>126.94669614249898</v>
      </c>
      <c r="H20" s="9">
        <f>'0,75 kW'!F23</f>
        <v>38.288148</v>
      </c>
      <c r="I20" s="9">
        <f>'0,75 kW'!G23</f>
        <v>3.5505310000000003</v>
      </c>
      <c r="J20" s="5">
        <f>'0,75 kW'!H23</f>
        <v>750.82979999999998</v>
      </c>
      <c r="K20" s="9">
        <f>'0,75 kW'!I23</f>
        <v>135.94325640658801</v>
      </c>
      <c r="M20" s="2">
        <f>'0,5 kW'!F23</f>
        <v>38.366520000000001</v>
      </c>
      <c r="N20" s="2">
        <f>'0,5 kW'!G23</f>
        <v>2.4151237999999999</v>
      </c>
      <c r="O20" s="3">
        <f>'0,5 kW'!H23</f>
        <v>502.99666153846152</v>
      </c>
      <c r="P20" s="2">
        <f>'0,5 kW'!I23</f>
        <v>92.659895575175995</v>
      </c>
      <c r="R20" s="2">
        <f>'0,25 kW'!F23</f>
        <v>36.711283000000002</v>
      </c>
      <c r="S20" s="2">
        <f>'0,25 kW'!G23</f>
        <v>1.2118226999999999</v>
      </c>
      <c r="T20" s="2">
        <f>'0,25 kW'!H23</f>
        <v>250.24430769230767</v>
      </c>
      <c r="U20" s="2">
        <f>'0,25 kW'!I23</f>
        <v>44.487566085524101</v>
      </c>
    </row>
    <row r="21" spans="2:21">
      <c r="B21">
        <f t="shared" si="0"/>
        <v>14</v>
      </c>
      <c r="C21" s="9">
        <f>'1 kW'!F24</f>
        <v>38.893351000000003</v>
      </c>
      <c r="D21" s="9">
        <f>'1 kW'!G24</f>
        <v>3.4378634000000003</v>
      </c>
      <c r="E21" s="5">
        <f>'1 kW'!H24</f>
        <v>990.86972307692304</v>
      </c>
      <c r="F21" s="9">
        <f>'1 kW'!I24</f>
        <v>133.71002790625343</v>
      </c>
      <c r="H21" s="9">
        <f>'0,75 kW'!F24</f>
        <v>37.981918999999998</v>
      </c>
      <c r="I21" s="9">
        <f>'0,75 kW'!G24</f>
        <v>3.6088554999999998</v>
      </c>
      <c r="J21" s="5">
        <f>'0,75 kW'!H24</f>
        <v>746.0828307692309</v>
      </c>
      <c r="K21" s="9">
        <f>'0,75 kW'!I24</f>
        <v>137.07125728370448</v>
      </c>
      <c r="M21" s="2">
        <f>'0,5 kW'!F24</f>
        <v>37.926768000000003</v>
      </c>
      <c r="N21" s="2">
        <f>'0,5 kW'!G24</f>
        <v>2.4752643999999999</v>
      </c>
      <c r="O21" s="3">
        <f>'0,5 kW'!H24</f>
        <v>506.26895384615392</v>
      </c>
      <c r="P21" s="2">
        <f>'0,5 kW'!I24</f>
        <v>93.878778637459206</v>
      </c>
      <c r="R21" s="2">
        <f>'0,25 kW'!F24</f>
        <v>36.561796999999999</v>
      </c>
      <c r="S21" s="2">
        <f>'0,25 kW'!G24</f>
        <v>1.2167820999999999</v>
      </c>
      <c r="T21" s="2">
        <f>'0,25 kW'!H24</f>
        <v>250.52416923076922</v>
      </c>
      <c r="U21" s="2">
        <f>'0,25 kW'!I24</f>
        <v>44.487740133433697</v>
      </c>
    </row>
    <row r="22" spans="2:21">
      <c r="B22">
        <f t="shared" si="0"/>
        <v>15</v>
      </c>
      <c r="C22" s="9">
        <f>'1 kW'!F25</f>
        <v>38.744590000000002</v>
      </c>
      <c r="D22" s="9">
        <f>'1 kW'!G25</f>
        <v>3.5366309</v>
      </c>
      <c r="E22" s="5">
        <f>'1 kW'!H25</f>
        <v>990.49298461538467</v>
      </c>
      <c r="F22" s="9">
        <f>'1 kW'!I25</f>
        <v>137.02531420183101</v>
      </c>
      <c r="H22" s="9">
        <f>'0,75 kW'!F25</f>
        <v>37.834609</v>
      </c>
      <c r="I22" s="9">
        <f>'0,75 kW'!G25</f>
        <v>3.6416150000000003</v>
      </c>
      <c r="J22" s="5">
        <f>'0,75 kW'!H25</f>
        <v>745.84601538461538</v>
      </c>
      <c r="K22" s="9">
        <f>'0,75 kW'!I25</f>
        <v>137.77907965353501</v>
      </c>
      <c r="M22" s="2">
        <f>'0,5 kW'!F25</f>
        <v>37.800502999999999</v>
      </c>
      <c r="N22" s="2">
        <f>'0,5 kW'!G25</f>
        <v>2.4902820999999999</v>
      </c>
      <c r="O22" s="3">
        <f>'0,5 kW'!H25</f>
        <v>505.48316923076914</v>
      </c>
      <c r="P22" s="2">
        <f>'0,5 kW'!I25</f>
        <v>94.133915991896302</v>
      </c>
      <c r="R22" s="2">
        <f>'0,25 kW'!F25</f>
        <v>36.455849999999998</v>
      </c>
      <c r="S22" s="2">
        <f>'0,25 kW'!G25</f>
        <v>1.2239766000000001</v>
      </c>
      <c r="T22" s="2">
        <f>'0,25 kW'!H25</f>
        <v>250.70716923076921</v>
      </c>
      <c r="U22" s="2">
        <f>'0,25 kW'!I25</f>
        <v>44.621107333110004</v>
      </c>
    </row>
    <row r="23" spans="2:21">
      <c r="B23">
        <f t="shared" si="0"/>
        <v>16</v>
      </c>
      <c r="C23" s="9">
        <f>'1 kW'!F26</f>
        <v>38.601635000000002</v>
      </c>
      <c r="D23" s="9">
        <f>'1 kW'!G26</f>
        <v>3.6261083999999997</v>
      </c>
      <c r="E23" s="5">
        <f>'1 kW'!H26</f>
        <v>992.04301538461527</v>
      </c>
      <c r="F23" s="9">
        <f>'1 kW'!I26</f>
        <v>139.973712927234</v>
      </c>
      <c r="H23" s="9">
        <f>'0,75 kW'!F26</f>
        <v>37.617635999999997</v>
      </c>
      <c r="I23" s="9">
        <f>'0,75 kW'!G26</f>
        <v>3.6865982000000002</v>
      </c>
      <c r="J23" s="5">
        <f>'0,75 kW'!H26</f>
        <v>747.10541538461541</v>
      </c>
      <c r="K23" s="9">
        <f>'0,75 kW'!I26</f>
        <v>138.68110916585519</v>
      </c>
      <c r="M23" s="2">
        <f>'0,5 kW'!F26</f>
        <v>37.653919000000002</v>
      </c>
      <c r="N23" s="2">
        <f>'0,5 kW'!G26</f>
        <v>2.5063475000000004</v>
      </c>
      <c r="O23" s="3">
        <f>'0,5 kW'!H26</f>
        <v>505.47239999999999</v>
      </c>
      <c r="P23" s="2">
        <f>'0,5 kW'!I26</f>
        <v>94.373805750852526</v>
      </c>
      <c r="R23" s="2">
        <f>'0,25 kW'!F26</f>
        <v>36.321601999999999</v>
      </c>
      <c r="S23" s="2">
        <f>'0,25 kW'!G26</f>
        <v>1.2278183</v>
      </c>
      <c r="T23" s="2">
        <f>'0,25 kW'!H26</f>
        <v>250.73946153846154</v>
      </c>
      <c r="U23" s="2">
        <f>'0,25 kW'!I26</f>
        <v>44.596327620916597</v>
      </c>
    </row>
    <row r="24" spans="2:21">
      <c r="B24">
        <f t="shared" si="0"/>
        <v>17</v>
      </c>
      <c r="C24" s="9">
        <f>'1 kW'!F27</f>
        <v>38.304113000000001</v>
      </c>
      <c r="D24" s="9">
        <f>'1 kW'!G27</f>
        <v>3.8043648000000001</v>
      </c>
      <c r="E24" s="5">
        <f>'1 kW'!H27</f>
        <v>991.99995384615374</v>
      </c>
      <c r="F24" s="9">
        <f>'1 kW'!I27</f>
        <v>145.72281919242241</v>
      </c>
      <c r="H24" s="9">
        <f>'0,75 kW'!F27</f>
        <v>37.410096000000003</v>
      </c>
      <c r="I24" s="9">
        <f>'0,75 kW'!G27</f>
        <v>3.7414301999999999</v>
      </c>
      <c r="J24" s="5">
        <f>'0,75 kW'!H27</f>
        <v>750.52841538461541</v>
      </c>
      <c r="K24" s="9">
        <f>'0,75 kW'!I27</f>
        <v>139.96726295929921</v>
      </c>
      <c r="M24" s="2">
        <f>'0,5 kW'!F27</f>
        <v>37.554502999999997</v>
      </c>
      <c r="N24" s="2">
        <f>'0,5 kW'!G27</f>
        <v>2.5173837999999997</v>
      </c>
      <c r="O24" s="3">
        <f>'0,5 kW'!H27</f>
        <v>506.02138461538459</v>
      </c>
      <c r="P24" s="2">
        <f>'0,5 kW'!I27</f>
        <v>94.539097469251388</v>
      </c>
      <c r="R24" s="2">
        <f>'0,25 kW'!F27</f>
        <v>36.248309999999996</v>
      </c>
      <c r="S24" s="2">
        <f>'0,25 kW'!G27</f>
        <v>1.2310314</v>
      </c>
      <c r="T24" s="2">
        <f>'0,25 kW'!H27</f>
        <v>250.63181538461538</v>
      </c>
      <c r="U24" s="2">
        <f>'0,25 kW'!I27</f>
        <v>44.622807806933999</v>
      </c>
    </row>
    <row r="25" spans="2:21">
      <c r="B25">
        <f t="shared" si="0"/>
        <v>18</v>
      </c>
      <c r="C25" s="9">
        <f>'1 kW'!F28</f>
        <v>37.951441000000003</v>
      </c>
      <c r="D25" s="9">
        <f>'1 kW'!G28</f>
        <v>3.9928194000000001</v>
      </c>
      <c r="E25" s="5">
        <f>'1 kW'!H28</f>
        <v>991.61244615384612</v>
      </c>
      <c r="F25" s="9">
        <f>'1 kW'!I28</f>
        <v>151.53324988275543</v>
      </c>
      <c r="H25" s="9">
        <f>'0,75 kW'!F28</f>
        <v>37.249724999999998</v>
      </c>
      <c r="I25" s="9">
        <f>'0,75 kW'!G28</f>
        <v>3.7535840999999999</v>
      </c>
      <c r="J25" s="5">
        <f>'0,75 kW'!H28</f>
        <v>746.3411692307692</v>
      </c>
      <c r="K25" s="9">
        <f>'0,75 kW'!I28</f>
        <v>139.8199754893725</v>
      </c>
      <c r="M25" s="2">
        <f>'0,5 kW'!F28</f>
        <v>37.316485999999998</v>
      </c>
      <c r="N25" s="2">
        <f>'0,5 kW'!G28</f>
        <v>2.5401548000000003</v>
      </c>
      <c r="O25" s="3">
        <f>'0,5 kW'!H28</f>
        <v>505.67692307692306</v>
      </c>
      <c r="P25" s="2">
        <f>'0,5 kW'!I28</f>
        <v>94.789651032032808</v>
      </c>
      <c r="R25" s="2">
        <f>'0,25 kW'!F28</f>
        <v>36.138734999999997</v>
      </c>
      <c r="S25" s="2">
        <f>'0,25 kW'!G28</f>
        <v>1.2356415000000001</v>
      </c>
      <c r="T25" s="2">
        <f>'0,25 kW'!H28</f>
        <v>250.98703076923076</v>
      </c>
      <c r="U25" s="2">
        <f>'0,25 kW'!I28</f>
        <v>44.6545207235025</v>
      </c>
    </row>
    <row r="26" spans="2:21">
      <c r="B26">
        <f t="shared" si="0"/>
        <v>19</v>
      </c>
      <c r="C26" s="9">
        <f>'1 kW'!F29</f>
        <v>37.624167</v>
      </c>
      <c r="D26" s="9">
        <f>'1 kW'!G29</f>
        <v>4.1535435999999999</v>
      </c>
      <c r="E26" s="5">
        <f>'1 kW'!H29</f>
        <v>992.19370769230773</v>
      </c>
      <c r="F26" s="9">
        <f>'1 kW'!I29</f>
        <v>156.27361804818119</v>
      </c>
      <c r="H26" s="9">
        <f>'0,75 kW'!F29</f>
        <v>37.000096999999997</v>
      </c>
      <c r="I26" s="9">
        <f>'0,75 kW'!G29</f>
        <v>3.7935381000000001</v>
      </c>
      <c r="J26" s="5">
        <f>'0,75 kW'!H29</f>
        <v>746.13664615384607</v>
      </c>
      <c r="K26" s="9">
        <f>'0,75 kW'!I29</f>
        <v>140.3612776731957</v>
      </c>
      <c r="M26" s="2">
        <f>'0,5 kW'!F29</f>
        <v>37.165548000000001</v>
      </c>
      <c r="N26" s="2">
        <f>'0,5 kW'!G29</f>
        <v>2.5542645000000004</v>
      </c>
      <c r="O26" s="3">
        <f>'0,5 kW'!H29</f>
        <v>506.80715384615377</v>
      </c>
      <c r="P26" s="2">
        <f>'0,5 kW'!I29</f>
        <v>94.930639879446019</v>
      </c>
      <c r="R26" s="2">
        <f>'0,25 kW'!F29</f>
        <v>36.003762000000002</v>
      </c>
      <c r="S26" s="2">
        <f>'0,25 kW'!G29</f>
        <v>1.2417883000000001</v>
      </c>
      <c r="T26" s="2">
        <f>'0,25 kW'!H29</f>
        <v>250.99779999999998</v>
      </c>
      <c r="U26" s="2">
        <f>'0,25 kW'!I29</f>
        <v>44.709050407584606</v>
      </c>
    </row>
    <row r="27" spans="2:21">
      <c r="B27">
        <f t="shared" si="0"/>
        <v>20</v>
      </c>
      <c r="C27" s="9">
        <f>'1 kW'!F30</f>
        <v>37.333902000000002</v>
      </c>
      <c r="D27" s="9">
        <f>'1 kW'!G30</f>
        <v>4.2921953000000004</v>
      </c>
      <c r="E27" s="5">
        <f>'1 kW'!H30</f>
        <v>993.10866153846166</v>
      </c>
      <c r="F27" s="9">
        <f>'1 kW'!I30</f>
        <v>160.24439869506062</v>
      </c>
      <c r="H27" s="9">
        <f>'0,75 kW'!F30</f>
        <v>36.726522000000003</v>
      </c>
      <c r="I27" s="9">
        <f>'0,75 kW'!G30</f>
        <v>3.8353780999999998</v>
      </c>
      <c r="J27" s="5">
        <f>'0,75 kW'!H30</f>
        <v>745.98595384615385</v>
      </c>
      <c r="K27" s="9">
        <f>'0,75 kW'!I30</f>
        <v>140.8600981679682</v>
      </c>
      <c r="M27" s="2">
        <f>'0,5 kW'!F30</f>
        <v>36.931159000000001</v>
      </c>
      <c r="N27" s="2">
        <f>'0,5 kW'!G30</f>
        <v>2.5724952000000001</v>
      </c>
      <c r="O27" s="3">
        <f>'0,5 kW'!H30</f>
        <v>505.79533846153845</v>
      </c>
      <c r="P27" s="2">
        <f>'0,5 kW'!I30</f>
        <v>95.005229257936804</v>
      </c>
      <c r="R27" s="2">
        <f>'0,25 kW'!F30</f>
        <v>35.946434000000004</v>
      </c>
      <c r="S27" s="2">
        <f>'0,25 kW'!G30</f>
        <v>1.2431852999999999</v>
      </c>
      <c r="T27" s="2">
        <f>'0,25 kW'!H30</f>
        <v>250.4488307692308</v>
      </c>
      <c r="U27" s="2">
        <f>'0,25 kW'!I30</f>
        <v>44.688078336220201</v>
      </c>
    </row>
    <row r="28" spans="2:21">
      <c r="B28">
        <f t="shared" si="0"/>
        <v>21</v>
      </c>
      <c r="C28" s="9">
        <f>'1 kW'!F31</f>
        <v>37.000096999999997</v>
      </c>
      <c r="D28" s="9">
        <f>'1 kW'!G31</f>
        <v>4.4257479000000002</v>
      </c>
      <c r="E28" s="5">
        <f>'1 kW'!H31</f>
        <v>991.69856923076918</v>
      </c>
      <c r="F28" s="9">
        <f>'1 kW'!I31</f>
        <v>163.7531015975463</v>
      </c>
      <c r="H28" s="9">
        <f>'0,75 kW'!F31</f>
        <v>36.614044</v>
      </c>
      <c r="I28" s="9">
        <f>'0,75 kW'!G31</f>
        <v>3.8516531000000001</v>
      </c>
      <c r="J28" s="5">
        <f>'0,75 kW'!H31</f>
        <v>746.82555384615387</v>
      </c>
      <c r="K28" s="9">
        <f>'0,75 kW'!I31</f>
        <v>141.02459607613639</v>
      </c>
      <c r="M28" s="2">
        <f>'0,5 kW'!F31</f>
        <v>36.844805000000001</v>
      </c>
      <c r="N28" s="2">
        <f>'0,5 kW'!G31</f>
        <v>2.5791310000000003</v>
      </c>
      <c r="O28" s="3">
        <f>'0,5 kW'!H31</f>
        <v>505.83838461538465</v>
      </c>
      <c r="P28" s="2">
        <f>'0,5 kW'!I31</f>
        <v>95.027578764455015</v>
      </c>
      <c r="R28" s="2">
        <f>'0,25 kW'!F31</f>
        <v>35.876044999999998</v>
      </c>
      <c r="S28" s="2">
        <f>'0,25 kW'!G31</f>
        <v>1.2461888000000001</v>
      </c>
      <c r="T28" s="2">
        <f>'0,25 kW'!H31</f>
        <v>250.92244615384612</v>
      </c>
      <c r="U28" s="2">
        <f>'0,25 kW'!I31</f>
        <v>44.708325467296</v>
      </c>
    </row>
    <row r="29" spans="2:21">
      <c r="B29">
        <f t="shared" si="0"/>
        <v>22</v>
      </c>
      <c r="C29" s="9">
        <f>'1 kW'!F32</f>
        <v>36.802717000000001</v>
      </c>
      <c r="D29" s="9">
        <f>'1 kW'!G32</f>
        <v>4.5008363999999998</v>
      </c>
      <c r="E29" s="5">
        <f>'1 kW'!H32</f>
        <v>989.70720000000006</v>
      </c>
      <c r="F29" s="9">
        <f>'1 kW'!I32</f>
        <v>165.64300829249879</v>
      </c>
      <c r="H29" s="9">
        <f>'0,75 kW'!F32</f>
        <v>36.517530999999998</v>
      </c>
      <c r="I29" s="9">
        <f>'0,75 kW'!G32</f>
        <v>3.8642260999999998</v>
      </c>
      <c r="J29" s="5">
        <f>'0,75 kW'!H32</f>
        <v>745.78143076923084</v>
      </c>
      <c r="K29" s="9">
        <f>'0,75 kW'!I32</f>
        <v>141.11199639775907</v>
      </c>
      <c r="M29" s="2">
        <f>'0,5 kW'!F32</f>
        <v>36.713459999999998</v>
      </c>
      <c r="N29" s="2">
        <f>'0,5 kW'!G32</f>
        <v>2.5816455</v>
      </c>
      <c r="O29" s="3">
        <f>'0,5 kW'!H32</f>
        <v>503.93313846153848</v>
      </c>
      <c r="P29" s="2">
        <f>'0,5 kW'!I32</f>
        <v>94.781138798429993</v>
      </c>
      <c r="R29" s="2">
        <f>'0,25 kW'!F32</f>
        <v>35.778081</v>
      </c>
      <c r="S29" s="2">
        <f>'0,25 kW'!G32</f>
        <v>1.2525451000000001</v>
      </c>
      <c r="T29" s="2">
        <f>'0,25 kW'!H32</f>
        <v>251.5144769230769</v>
      </c>
      <c r="U29" s="2">
        <f>'0,25 kW'!I32</f>
        <v>44.813660043953107</v>
      </c>
    </row>
    <row r="30" spans="2:21">
      <c r="B30">
        <f t="shared" si="0"/>
        <v>23</v>
      </c>
      <c r="C30" s="9">
        <f>'1 kW'!F33</f>
        <v>36.593000000000004</v>
      </c>
      <c r="D30" s="9">
        <f>'1 kW'!G33</f>
        <v>4.5762741</v>
      </c>
      <c r="E30" s="5">
        <f>'1 kW'!H33</f>
        <v>995.31530769230778</v>
      </c>
      <c r="F30" s="9">
        <f>'1 kW'!I33</f>
        <v>167.45959814130001</v>
      </c>
      <c r="H30" s="9">
        <f>'0,75 kW'!F33</f>
        <v>36.474716999999998</v>
      </c>
      <c r="I30" s="9">
        <f>'0,75 kW'!G33</f>
        <v>3.8709316</v>
      </c>
      <c r="J30" s="5">
        <f>'0,75 kW'!H33</f>
        <v>746.14741538461544</v>
      </c>
      <c r="K30" s="9">
        <f>'0,75 kW'!I33</f>
        <v>141.19113463635719</v>
      </c>
      <c r="M30" s="2">
        <f>'0,5 kW'!F33</f>
        <v>36.653230000000001</v>
      </c>
      <c r="N30" s="2">
        <f>'0,5 kW'!G33</f>
        <v>2.5955455999999999</v>
      </c>
      <c r="O30" s="3">
        <f>'0,5 kW'!H33</f>
        <v>506.58110769230774</v>
      </c>
      <c r="P30" s="2">
        <f>'0,5 kW'!I33</f>
        <v>95.135129852288003</v>
      </c>
      <c r="R30" s="2">
        <f>'0,25 kW'!F33</f>
        <v>35.696806000000002</v>
      </c>
      <c r="S30" s="2">
        <f>'0,25 kW'!G33</f>
        <v>1.2561773000000001</v>
      </c>
      <c r="T30" s="2">
        <f>'0,25 kW'!H33</f>
        <v>251.09467692307692</v>
      </c>
      <c r="U30" s="2">
        <f>'0,25 kW'!I33</f>
        <v>44.841517379703802</v>
      </c>
    </row>
    <row r="31" spans="2:21">
      <c r="B31">
        <f t="shared" si="0"/>
        <v>24</v>
      </c>
      <c r="C31" s="9">
        <f>'1 kW'!F34</f>
        <v>36.485602</v>
      </c>
      <c r="D31" s="9">
        <f>'1 kW'!G34</f>
        <v>4.6181140000000003</v>
      </c>
      <c r="E31" s="5">
        <f>'1 kW'!H34</f>
        <v>990.826676923077</v>
      </c>
      <c r="F31" s="9">
        <f>'1 kW'!I34</f>
        <v>168.494669394628</v>
      </c>
      <c r="H31" s="9">
        <f>'0,75 kW'!F34</f>
        <v>36.309992000000001</v>
      </c>
      <c r="I31" s="9">
        <f>'0,75 kW'!G34</f>
        <v>3.8927946000000002</v>
      </c>
      <c r="J31" s="5">
        <f>'0,75 kW'!H34</f>
        <v>745.61996923076913</v>
      </c>
      <c r="K31" s="9">
        <f>'0,75 kW'!I34</f>
        <v>141.3473407836432</v>
      </c>
      <c r="M31" s="2">
        <f>'0,5 kW'!F34</f>
        <v>36.596628000000003</v>
      </c>
      <c r="N31" s="2">
        <f>'0,5 kW'!G34</f>
        <v>2.6000858999999998</v>
      </c>
      <c r="O31" s="3">
        <f>'0,5 kW'!H34</f>
        <v>505.95680000000004</v>
      </c>
      <c r="P31" s="2">
        <f>'0,5 kW'!I34</f>
        <v>95.154376450345197</v>
      </c>
      <c r="R31" s="2">
        <f>'0,25 kW'!F34</f>
        <v>35.587957000000003</v>
      </c>
      <c r="S31" s="2">
        <f>'0,25 kW'!G34</f>
        <v>1.2565963999999998</v>
      </c>
      <c r="T31" s="2">
        <f>'0,25 kW'!H34</f>
        <v>251.2130769230769</v>
      </c>
      <c r="U31" s="2">
        <f>'0,25 kW'!I34</f>
        <v>44.7196986495548</v>
      </c>
    </row>
    <row r="32" spans="2:21">
      <c r="B32">
        <f t="shared" si="0"/>
        <v>25</v>
      </c>
      <c r="C32" s="9">
        <f>'1 kW'!F35</f>
        <v>36.194611000000002</v>
      </c>
      <c r="D32" s="9">
        <f>'1 kW'!G35</f>
        <v>4.7125509000000001</v>
      </c>
      <c r="E32" s="5">
        <f>'1 kW'!H35</f>
        <v>993.30241538461541</v>
      </c>
      <c r="F32" s="9">
        <f>'1 kW'!I35</f>
        <v>170.56894664319992</v>
      </c>
      <c r="H32" s="9">
        <f>'0,75 kW'!F35</f>
        <v>36.246133</v>
      </c>
      <c r="I32" s="9">
        <f>'0,75 kW'!G35</f>
        <v>3.9007575000000001</v>
      </c>
      <c r="J32" s="5">
        <f>'0,75 kW'!H35</f>
        <v>746.9224307692308</v>
      </c>
      <c r="K32" s="9">
        <f>'0,75 kW'!I35</f>
        <v>141.38737514574751</v>
      </c>
      <c r="M32" s="2">
        <f>'0,5 kW'!F35</f>
        <v>36.503017999999997</v>
      </c>
      <c r="N32" s="2">
        <f>'0,5 kW'!G35</f>
        <v>2.6053246000000003</v>
      </c>
      <c r="O32" s="3">
        <f>'0,5 kW'!H35</f>
        <v>506.40889230769233</v>
      </c>
      <c r="P32" s="2">
        <f>'0,5 kW'!I35</f>
        <v>95.102210769642809</v>
      </c>
      <c r="R32" s="2">
        <f>'0,25 kW'!F35</f>
        <v>35.487816000000002</v>
      </c>
      <c r="S32" s="2">
        <f>'0,25 kW'!G35</f>
        <v>1.2607175000000002</v>
      </c>
      <c r="T32" s="2">
        <f>'0,25 kW'!H35</f>
        <v>251.01932307692309</v>
      </c>
      <c r="U32" s="2">
        <f>'0,25 kW'!I35</f>
        <v>44.740110667980005</v>
      </c>
    </row>
    <row r="33" spans="2:21">
      <c r="B33">
        <f t="shared" si="0"/>
        <v>26</v>
      </c>
      <c r="C33" s="9">
        <f>'1 kW'!F36</f>
        <v>35.982717999999998</v>
      </c>
      <c r="D33" s="9">
        <f>'1 kW'!G36</f>
        <v>4.7831688999999997</v>
      </c>
      <c r="E33" s="5">
        <f>'1 kW'!H36</f>
        <v>994.22813846153838</v>
      </c>
      <c r="F33" s="9">
        <f>'1 kW'!I36</f>
        <v>172.11141767507019</v>
      </c>
      <c r="H33" s="9">
        <f>'0,75 kW'!F36</f>
        <v>36.015371999999999</v>
      </c>
      <c r="I33" s="9">
        <f>'0,75 kW'!G36</f>
        <v>3.9298848</v>
      </c>
      <c r="J33" s="5">
        <f>'0,75 kW'!H36</f>
        <v>745.65226153846163</v>
      </c>
      <c r="K33" s="9">
        <f>'0,75 kW'!I36</f>
        <v>141.5362629891456</v>
      </c>
      <c r="M33" s="2">
        <f>'0,5 kW'!F36</f>
        <v>36.386186000000002</v>
      </c>
      <c r="N33" s="2">
        <f>'0,5 kW'!G36</f>
        <v>2.6137764000000003</v>
      </c>
      <c r="O33" s="3">
        <f>'0,5 kW'!H36</f>
        <v>506.47347692307687</v>
      </c>
      <c r="P33" s="2">
        <f>'0,5 kW'!I36</f>
        <v>95.105354252810415</v>
      </c>
      <c r="R33" s="2">
        <f>'0,25 kW'!F36</f>
        <v>35.349214000000003</v>
      </c>
      <c r="S33" s="2">
        <f>'0,25 kW'!G36</f>
        <v>1.2644195999999999</v>
      </c>
      <c r="T33" s="2">
        <f>'0,25 kW'!H36</f>
        <v>251.03009230769231</v>
      </c>
      <c r="U33" s="2">
        <f>'0,25 kW'!I36</f>
        <v>44.696239026194398</v>
      </c>
    </row>
    <row r="34" spans="2:21">
      <c r="B34">
        <f t="shared" si="0"/>
        <v>27</v>
      </c>
      <c r="C34" s="9">
        <f>'1 kW'!F37</f>
        <v>35.851373000000002</v>
      </c>
      <c r="D34" s="9">
        <f>'1 kW'!G37</f>
        <v>4.8252185000000001</v>
      </c>
      <c r="E34" s="5">
        <f>'1 kW'!H37</f>
        <v>992.11836923076919</v>
      </c>
      <c r="F34" s="9">
        <f>'1 kW'!I37</f>
        <v>172.99070825000052</v>
      </c>
      <c r="H34" s="9">
        <f>'0,75 kW'!F37</f>
        <v>35.986345999999998</v>
      </c>
      <c r="I34" s="9">
        <f>'0,75 kW'!G37</f>
        <v>3.9523763999999999</v>
      </c>
      <c r="J34" s="5">
        <f>'0,75 kW'!H37</f>
        <v>749.97944615384608</v>
      </c>
      <c r="K34" s="9">
        <f>'0,75 kW'!I37</f>
        <v>142.23158465263438</v>
      </c>
      <c r="M34" s="2">
        <f>'0,5 kW'!F37</f>
        <v>36.291124000000003</v>
      </c>
      <c r="N34" s="2">
        <f>'0,5 kW'!G37</f>
        <v>2.6185261999999998</v>
      </c>
      <c r="O34" s="3">
        <f>'0,5 kW'!H37</f>
        <v>506.23666153846159</v>
      </c>
      <c r="P34" s="2">
        <f>'0,5 kW'!I37</f>
        <v>95.029259021448809</v>
      </c>
      <c r="R34" s="2">
        <f>'0,25 kW'!F37</f>
        <v>35.317284999999998</v>
      </c>
      <c r="S34" s="2">
        <f>'0,25 kW'!G37</f>
        <v>1.2656769000000001</v>
      </c>
      <c r="T34" s="2">
        <f>'0,25 kW'!H37</f>
        <v>251.26690769230768</v>
      </c>
      <c r="U34" s="2">
        <f>'0,25 kW'!I37</f>
        <v>44.700271795216501</v>
      </c>
    </row>
    <row r="35" spans="2:21">
      <c r="B35">
        <f t="shared" si="0"/>
        <v>28</v>
      </c>
      <c r="C35" s="9">
        <f>'1 kW'!F38</f>
        <v>35.640929999999997</v>
      </c>
      <c r="D35" s="9">
        <f>'1 kW'!G38</f>
        <v>4.8812379000000004</v>
      </c>
      <c r="E35" s="5">
        <f>'1 kW'!H38</f>
        <v>996.55318461538457</v>
      </c>
      <c r="F35" s="9">
        <f>'1 kW'!I38</f>
        <v>173.971858307247</v>
      </c>
      <c r="H35" s="9">
        <f>'0,75 kW'!F38</f>
        <v>35.887656</v>
      </c>
      <c r="I35" s="9">
        <f>'0,75 kW'!G38</f>
        <v>3.9628539000000003</v>
      </c>
      <c r="J35" s="5">
        <f>'0,75 kW'!H38</f>
        <v>749.5273538461538</v>
      </c>
      <c r="K35" s="9">
        <f>'0,75 kW'!I38</f>
        <v>142.2175375414584</v>
      </c>
      <c r="M35" s="2">
        <f>'0,5 kW'!F38</f>
        <v>36.153973999999998</v>
      </c>
      <c r="N35" s="2">
        <f>'0,5 kW'!G38</f>
        <v>2.6265589</v>
      </c>
      <c r="O35" s="3">
        <f>'0,5 kW'!H38</f>
        <v>506.19359999999995</v>
      </c>
      <c r="P35" s="2">
        <f>'0,5 kW'!I38</f>
        <v>94.9605421800686</v>
      </c>
      <c r="R35" s="2">
        <f>'0,25 kW'!F38</f>
        <v>35.201903999999999</v>
      </c>
      <c r="S35" s="2">
        <f>'0,25 kW'!G38</f>
        <v>1.2678422</v>
      </c>
      <c r="T35" s="2">
        <f>'0,25 kW'!H38</f>
        <v>251.50370769230767</v>
      </c>
      <c r="U35" s="2">
        <f>'0,25 kW'!I38</f>
        <v>44.630459411548799</v>
      </c>
    </row>
    <row r="36" spans="2:21">
      <c r="B36">
        <f t="shared" si="0"/>
        <v>29</v>
      </c>
      <c r="C36" s="9">
        <f>'1 kW'!F39</f>
        <v>35.381143000000002</v>
      </c>
      <c r="D36" s="9">
        <f>'1 kW'!G39</f>
        <v>4.9461981999999995</v>
      </c>
      <c r="E36" s="5">
        <f>'1 kW'!H39</f>
        <v>995.17536923076932</v>
      </c>
      <c r="F36" s="9">
        <f>'1 kW'!I39</f>
        <v>175.00214582054258</v>
      </c>
      <c r="H36" s="9">
        <f>'0,75 kW'!F39</f>
        <v>35.784612000000003</v>
      </c>
      <c r="I36" s="9">
        <f>'0,75 kW'!G39</f>
        <v>3.9725630000000001</v>
      </c>
      <c r="J36" s="5">
        <f>'0,75 kW'!H39</f>
        <v>750.04403076923074</v>
      </c>
      <c r="K36" s="9">
        <f>'0,75 kW'!I39</f>
        <v>142.15662560055603</v>
      </c>
      <c r="M36" s="2">
        <f>'0,5 kW'!F39</f>
        <v>36.01247</v>
      </c>
      <c r="N36" s="2">
        <f>'0,5 kW'!G39</f>
        <v>2.6345916000000003</v>
      </c>
      <c r="O36" s="3">
        <f>'0,5 kW'!H39</f>
        <v>505.30018461538464</v>
      </c>
      <c r="P36" s="2">
        <f>'0,5 kW'!I39</f>
        <v>94.878150957252004</v>
      </c>
      <c r="R36" s="2">
        <f>'0,25 kW'!F39</f>
        <v>35.064754000000001</v>
      </c>
      <c r="S36" s="2">
        <f>'0,25 kW'!G39</f>
        <v>1.2706361999999998</v>
      </c>
      <c r="T36" s="2">
        <f>'0,25 kW'!H39</f>
        <v>250.84710769230767</v>
      </c>
      <c r="U36" s="2">
        <f>'0,25 kW'!I39</f>
        <v>44.554545776494791</v>
      </c>
    </row>
    <row r="37" spans="2:21">
      <c r="B37">
        <f t="shared" si="0"/>
        <v>30</v>
      </c>
      <c r="C37" s="9">
        <f>'1 kW'!F40</f>
        <v>35.289709999999999</v>
      </c>
      <c r="D37" s="9">
        <f>'1 kW'!G40</f>
        <v>4.9660355000000003</v>
      </c>
      <c r="E37" s="5">
        <f>'1 kW'!H40</f>
        <v>994.58335384615384</v>
      </c>
      <c r="F37" s="9">
        <f>'1 kW'!I40</f>
        <v>175.24995264470502</v>
      </c>
      <c r="H37" s="9">
        <f>'0,75 kW'!F40</f>
        <v>35.672134</v>
      </c>
      <c r="I37" s="9">
        <f>'0,75 kW'!G40</f>
        <v>3.9804560000000002</v>
      </c>
      <c r="J37" s="5">
        <f>'0,75 kW'!H40</f>
        <v>749.36587692307694</v>
      </c>
      <c r="K37" s="9">
        <f>'0,75 kW'!I40</f>
        <v>141.991359813104</v>
      </c>
      <c r="M37" s="2">
        <f>'0,5 kW'!F40</f>
        <v>35.894187000000002</v>
      </c>
      <c r="N37" s="2">
        <f>'0,5 kW'!G40</f>
        <v>2.6364776000000001</v>
      </c>
      <c r="O37" s="3">
        <f>'0,5 kW'!H40</f>
        <v>505.98909230769226</v>
      </c>
      <c r="P37" s="2">
        <f>'0,5 kW'!I40</f>
        <v>94.634219995711206</v>
      </c>
      <c r="R37" s="2">
        <f>'0,25 kW'!F40</f>
        <v>34.93994</v>
      </c>
      <c r="S37" s="2">
        <f>'0,25 kW'!G40</f>
        <v>1.2735699</v>
      </c>
      <c r="T37" s="2">
        <f>'0,25 kW'!H40</f>
        <v>251.18078461538462</v>
      </c>
      <c r="U37" s="2">
        <f>'0,25 kW'!I40</f>
        <v>44.498455891806003</v>
      </c>
    </row>
    <row r="38" spans="2:21">
      <c r="B38">
        <f t="shared" si="0"/>
        <v>31</v>
      </c>
      <c r="C38" s="9">
        <f>'1 kW'!F41</f>
        <v>35.021214000000001</v>
      </c>
      <c r="D38" s="9">
        <f>'1 kW'!G41</f>
        <v>5.0268745999999993</v>
      </c>
      <c r="E38" s="5">
        <f>'1 kW'!H41</f>
        <v>994.19584615384622</v>
      </c>
      <c r="F38" s="9">
        <f>'1 kW'!I41</f>
        <v>176.04725111776438</v>
      </c>
      <c r="H38" s="9">
        <f>'0,75 kW'!F41</f>
        <v>35.569814999999998</v>
      </c>
      <c r="I38" s="9">
        <f>'0,75 kW'!G41</f>
        <v>3.9867425000000001</v>
      </c>
      <c r="J38" s="5">
        <f>'0,75 kW'!H41</f>
        <v>748.5047538461539</v>
      </c>
      <c r="K38" s="9">
        <f>'0,75 kW'!I41</f>
        <v>141.8076931776375</v>
      </c>
      <c r="M38" s="2">
        <f>'0,5 kW'!F41</f>
        <v>35.801302</v>
      </c>
      <c r="N38" s="2">
        <f>'0,5 kW'!G41</f>
        <v>2.6396906999999996</v>
      </c>
      <c r="O38" s="3">
        <f>'0,5 kW'!H41</f>
        <v>505.9137384615384</v>
      </c>
      <c r="P38" s="2">
        <f>'0,5 kW'!I41</f>
        <v>94.504363937291387</v>
      </c>
      <c r="R38" s="2">
        <f>'0,25 kW'!F41</f>
        <v>34.851408999999997</v>
      </c>
      <c r="S38" s="2">
        <f>'0,25 kW'!G41</f>
        <v>1.2755257</v>
      </c>
      <c r="T38" s="2">
        <f>'0,25 kW'!H41</f>
        <v>251.27766153846153</v>
      </c>
      <c r="U38" s="2">
        <f>'0,25 kW'!I41</f>
        <v>44.453867860711298</v>
      </c>
    </row>
    <row r="39" spans="2:21">
      <c r="B39">
        <f t="shared" si="0"/>
        <v>32</v>
      </c>
      <c r="C39" s="9">
        <f>'1 kW'!F42</f>
        <v>34.957355999999997</v>
      </c>
      <c r="D39" s="9">
        <f>'1 kW'!G42</f>
        <v>5.0384695999999991</v>
      </c>
      <c r="E39" s="5">
        <f>'1 kW'!H42</f>
        <v>992.64579999999989</v>
      </c>
      <c r="F39" s="9">
        <f>'1 kW'!I42</f>
        <v>176.13157550237756</v>
      </c>
      <c r="H39" s="9">
        <f>'0,75 kW'!F42</f>
        <v>35.489266999999998</v>
      </c>
      <c r="I39" s="9">
        <f>'0,75 kW'!G42</f>
        <v>3.9932384999999999</v>
      </c>
      <c r="J39" s="5">
        <f>'0,75 kW'!H42</f>
        <v>747.60056923076922</v>
      </c>
      <c r="K39" s="9">
        <f>'0,75 kW'!I42</f>
        <v>141.7171073211795</v>
      </c>
      <c r="M39" s="2">
        <f>'0,5 kW'!F42</f>
        <v>35.728735999999998</v>
      </c>
      <c r="N39" s="2">
        <f>'0,5 kW'!G42</f>
        <v>2.6445801000000002</v>
      </c>
      <c r="O39" s="3">
        <f>'0,5 kW'!H42</f>
        <v>503.66403076923075</v>
      </c>
      <c r="P39" s="2">
        <f>'0,5 kW'!I42</f>
        <v>94.487504223753604</v>
      </c>
      <c r="R39" s="2">
        <f>'0,25 kW'!F42</f>
        <v>34.794808000000003</v>
      </c>
      <c r="S39" s="2">
        <f>'0,25 kW'!G42</f>
        <v>1.2777609000000001</v>
      </c>
      <c r="T39" s="2">
        <f>'0,25 kW'!H42</f>
        <v>251.49295384615382</v>
      </c>
      <c r="U39" s="2">
        <f>'0,25 kW'!I42</f>
        <v>44.459445185407205</v>
      </c>
    </row>
    <row r="40" spans="2:21">
      <c r="B40">
        <f t="shared" si="0"/>
        <v>33</v>
      </c>
      <c r="C40" s="9">
        <f>'1 kW'!F43</f>
        <v>34.707728000000003</v>
      </c>
      <c r="D40" s="9">
        <f>'1 kW'!G43</f>
        <v>5.0875041000000003</v>
      </c>
      <c r="E40" s="5">
        <f>'1 kW'!H43</f>
        <v>994.55106153846145</v>
      </c>
      <c r="F40" s="9">
        <f>'1 kW'!I43</f>
        <v>176.57570850168483</v>
      </c>
      <c r="H40" s="9">
        <f>'0,75 kW'!F43</f>
        <v>35.369532</v>
      </c>
      <c r="I40" s="9">
        <f>'0,75 kW'!G43</f>
        <v>4.0041349999999998</v>
      </c>
      <c r="J40" s="5">
        <f>'0,75 kW'!H43</f>
        <v>747.66515384615377</v>
      </c>
      <c r="K40" s="9">
        <f>'0,75 kW'!I43</f>
        <v>141.62438101481999</v>
      </c>
      <c r="M40" s="2">
        <f>'0,5 kW'!F43</f>
        <v>35.575620999999998</v>
      </c>
      <c r="N40" s="2">
        <f>'0,5 kW'!G43</f>
        <v>2.6507269</v>
      </c>
      <c r="O40" s="3">
        <f>'0,5 kW'!H43</f>
        <v>505.64463076923073</v>
      </c>
      <c r="P40" s="2">
        <f>'0,5 kW'!I43</f>
        <v>94.301255568904892</v>
      </c>
      <c r="R40" s="2">
        <f>'0,25 kW'!F43</f>
        <v>34.471888</v>
      </c>
      <c r="S40" s="2">
        <f>'0,25 kW'!G43</f>
        <v>1.2829298</v>
      </c>
      <c r="T40" s="2">
        <f>'0,25 kW'!H43</f>
        <v>251.06238461538459</v>
      </c>
      <c r="U40" s="2">
        <f>'0,25 kW'!I43</f>
        <v>44.225012377462399</v>
      </c>
    </row>
    <row r="41" spans="2:21">
      <c r="B41">
        <f t="shared" si="0"/>
        <v>34</v>
      </c>
      <c r="C41" s="9">
        <f>'1 kW'!F44</f>
        <v>34.678700999999997</v>
      </c>
      <c r="D41" s="9">
        <f>'1 kW'!G44</f>
        <v>5.0930222999999994</v>
      </c>
      <c r="E41" s="5">
        <f>'1 kW'!H44</f>
        <v>993.43158461538474</v>
      </c>
      <c r="F41" s="9">
        <f>'1 kW'!I44</f>
        <v>176.61939752803227</v>
      </c>
      <c r="H41" s="9">
        <f>'0,75 kW'!F44</f>
        <v>35.133692000000003</v>
      </c>
      <c r="I41" s="9">
        <f>'0,75 kW'!G44</f>
        <v>4.0161492000000001</v>
      </c>
      <c r="J41" s="5">
        <f>'0,75 kW'!H44</f>
        <v>745.9213692307693</v>
      </c>
      <c r="K41" s="9">
        <f>'0,75 kW'!I44</f>
        <v>141.1021490188464</v>
      </c>
      <c r="M41" s="2">
        <f>'0,5 kW'!F44</f>
        <v>35.490718000000001</v>
      </c>
      <c r="N41" s="2">
        <f>'0,5 kW'!G44</f>
        <v>2.6558259</v>
      </c>
      <c r="O41" s="3">
        <f>'0,5 kW'!H44</f>
        <v>503.55639999999994</v>
      </c>
      <c r="P41" s="2">
        <f>'0,5 kW'!I44</f>
        <v>94.257168073996198</v>
      </c>
      <c r="R41" s="2">
        <f>'0,25 kW'!F44</f>
        <v>34.345621999999999</v>
      </c>
      <c r="S41" s="2">
        <f>'0,25 kW'!G44</f>
        <v>1.2857236999999999</v>
      </c>
      <c r="T41" s="2">
        <f>'0,25 kW'!H44</f>
        <v>251.58983076923079</v>
      </c>
      <c r="U41" s="2">
        <f>'0,25 kW'!I44</f>
        <v>44.158980196641394</v>
      </c>
    </row>
    <row r="42" spans="2:21">
      <c r="B42">
        <f t="shared" si="0"/>
        <v>35</v>
      </c>
      <c r="C42" s="9">
        <f>'1 kW'!F45</f>
        <v>34.335462999999997</v>
      </c>
      <c r="D42" s="9">
        <f>'1 kW'!G45</f>
        <v>5.1549091000000002</v>
      </c>
      <c r="E42" s="5">
        <f>'1 kW'!H45</f>
        <v>993.70069230769229</v>
      </c>
      <c r="F42" s="9">
        <f>'1 kW'!I45</f>
        <v>176.9961906714133</v>
      </c>
      <c r="H42" s="9">
        <f>'0,75 kW'!F45</f>
        <v>35.011780999999999</v>
      </c>
      <c r="I42" s="9">
        <f>'0,75 kW'!G45</f>
        <v>4.0290014999999997</v>
      </c>
      <c r="J42" s="5">
        <f>'0,75 kW'!H45</f>
        <v>746.38421538461546</v>
      </c>
      <c r="K42" s="9">
        <f>'0,75 kW'!I45</f>
        <v>141.06251816667148</v>
      </c>
      <c r="M42" s="2">
        <f>'0,5 kW'!F45</f>
        <v>35.391302000000003</v>
      </c>
      <c r="N42" s="2">
        <f>'0,5 kW'!G45</f>
        <v>2.6570831999999998</v>
      </c>
      <c r="O42" s="3">
        <f>'0,5 kW'!H45</f>
        <v>503.93313846153848</v>
      </c>
      <c r="P42" s="2">
        <f>'0,5 kW'!I45</f>
        <v>94.037633970326397</v>
      </c>
      <c r="R42" s="2">
        <f>'0,25 kW'!F45</f>
        <v>34.135179999999998</v>
      </c>
      <c r="S42" s="2">
        <f>'0,25 kW'!G45</f>
        <v>1.2901243</v>
      </c>
      <c r="T42" s="2">
        <f>'0,25 kW'!H45</f>
        <v>251.41759999999999</v>
      </c>
      <c r="U42" s="2">
        <f>'0,25 kW'!I45</f>
        <v>44.038625202873995</v>
      </c>
    </row>
    <row r="43" spans="2:21">
      <c r="B43">
        <f t="shared" si="0"/>
        <v>36</v>
      </c>
      <c r="C43" s="9">
        <f>'1 kW'!F46</f>
        <v>34.292648999999997</v>
      </c>
      <c r="D43" s="9">
        <f>'1 kW'!G46</f>
        <v>5.1639895999999998</v>
      </c>
      <c r="E43" s="5">
        <f>'1 kW'!H46</f>
        <v>993.33470769230769</v>
      </c>
      <c r="F43" s="9">
        <f>'1 kW'!I46</f>
        <v>177.08688279245038</v>
      </c>
      <c r="H43" s="9">
        <f>'0,75 kW'!F46</f>
        <v>34.905107999999998</v>
      </c>
      <c r="I43" s="9">
        <f>'0,75 kW'!G46</f>
        <v>4.0366152</v>
      </c>
      <c r="J43" s="5">
        <f>'0,75 kW'!H46</f>
        <v>746.35192307692307</v>
      </c>
      <c r="K43" s="9">
        <f>'0,75 kW'!I46</f>
        <v>140.89848951044158</v>
      </c>
      <c r="M43" s="2">
        <f>'0,5 kW'!F46</f>
        <v>35.249071999999998</v>
      </c>
      <c r="N43" s="2">
        <f>'0,5 kW'!G46</f>
        <v>2.6630902999999999</v>
      </c>
      <c r="O43" s="3">
        <f>'0,5 kW'!H46</f>
        <v>503.6748</v>
      </c>
      <c r="P43" s="2">
        <f>'0,5 kW'!I46</f>
        <v>93.871461727201591</v>
      </c>
      <c r="R43" s="2">
        <f>'0,25 kW'!F46</f>
        <v>33.950862000000001</v>
      </c>
      <c r="S43" s="2">
        <f>'0,25 kW'!G46</f>
        <v>1.2908227999999999</v>
      </c>
      <c r="T43" s="2">
        <f>'0,25 kW'!H46</f>
        <v>251.41759999999999</v>
      </c>
      <c r="U43" s="2">
        <f>'0,25 kW'!I46</f>
        <v>43.824546749253599</v>
      </c>
    </row>
    <row r="44" spans="2:21">
      <c r="B44">
        <f t="shared" si="0"/>
        <v>37</v>
      </c>
      <c r="C44" s="9">
        <f>'1 kW'!F47</f>
        <v>33.866684999999997</v>
      </c>
      <c r="D44" s="9">
        <f>'1 kW'!G47</f>
        <v>5.2296483000000009</v>
      </c>
      <c r="E44" s="5">
        <f>'1 kW'!H47</f>
        <v>992.87184615384626</v>
      </c>
      <c r="F44" s="9">
        <f>'1 kW'!I47</f>
        <v>177.11085163688551</v>
      </c>
      <c r="H44" s="9">
        <f>'0,75 kW'!F47</f>
        <v>34.773038</v>
      </c>
      <c r="I44" s="9">
        <f>'0,75 kW'!G47</f>
        <v>4.0466037000000004</v>
      </c>
      <c r="J44" s="5">
        <f>'0,75 kW'!H47</f>
        <v>746.71790769230768</v>
      </c>
      <c r="K44" s="9">
        <f>'0,75 kW'!I47</f>
        <v>140.71270423104062</v>
      </c>
      <c r="M44" s="2">
        <f>'0,5 kW'!F47</f>
        <v>35.177231999999997</v>
      </c>
      <c r="N44" s="2">
        <f>'0,5 kW'!G47</f>
        <v>2.6727296000000003</v>
      </c>
      <c r="O44" s="3">
        <f>'0,5 kW'!H47</f>
        <v>505.99984615384614</v>
      </c>
      <c r="P44" s="2">
        <f>'0,5 kW'!I47</f>
        <v>94.019229212467195</v>
      </c>
      <c r="R44" s="2">
        <f>'0,25 kW'!F47</f>
        <v>33.865958999999997</v>
      </c>
      <c r="S44" s="2">
        <f>'0,25 kW'!G47</f>
        <v>1.2925690000000001</v>
      </c>
      <c r="T44" s="2">
        <f>'0,25 kW'!H47</f>
        <v>251.61135384615386</v>
      </c>
      <c r="U44" s="2">
        <f>'0,25 kW'!I47</f>
        <v>43.774088758670999</v>
      </c>
    </row>
    <row r="45" spans="2:21">
      <c r="B45">
        <f t="shared" si="0"/>
        <v>38</v>
      </c>
      <c r="C45" s="9">
        <f>'1 kW'!F48</f>
        <v>33.764366000000003</v>
      </c>
      <c r="D45" s="9">
        <f>'1 kW'!G48</f>
        <v>5.2416624999999994</v>
      </c>
      <c r="E45" s="5">
        <f>'1 kW'!H48</f>
        <v>991.24647692307701</v>
      </c>
      <c r="F45" s="9">
        <f>'1 kW'!I48</f>
        <v>176.98141109847501</v>
      </c>
      <c r="H45" s="9">
        <f>'0,75 kW'!F48</f>
        <v>34.677250000000001</v>
      </c>
      <c r="I45" s="9">
        <f>'0,75 kW'!G48</f>
        <v>4.0515629999999998</v>
      </c>
      <c r="J45" s="5">
        <f>'0,75 kW'!H48</f>
        <v>746.3949846153846</v>
      </c>
      <c r="K45" s="9">
        <f>'0,75 kW'!I48</f>
        <v>140.49706304175001</v>
      </c>
      <c r="M45" s="2">
        <f>'0,5 kW'!F48</f>
        <v>35.007427</v>
      </c>
      <c r="N45" s="2">
        <f>'0,5 kW'!G48</f>
        <v>2.6736376000000002</v>
      </c>
      <c r="O45" s="3">
        <f>'0,5 kW'!H48</f>
        <v>504.0192461538461</v>
      </c>
      <c r="P45" s="2">
        <f>'0,5 kW'!I48</f>
        <v>93.597173106455202</v>
      </c>
      <c r="R45" s="2">
        <f>'0,25 kW'!F48</f>
        <v>33.610526</v>
      </c>
      <c r="S45" s="2">
        <f>'0,25 kW'!G48</f>
        <v>1.2942454000000001</v>
      </c>
      <c r="T45" s="2">
        <f>'0,25 kW'!H48</f>
        <v>251.65441538461536</v>
      </c>
      <c r="U45" s="2">
        <f>'0,25 kW'!I48</f>
        <v>43.500268667080405</v>
      </c>
    </row>
    <row r="46" spans="2:21">
      <c r="B46">
        <f t="shared" si="0"/>
        <v>39</v>
      </c>
      <c r="C46" s="9">
        <f>'1 kW'!F49</f>
        <v>33.685268999999998</v>
      </c>
      <c r="D46" s="9">
        <f>'1 kW'!G49</f>
        <v>5.2508128000000003</v>
      </c>
      <c r="E46" s="5">
        <f>'1 kW'!H49</f>
        <v>992.13989230769232</v>
      </c>
      <c r="F46" s="9">
        <f>'1 kW'!I49</f>
        <v>176.8750416366432</v>
      </c>
      <c r="H46" s="9">
        <f>'0,75 kW'!F49</f>
        <v>34.582914000000002</v>
      </c>
      <c r="I46" s="9">
        <f>'0,75 kW'!G49</f>
        <v>4.0621801</v>
      </c>
      <c r="J46" s="5">
        <f>'0,75 kW'!H49</f>
        <v>746.28733846153852</v>
      </c>
      <c r="K46" s="9">
        <f>'0,75 kW'!I49</f>
        <v>140.48202505081142</v>
      </c>
      <c r="M46" s="2">
        <f>'0,5 kW'!F49</f>
        <v>34.833267999999997</v>
      </c>
      <c r="N46" s="2">
        <f>'0,5 kW'!G49</f>
        <v>2.6872582999999999</v>
      </c>
      <c r="O46" s="3">
        <f>'0,5 kW'!H49</f>
        <v>506.37660000000011</v>
      </c>
      <c r="P46" s="2">
        <f>'0,5 kW'!I49</f>
        <v>93.60598854912439</v>
      </c>
      <c r="R46" s="2">
        <f>'0,25 kW'!F49</f>
        <v>33.397906999999996</v>
      </c>
      <c r="S46" s="2">
        <f>'0,25 kW'!G49</f>
        <v>1.2942454000000001</v>
      </c>
      <c r="T46" s="2">
        <f>'0,25 kW'!H49</f>
        <v>251.91275384615383</v>
      </c>
      <c r="U46" s="2">
        <f>'0,25 kW'!I49</f>
        <v>43.225087504377797</v>
      </c>
    </row>
    <row r="47" spans="2:21">
      <c r="B47">
        <f t="shared" si="0"/>
        <v>40</v>
      </c>
      <c r="C47" s="9">
        <f>'1 kW'!F50</f>
        <v>33.558278000000001</v>
      </c>
      <c r="D47" s="9">
        <f>'1 kW'!G50</f>
        <v>5.2646429999999995</v>
      </c>
      <c r="E47" s="5">
        <f>'1 kW'!H50</f>
        <v>991.02043076923064</v>
      </c>
      <c r="F47" s="9">
        <f>'1 kW'!I50</f>
        <v>176.672353364754</v>
      </c>
      <c r="H47" s="9">
        <f>'0,75 kW'!F50</f>
        <v>34.493656999999999</v>
      </c>
      <c r="I47" s="9">
        <f>'0,75 kW'!G50</f>
        <v>4.0695841999999995</v>
      </c>
      <c r="J47" s="5">
        <f>'0,75 kW'!H50</f>
        <v>746.69638461538466</v>
      </c>
      <c r="K47" s="9">
        <f>'0,75 kW'!I50</f>
        <v>140.37484152741939</v>
      </c>
      <c r="M47" s="2">
        <f>'0,5 kW'!F50</f>
        <v>34.601781000000003</v>
      </c>
      <c r="N47" s="2">
        <f>'0,5 kW'!G50</f>
        <v>2.6938940000000002</v>
      </c>
      <c r="O47" s="3">
        <f>'0,5 kW'!H50</f>
        <v>506.32276923076915</v>
      </c>
      <c r="P47" s="2">
        <f>'0,5 kW'!I50</f>
        <v>93.213530225214015</v>
      </c>
      <c r="R47" s="2">
        <f>'0,25 kW'!F50</f>
        <v>33.301392999999997</v>
      </c>
      <c r="S47" s="2">
        <f>'0,25 kW'!G50</f>
        <v>1.2950835999999999</v>
      </c>
      <c r="T47" s="2">
        <f>'0,25 kW'!H50</f>
        <v>251.99886153846154</v>
      </c>
      <c r="U47" s="2">
        <f>'0,25 kW'!I50</f>
        <v>43.128087931454793</v>
      </c>
    </row>
    <row r="48" spans="2:21">
      <c r="B48">
        <f t="shared" si="0"/>
        <v>41</v>
      </c>
      <c r="C48" s="9">
        <f>'1 kW'!F51</f>
        <v>33.418951</v>
      </c>
      <c r="D48" s="9">
        <f>'1 kW'!G51</f>
        <v>5.2798004000000001</v>
      </c>
      <c r="E48" s="5">
        <f>'1 kW'!H51</f>
        <v>986.4779692307693</v>
      </c>
      <c r="F48" s="9">
        <f>'1 kW'!I51</f>
        <v>176.4453908573804</v>
      </c>
      <c r="H48" s="9">
        <f>'0,75 kW'!F51</f>
        <v>34.402949999999997</v>
      </c>
      <c r="I48" s="9">
        <f>'0,75 kW'!G51</f>
        <v>4.0746134000000005</v>
      </c>
      <c r="J48" s="5">
        <f>'0,75 kW'!H51</f>
        <v>747.09466153846165</v>
      </c>
      <c r="K48" s="9">
        <f>'0,75 kW'!I51</f>
        <v>140.17872106953001</v>
      </c>
      <c r="M48" s="2">
        <f>'0,5 kW'!F51</f>
        <v>34.380454</v>
      </c>
      <c r="N48" s="2">
        <f>'0,5 kW'!G51</f>
        <v>2.6964085999999998</v>
      </c>
      <c r="O48" s="3">
        <f>'0,5 kW'!H51</f>
        <v>504.76196923076918</v>
      </c>
      <c r="P48" s="2">
        <f>'0,5 kW'!I51</f>
        <v>92.703751837504399</v>
      </c>
      <c r="R48" s="2">
        <f>'0,25 kW'!F51</f>
        <v>33.003872000000001</v>
      </c>
      <c r="S48" s="2">
        <f>'0,25 kW'!G51</f>
        <v>1.2969695000000001</v>
      </c>
      <c r="T48" s="2">
        <f>'0,25 kW'!H51</f>
        <v>251.55753846153846</v>
      </c>
      <c r="U48" s="2">
        <f>'0,25 kW'!I51</f>
        <v>42.805015365904005</v>
      </c>
    </row>
    <row r="49" spans="2:21">
      <c r="B49">
        <f t="shared" si="0"/>
        <v>42</v>
      </c>
      <c r="C49" s="9">
        <f>'1 kW'!F52</f>
        <v>33.133040000000001</v>
      </c>
      <c r="D49" s="9">
        <f>'1 kW'!G52</f>
        <v>5.3197545000000002</v>
      </c>
      <c r="E49" s="5">
        <f>'1 kW'!H52</f>
        <v>987.86653846153843</v>
      </c>
      <c r="F49" s="9">
        <f>'1 kW'!I52</f>
        <v>176.25963863868</v>
      </c>
      <c r="H49" s="9">
        <f>'0,75 kW'!F52</f>
        <v>34.147516000000003</v>
      </c>
      <c r="I49" s="9">
        <f>'0,75 kW'!G52</f>
        <v>4.0956381999999998</v>
      </c>
      <c r="J49" s="5">
        <f>'0,75 kW'!H52</f>
        <v>747.03007692307699</v>
      </c>
      <c r="K49" s="9">
        <f>'0,75 kW'!I52</f>
        <v>139.85587096471122</v>
      </c>
      <c r="M49" s="2">
        <f>'0,5 kW'!F52</f>
        <v>34.196136000000003</v>
      </c>
      <c r="N49" s="2">
        <f>'0,5 kW'!G52</f>
        <v>2.7022760000000003</v>
      </c>
      <c r="O49" s="3">
        <f>'0,5 kW'!H52</f>
        <v>504.60050769230764</v>
      </c>
      <c r="P49" s="2">
        <f>'0,5 kW'!I52</f>
        <v>92.407397605536019</v>
      </c>
      <c r="R49" s="2">
        <f>'0,25 kW'!F52</f>
        <v>32.740456000000002</v>
      </c>
      <c r="S49" s="2">
        <f>'0,25 kW'!G52</f>
        <v>1.2979474</v>
      </c>
      <c r="T49" s="2">
        <f>'0,25 kW'!H52</f>
        <v>251.57906153846153</v>
      </c>
      <c r="U49" s="2">
        <f>'0,25 kW'!I52</f>
        <v>42.495389740014403</v>
      </c>
    </row>
    <row r="50" spans="2:21">
      <c r="B50">
        <f t="shared" si="0"/>
        <v>43</v>
      </c>
      <c r="C50" s="9">
        <f>'1 kW'!F53</f>
        <v>32.678775000000002</v>
      </c>
      <c r="D50" s="9">
        <f>'1 kW'!G53</f>
        <v>5.3691382000000001</v>
      </c>
      <c r="E50" s="5">
        <f>'1 kW'!H53</f>
        <v>988.9537076923076</v>
      </c>
      <c r="F50" s="9">
        <f>'1 kW'!I53</f>
        <v>175.456859181705</v>
      </c>
      <c r="H50" s="9">
        <f>'0,75 kW'!F53</f>
        <v>33.958843999999999</v>
      </c>
      <c r="I50" s="9">
        <f>'0,75 kW'!G53</f>
        <v>4.1056965000000005</v>
      </c>
      <c r="J50" s="5">
        <f>'0,75 kW'!H53</f>
        <v>747.27764615384615</v>
      </c>
      <c r="K50" s="9">
        <f>'0,75 kW'!I53</f>
        <v>139.42470695484602</v>
      </c>
      <c r="M50" s="2">
        <f>'0,5 kW'!F53</f>
        <v>33.832579000000003</v>
      </c>
      <c r="N50" s="2">
        <f>'0,5 kW'!G53</f>
        <v>2.7199479999999996</v>
      </c>
      <c r="O50" s="3">
        <f>'0,5 kW'!H53</f>
        <v>506.27972307692306</v>
      </c>
      <c r="P50" s="2">
        <f>'0,5 kW'!I53</f>
        <v>92.022855585891989</v>
      </c>
      <c r="R50" s="2">
        <f>'0,25 kW'!F53</f>
        <v>32.449464999999996</v>
      </c>
      <c r="S50" s="2">
        <f>'0,25 kW'!G53</f>
        <v>1.3002525</v>
      </c>
      <c r="T50" s="2">
        <f>'0,25 kW'!H53</f>
        <v>251.66516923076924</v>
      </c>
      <c r="U50" s="2">
        <f>'0,25 kW'!I53</f>
        <v>42.192497989912496</v>
      </c>
    </row>
    <row r="51" spans="2:21">
      <c r="B51">
        <f t="shared" si="0"/>
        <v>44</v>
      </c>
      <c r="C51" s="9">
        <f>'1 kW'!F54</f>
        <v>32.285465000000002</v>
      </c>
      <c r="D51" s="9">
        <f>'1 kW'!G54</f>
        <v>5.4048314</v>
      </c>
      <c r="E51" s="5">
        <f>'1 kW'!H54</f>
        <v>990.63292307692302</v>
      </c>
      <c r="F51" s="9">
        <f>'1 kW'!I54</f>
        <v>174.49749499560102</v>
      </c>
      <c r="H51" s="9">
        <f>'0,75 kW'!F54</f>
        <v>33.765092000000003</v>
      </c>
      <c r="I51" s="9">
        <f>'0,75 kW'!G54</f>
        <v>4.1179901000000001</v>
      </c>
      <c r="J51" s="5">
        <f>'0,75 kW'!H54</f>
        <v>747.13770769230769</v>
      </c>
      <c r="K51" s="9">
        <f>'0,75 kW'!I54</f>
        <v>139.04431458158922</v>
      </c>
      <c r="M51" s="2">
        <f>'0,5 kW'!F54</f>
        <v>33.532879999999999</v>
      </c>
      <c r="N51" s="2">
        <f>'0,5 kW'!G54</f>
        <v>2.7246977999999999</v>
      </c>
      <c r="O51" s="3">
        <f>'0,5 kW'!H54</f>
        <v>506.7210461538462</v>
      </c>
      <c r="P51" s="2">
        <f>'0,5 kW'!I54</f>
        <v>91.366964363663996</v>
      </c>
      <c r="R51" s="2">
        <f>'0,25 kW'!F54</f>
        <v>32.143960999999997</v>
      </c>
      <c r="S51" s="2">
        <f>'0,25 kW'!G54</f>
        <v>1.3013701</v>
      </c>
      <c r="T51" s="2">
        <f>'0,25 kW'!H54</f>
        <v>251.95579999999998</v>
      </c>
      <c r="U51" s="2">
        <f>'0,25 kW'!I54</f>
        <v>41.831189740966096</v>
      </c>
    </row>
    <row r="52" spans="2:21">
      <c r="B52">
        <f t="shared" si="0"/>
        <v>45</v>
      </c>
      <c r="C52" s="9">
        <f>'1 kW'!F55</f>
        <v>31.995200000000001</v>
      </c>
      <c r="D52" s="9">
        <f>'1 kW'!G55</f>
        <v>5.4276023999999996</v>
      </c>
      <c r="E52" s="5">
        <f>'1 kW'!H55</f>
        <v>987.92035384615394</v>
      </c>
      <c r="F52" s="9">
        <f>'1 kW'!I55</f>
        <v>173.65722430847998</v>
      </c>
      <c r="H52" s="9">
        <f>'0,75 kW'!F55</f>
        <v>33.651162999999997</v>
      </c>
      <c r="I52" s="9">
        <f>'0,75 kW'!G55</f>
        <v>4.1208539000000002</v>
      </c>
      <c r="J52" s="5">
        <f>'0,75 kW'!H55</f>
        <v>747.03007692307699</v>
      </c>
      <c r="K52" s="9">
        <f>'0,75 kW'!I55</f>
        <v>138.67152628808569</v>
      </c>
      <c r="M52" s="2">
        <f>'0,5 kW'!F55</f>
        <v>33.277447000000002</v>
      </c>
      <c r="N52" s="2">
        <f>'0,5 kW'!G55</f>
        <v>2.7273521000000001</v>
      </c>
      <c r="O52" s="3">
        <f>'0,5 kW'!H55</f>
        <v>506.7210461538462</v>
      </c>
      <c r="P52" s="2">
        <f>'0,5 kW'!I55</f>
        <v>90.759314958088709</v>
      </c>
      <c r="R52" s="2">
        <f>'0,25 kW'!F55</f>
        <v>31.535855999999999</v>
      </c>
      <c r="S52" s="2">
        <f>'0,25 kW'!G55</f>
        <v>1.3048625999999999</v>
      </c>
      <c r="T52" s="2">
        <f>'0,25 kW'!H55</f>
        <v>252.23567692307691</v>
      </c>
      <c r="U52" s="2">
        <f>'0,25 kW'!I55</f>
        <v>41.149959053385594</v>
      </c>
    </row>
    <row r="53" spans="2:21">
      <c r="B53">
        <f t="shared" si="0"/>
        <v>46</v>
      </c>
      <c r="C53" s="9">
        <f>'1 kW'!F56</f>
        <v>31.546741000000001</v>
      </c>
      <c r="D53" s="9">
        <f>'1 kW'!G56</f>
        <v>5.461409699999999</v>
      </c>
      <c r="E53" s="5">
        <f>'1 kW'!H56</f>
        <v>987.00540000000001</v>
      </c>
      <c r="F53" s="9">
        <f>'1 kW'!I56</f>
        <v>172.28967730078767</v>
      </c>
      <c r="H53" s="9">
        <f>'0,75 kW'!F56</f>
        <v>33.415322000000003</v>
      </c>
      <c r="I53" s="9">
        <f>'0,75 kW'!G56</f>
        <v>4.1368495000000003</v>
      </c>
      <c r="J53" s="5">
        <f>'0,75 kW'!H56</f>
        <v>748.55856923076919</v>
      </c>
      <c r="K53" s="9">
        <f>'0,75 kW'!I56</f>
        <v>138.23415810803903</v>
      </c>
      <c r="M53" s="2">
        <f>'0,5 kW'!F56</f>
        <v>32.694014000000003</v>
      </c>
      <c r="N53" s="2">
        <f>'0,5 kW'!G56</f>
        <v>2.7281903000000001</v>
      </c>
      <c r="O53" s="3">
        <f>'0,5 kW'!H56</f>
        <v>506.18284615384619</v>
      </c>
      <c r="P53" s="2">
        <f>'0,5 kW'!I56</f>
        <v>89.195491862864216</v>
      </c>
      <c r="R53" s="2">
        <f>'0,25 kW'!F56</f>
        <v>30.585236999999999</v>
      </c>
      <c r="S53" s="2">
        <f>'0,25 kW'!G56</f>
        <v>1.3074469999999998</v>
      </c>
      <c r="T53" s="2">
        <f>'0,25 kW'!H56</f>
        <v>252.42943076923078</v>
      </c>
      <c r="U53" s="2">
        <f>'0,25 kW'!I56</f>
        <v>39.988576359938996</v>
      </c>
    </row>
    <row r="54" spans="2:21">
      <c r="B54">
        <f t="shared" si="0"/>
        <v>47</v>
      </c>
      <c r="C54" s="9">
        <f>'1 kW'!F57</f>
        <v>30.546776999999999</v>
      </c>
      <c r="D54" s="9">
        <f>'1 kW'!G57</f>
        <v>5.5273477999999994</v>
      </c>
      <c r="E54" s="5">
        <f>'1 kW'!H57</f>
        <v>989.76101538461546</v>
      </c>
      <c r="F54" s="9">
        <f>'1 kW'!I57</f>
        <v>168.84266064804058</v>
      </c>
      <c r="H54" s="9">
        <f>'0,75 kW'!F57</f>
        <v>32.961058000000001</v>
      </c>
      <c r="I54" s="9">
        <f>'0,75 kW'!G57</f>
        <v>4.1556391000000001</v>
      </c>
      <c r="J54" s="5">
        <f>'0,75 kW'!H57</f>
        <v>747.83738461538462</v>
      </c>
      <c r="K54" s="9">
        <f>'0,75 kW'!I57</f>
        <v>136.9742614021678</v>
      </c>
      <c r="M54" s="2">
        <f>'0,5 kW'!F57</f>
        <v>32.170085</v>
      </c>
      <c r="N54" s="2">
        <f>'0,5 kW'!G57</f>
        <v>2.7293777000000001</v>
      </c>
      <c r="O54" s="3">
        <f>'0,5 kW'!H57</f>
        <v>505.67692307692306</v>
      </c>
      <c r="P54" s="2">
        <f>'0,5 kW'!I57</f>
        <v>87.804312606104503</v>
      </c>
      <c r="R54" s="2">
        <f>'0,25 kW'!F57</f>
        <v>29.550442</v>
      </c>
      <c r="S54" s="2">
        <f>'0,25 kW'!G57</f>
        <v>1.3080757000000001</v>
      </c>
      <c r="T54" s="2">
        <f>'0,25 kW'!H57</f>
        <v>252.00963076923074</v>
      </c>
      <c r="U54" s="2">
        <f>'0,25 kW'!I57</f>
        <v>38.654215104459404</v>
      </c>
    </row>
    <row r="55" spans="2:21">
      <c r="B55">
        <f t="shared" si="0"/>
        <v>48</v>
      </c>
      <c r="C55" s="9">
        <f>'1 kW'!F58</f>
        <v>29.502548000000001</v>
      </c>
      <c r="D55" s="9">
        <f>'1 kW'!G58</f>
        <v>5.5761728000000002</v>
      </c>
      <c r="E55" s="5">
        <f>'1 kW'!H58</f>
        <v>988.70613846153856</v>
      </c>
      <c r="F55" s="9">
        <f>'1 kW'!I58</f>
        <v>164.51130568829441</v>
      </c>
      <c r="H55" s="9">
        <f>'0,75 kW'!F58</f>
        <v>32.297801999999997</v>
      </c>
      <c r="I55" s="9">
        <f>'0,75 kW'!G58</f>
        <v>4.1814834999999997</v>
      </c>
      <c r="J55" s="5">
        <f>'0,75 kW'!H58</f>
        <v>748.81690769230761</v>
      </c>
      <c r="K55" s="9">
        <f>'0,75 kW'!I58</f>
        <v>135.05272614926699</v>
      </c>
      <c r="M55" s="2">
        <f>'0,5 kW'!F58</f>
        <v>31.498847000000001</v>
      </c>
      <c r="N55" s="2">
        <f>'0,5 kW'!G58</f>
        <v>2.7311938000000002</v>
      </c>
      <c r="O55" s="3">
        <f>'0,5 kW'!H58</f>
        <v>505.95680000000004</v>
      </c>
      <c r="P55" s="2">
        <f>'0,5 kW'!I58</f>
        <v>86.029455633548608</v>
      </c>
      <c r="R55" s="2">
        <f>'0,25 kW'!F58</f>
        <v>28.750036000000001</v>
      </c>
      <c r="S55" s="2">
        <f>'0,25 kW'!G58</f>
        <v>1.3133842000000002</v>
      </c>
      <c r="T55" s="2">
        <f>'0,25 kW'!H58</f>
        <v>251.86969230769228</v>
      </c>
      <c r="U55" s="2">
        <f>'0,25 kW'!I58</f>
        <v>37.75984303183121</v>
      </c>
    </row>
    <row r="56" spans="2:21">
      <c r="B56">
        <f t="shared" si="0"/>
        <v>49</v>
      </c>
      <c r="C56" s="9">
        <f>'1 kW'!F59</f>
        <v>28.578779999999998</v>
      </c>
      <c r="D56" s="9">
        <f>'1 kW'!G59</f>
        <v>5.6040428000000002</v>
      </c>
      <c r="E56" s="5">
        <f>'1 kW'!H59</f>
        <v>987.8773076923078</v>
      </c>
      <c r="F56" s="9">
        <f>'1 kW'!I59</f>
        <v>160.15670629178399</v>
      </c>
      <c r="H56" s="9">
        <f>'0,75 kW'!F59</f>
        <v>31.479980000000001</v>
      </c>
      <c r="I56" s="9">
        <f>'0,75 kW'!G59</f>
        <v>4.2066293999999997</v>
      </c>
      <c r="J56" s="5">
        <f>'0,75 kW'!H59</f>
        <v>749.90409230769239</v>
      </c>
      <c r="K56" s="9">
        <f>'0,75 kW'!I59</f>
        <v>132.424609379412</v>
      </c>
      <c r="M56" s="2">
        <f>'0,5 kW'!F59</f>
        <v>30.518476</v>
      </c>
      <c r="N56" s="2">
        <f>'0,5 kW'!G59</f>
        <v>2.7420204999999997</v>
      </c>
      <c r="O56" s="3">
        <f>'0,5 kW'!H59</f>
        <v>505.81686153846164</v>
      </c>
      <c r="P56" s="2">
        <f>'0,5 kW'!I59</f>
        <v>83.682286820757994</v>
      </c>
      <c r="R56" s="2">
        <f>'0,25 kW'!F59</f>
        <v>27.644126</v>
      </c>
      <c r="S56" s="2">
        <f>'0,25 kW'!G59</f>
        <v>1.3174354999999998</v>
      </c>
      <c r="T56" s="2">
        <f>'0,25 kW'!H59</f>
        <v>252.34330769230772</v>
      </c>
      <c r="U56" s="2">
        <f>'0,25 kW'!I59</f>
        <v>36.419352958872992</v>
      </c>
    </row>
    <row r="57" spans="2:21">
      <c r="B57">
        <f t="shared" si="0"/>
        <v>50</v>
      </c>
      <c r="C57" s="9">
        <f>'1 kW'!F60</f>
        <v>27.670249999999999</v>
      </c>
      <c r="D57" s="9">
        <f>'1 kW'!G60</f>
        <v>5.6131931000000002</v>
      </c>
      <c r="E57" s="5">
        <f>'1 kW'!H60</f>
        <v>988.21098461538463</v>
      </c>
      <c r="F57" s="9">
        <f>'1 kW'!I60</f>
        <v>155.31845637527499</v>
      </c>
      <c r="H57" s="9">
        <f>'0,75 kW'!F60</f>
        <v>30.829059999999998</v>
      </c>
      <c r="I57" s="9">
        <f>'0,75 kW'!G60</f>
        <v>4.2130554999999994</v>
      </c>
      <c r="J57" s="5">
        <f>'0,75 kW'!H60</f>
        <v>750.33466153846166</v>
      </c>
      <c r="K57" s="9">
        <f>'0,75 kW'!I60</f>
        <v>129.88454079282997</v>
      </c>
      <c r="M57" s="2">
        <f>'0,5 kW'!F60</f>
        <v>29.710087999999999</v>
      </c>
      <c r="N57" s="2">
        <f>'0,5 kW'!G60</f>
        <v>2.7449542</v>
      </c>
      <c r="O57" s="3">
        <f>'0,5 kW'!H60</f>
        <v>505.88144615384618</v>
      </c>
      <c r="P57" s="2">
        <f>'0,5 kW'!I60</f>
        <v>81.552830837969594</v>
      </c>
      <c r="R57" s="2">
        <f>'0,25 kW'!F60</f>
        <v>26.563614000000001</v>
      </c>
      <c r="S57" s="2">
        <f>'0,25 kW'!G60</f>
        <v>1.3177848000000001</v>
      </c>
      <c r="T57" s="2">
        <f>'0,25 kW'!H60</f>
        <v>252.44018461538462</v>
      </c>
      <c r="U57" s="2">
        <f>'0,25 kW'!I60</f>
        <v>35.005126762267203</v>
      </c>
    </row>
    <row r="58" spans="2:21">
      <c r="B58">
        <f t="shared" si="0"/>
        <v>51</v>
      </c>
      <c r="C58" s="9">
        <f>'1 kW'!F61</f>
        <v>26.999012</v>
      </c>
      <c r="D58" s="9">
        <f>'1 kW'!G61</f>
        <v>5.6296078000000005</v>
      </c>
      <c r="E58" s="5">
        <f>'1 kW'!H61</f>
        <v>987.38215384615387</v>
      </c>
      <c r="F58" s="9">
        <f>'1 kW'!I61</f>
        <v>151.99384854749363</v>
      </c>
      <c r="H58" s="9">
        <f>'0,75 kW'!F61</f>
        <v>30.212247000000001</v>
      </c>
      <c r="I58" s="9">
        <f>'0,75 kW'!G61</f>
        <v>4.2180847000000004</v>
      </c>
      <c r="J58" s="5">
        <f>'0,75 kW'!H61</f>
        <v>750.5068769230769</v>
      </c>
      <c r="K58" s="9">
        <f>'0,75 kW'!I61</f>
        <v>127.43781682332092</v>
      </c>
      <c r="M58" s="2">
        <f>'0,5 kW'!F61</f>
        <v>28.682549000000002</v>
      </c>
      <c r="N58" s="2">
        <f>'0,5 kW'!G61</f>
        <v>2.7480974000000002</v>
      </c>
      <c r="O58" s="3">
        <f>'0,5 kW'!H61</f>
        <v>507.09778461538463</v>
      </c>
      <c r="P58" s="2">
        <f>'0,5 kW'!I61</f>
        <v>78.822438332272611</v>
      </c>
      <c r="R58" s="2">
        <f>'0,25 kW'!F61</f>
        <v>24.69866</v>
      </c>
      <c r="S58" s="2">
        <f>'0,25 kW'!G61</f>
        <v>1.3223947999999999</v>
      </c>
      <c r="T58" s="2">
        <f>'0,25 kW'!H61</f>
        <v>252.54783076923079</v>
      </c>
      <c r="U58" s="2">
        <f>'0,25 kW'!I61</f>
        <v>32.661379550968</v>
      </c>
    </row>
    <row r="59" spans="2:21">
      <c r="B59">
        <f t="shared" si="0"/>
        <v>52</v>
      </c>
      <c r="C59" s="9">
        <f>'1 kW'!F62</f>
        <v>25.470040000000001</v>
      </c>
      <c r="D59" s="9">
        <f>'1 kW'!G62</f>
        <v>5.6405044000000002</v>
      </c>
      <c r="E59" s="5">
        <f>'1 kW'!H62</f>
        <v>988.67384615384606</v>
      </c>
      <c r="F59" s="9">
        <f>'1 kW'!I62</f>
        <v>143.66387268817601</v>
      </c>
      <c r="H59" s="9">
        <f>'0,75 kW'!F62</f>
        <v>29.411840999999999</v>
      </c>
      <c r="I59" s="9">
        <f>'0,75 kW'!G62</f>
        <v>4.2265364999999999</v>
      </c>
      <c r="J59" s="5">
        <f>'0,75 kW'!H62</f>
        <v>750.96973846153844</v>
      </c>
      <c r="K59" s="9">
        <f>'0,75 kW'!I62</f>
        <v>124.3102195186965</v>
      </c>
      <c r="M59" s="2">
        <f>'0,5 kW'!F62</f>
        <v>27.405383</v>
      </c>
      <c r="N59" s="2">
        <f>'0,5 kW'!G62</f>
        <v>2.7571779000000003</v>
      </c>
      <c r="O59" s="3">
        <f>'0,5 kW'!H62</f>
        <v>506.93632307692303</v>
      </c>
      <c r="P59" s="2">
        <f>'0,5 kW'!I62</f>
        <v>75.561516348635706</v>
      </c>
      <c r="R59" s="2">
        <f>'0,25 kW'!F62</f>
        <v>22.129087999999999</v>
      </c>
      <c r="S59" s="2">
        <f>'0,25 kW'!G62</f>
        <v>1.3240711999999999</v>
      </c>
      <c r="T59" s="2">
        <f>'0,25 kW'!H62</f>
        <v>252.8276923076923</v>
      </c>
      <c r="U59" s="2">
        <f>'0,25 kW'!I62</f>
        <v>29.300488103065597</v>
      </c>
    </row>
    <row r="60" spans="2:21">
      <c r="B60">
        <f t="shared" si="0"/>
        <v>53</v>
      </c>
      <c r="C60" s="9">
        <f>'1 kW'!F63</f>
        <v>24.377192000000001</v>
      </c>
      <c r="D60" s="9">
        <f>'1 kW'!G63</f>
        <v>5.6451143999999998</v>
      </c>
      <c r="E60" s="5">
        <f>'1 kW'!H63</f>
        <v>986.90852307692307</v>
      </c>
      <c r="F60" s="9">
        <f>'1 kW'!I63</f>
        <v>137.6120375907648</v>
      </c>
      <c r="H60" s="9">
        <f>'0,75 kW'!F63</f>
        <v>25.681933999999998</v>
      </c>
      <c r="I60" s="9">
        <f>'0,75 kW'!G63</f>
        <v>4.250006</v>
      </c>
      <c r="J60" s="5">
        <f>'0,75 kW'!H63</f>
        <v>751.43259999999998</v>
      </c>
      <c r="K60" s="9">
        <f>'0,75 kW'!I63</f>
        <v>109.14837359160398</v>
      </c>
      <c r="M60" s="2">
        <f>'0,5 kW'!F63</f>
        <v>25.914871000000002</v>
      </c>
      <c r="N60" s="2">
        <f>'0,5 kW'!G63</f>
        <v>2.7636738999999997</v>
      </c>
      <c r="O60" s="3">
        <f>'0,5 kW'!H63</f>
        <v>506.2151384615384</v>
      </c>
      <c r="P60" s="2">
        <f>'0,5 kW'!I63</f>
        <v>71.6202526045669</v>
      </c>
      <c r="R60" s="2">
        <f>'0,25 kW'!F63</f>
        <v>20.887478999999999</v>
      </c>
      <c r="S60" s="2">
        <f>'0,25 kW'!G63</f>
        <v>1.3248396000000002</v>
      </c>
      <c r="T60" s="2">
        <f>'0,25 kW'!H63</f>
        <v>252.70929230769229</v>
      </c>
      <c r="U60" s="2">
        <f>'0,25 kW'!I63</f>
        <v>27.672559323368404</v>
      </c>
    </row>
    <row r="61" spans="2:21">
      <c r="B61">
        <f t="shared" si="0"/>
        <v>54</v>
      </c>
      <c r="C61" s="9">
        <f>'1 kW'!F64</f>
        <v>21.609514000000001</v>
      </c>
      <c r="D61" s="9">
        <f>'1 kW'!G64</f>
        <v>5.652239100000001</v>
      </c>
      <c r="E61" s="5">
        <f>'1 kW'!H64</f>
        <v>986.40261538461539</v>
      </c>
      <c r="F61" s="9">
        <f>'1 kW'!I64</f>
        <v>122.14213996279743</v>
      </c>
      <c r="H61" s="9">
        <f>'0,75 kW'!F64</f>
        <v>21.520956999999999</v>
      </c>
      <c r="I61" s="9">
        <f>'0,75 kW'!G64</f>
        <v>4.2618244000000001</v>
      </c>
      <c r="J61" s="5">
        <f>'0,75 kW'!H64</f>
        <v>751.06987692307689</v>
      </c>
      <c r="K61" s="9">
        <f>'0,75 kW'!I64</f>
        <v>91.718539653950799</v>
      </c>
      <c r="M61" s="2">
        <f>'0,5 kW'!F64</f>
        <v>23.465758999999998</v>
      </c>
      <c r="N61" s="2">
        <f>'0,5 kW'!G64</f>
        <v>2.7647915000000003</v>
      </c>
      <c r="O61" s="3">
        <f>'0,5 kW'!H64</f>
        <v>507.16236923076929</v>
      </c>
      <c r="P61" s="2">
        <f>'0,5 kW'!I64</f>
        <v>64.877931024248497</v>
      </c>
      <c r="R61" s="2">
        <f>'0,25 kW'!F64</f>
        <v>18.428933000000001</v>
      </c>
      <c r="S61" s="2">
        <f>'0,25 kW'!G64</f>
        <v>1.3259571999999999</v>
      </c>
      <c r="T61" s="2">
        <f>'0,25 kW'!H64</f>
        <v>252.3971384615385</v>
      </c>
      <c r="U61" s="2">
        <f>'0,25 kW'!I64</f>
        <v>24.435976399667599</v>
      </c>
    </row>
    <row r="62" spans="2:21">
      <c r="B62">
        <f t="shared" si="0"/>
        <v>55</v>
      </c>
      <c r="C62" s="9">
        <f>'1 kW'!F65</f>
        <v>17.459447999999998</v>
      </c>
      <c r="D62" s="9">
        <f>'1 kW'!G65</f>
        <v>5.6611100000000008</v>
      </c>
      <c r="E62" s="5">
        <f>'1 kW'!H65</f>
        <v>987.55438461538461</v>
      </c>
      <c r="F62" s="9">
        <f>'1 kW'!I65</f>
        <v>98.839855667280005</v>
      </c>
      <c r="H62" s="9">
        <f>'0,75 kW'!F65</f>
        <v>15.124991</v>
      </c>
      <c r="I62" s="9">
        <f>'0,75 kW'!G65</f>
        <v>4.2802509999999998</v>
      </c>
      <c r="J62" s="5">
        <f>'0,75 kW'!H65</f>
        <v>750.62529230769235</v>
      </c>
      <c r="K62" s="9">
        <f>'0,75 kW'!I65</f>
        <v>64.738757852740989</v>
      </c>
      <c r="M62" s="2">
        <f>'0,5 kW'!F65</f>
        <v>21.234345999999999</v>
      </c>
      <c r="N62" s="2">
        <f>'0,5 kW'!G65</f>
        <v>2.7686332</v>
      </c>
      <c r="O62" s="3">
        <f>'0,5 kW'!H65</f>
        <v>506.80715384615377</v>
      </c>
      <c r="P62" s="2">
        <f>'0,5 kW'!I65</f>
        <v>58.790115315887199</v>
      </c>
      <c r="R62" s="2">
        <f>'0,25 kW'!F65</f>
        <v>16.571237</v>
      </c>
      <c r="S62" s="2">
        <f>'0,25 kW'!G65</f>
        <v>1.3270048999999999</v>
      </c>
      <c r="T62" s="2">
        <f>'0,25 kW'!H65</f>
        <v>252.59089230769229</v>
      </c>
      <c r="U62" s="2">
        <f>'0,25 kW'!I65</f>
        <v>21.990112698061299</v>
      </c>
    </row>
    <row r="63" spans="2:21">
      <c r="B63">
        <f t="shared" si="0"/>
        <v>56</v>
      </c>
      <c r="C63" s="9">
        <f>'1 kW'!F66</f>
        <v>14.607593</v>
      </c>
      <c r="D63" s="9">
        <f>'1 kW'!G66</f>
        <v>5.6653010000000004</v>
      </c>
      <c r="E63" s="5">
        <f>'1 kW'!H66</f>
        <v>986.70401538461533</v>
      </c>
      <c r="F63" s="9">
        <f>'1 kW'!I66</f>
        <v>82.756411230493001</v>
      </c>
      <c r="H63" s="9">
        <f>'0,75 kW'!F66</f>
        <v>10.468024</v>
      </c>
      <c r="I63" s="9">
        <f>'0,75 kW'!G66</f>
        <v>4.2924384</v>
      </c>
      <c r="J63" s="5">
        <f>'0,75 kW'!H66</f>
        <v>750.808723076923</v>
      </c>
      <c r="K63" s="9">
        <f>'0,75 kW'!I66</f>
        <v>44.933348189721599</v>
      </c>
      <c r="M63" s="2">
        <f>'0,5 kW'!F66</f>
        <v>17.444935000000001</v>
      </c>
      <c r="N63" s="2">
        <f>'0,5 kW'!G66</f>
        <v>2.7722654000000002</v>
      </c>
      <c r="O63" s="3">
        <f>'0,5 kW'!H66</f>
        <v>506.16130769230767</v>
      </c>
      <c r="P63" s="2">
        <f>'0,5 kW'!I66</f>
        <v>48.361989705749004</v>
      </c>
      <c r="R63" s="2">
        <f>'0,25 kW'!F66</f>
        <v>10.040271000000001</v>
      </c>
      <c r="S63" s="2">
        <f>'0,25 kW'!G66</f>
        <v>1.3344787999999999</v>
      </c>
      <c r="T63" s="2">
        <f>'0,25 kW'!H66</f>
        <v>252.94610769230769</v>
      </c>
      <c r="U63" s="2">
        <f>'0,25 kW'!I66</f>
        <v>13.3985287957548</v>
      </c>
    </row>
    <row r="64" spans="2:21">
      <c r="B64">
        <f t="shared" si="0"/>
        <v>57</v>
      </c>
      <c r="C64" s="9">
        <f>'1 kW'!F67</f>
        <v>10.590526000000001</v>
      </c>
      <c r="D64" s="9">
        <f>'1 kW'!G67</f>
        <v>5.6762089000000007</v>
      </c>
      <c r="E64" s="5">
        <f>'1 kW'!H67</f>
        <v>986.78300000000002</v>
      </c>
      <c r="F64" s="9">
        <f>'1 kW'!I67</f>
        <v>60.11403793688141</v>
      </c>
      <c r="H64" s="9">
        <f>'0,75 kW'!F67</f>
        <v>4.3058746000000001</v>
      </c>
      <c r="I64" s="9">
        <f>'0,75 kW'!G67</f>
        <v>4.3088965000000004</v>
      </c>
      <c r="J64" s="5">
        <f>'0,75 kW'!H67</f>
        <v>751.30475384615386</v>
      </c>
      <c r="K64" s="9">
        <f>'0,75 kW'!I67</f>
        <v>18.553567993378902</v>
      </c>
      <c r="M64" s="2">
        <f>'0,5 kW'!F67</f>
        <v>12.525665999999999</v>
      </c>
      <c r="N64" s="2">
        <f>'0,5 kW'!G67</f>
        <v>2.7788312999999998</v>
      </c>
      <c r="O64" s="3">
        <f>'0,5 kW'!H67</f>
        <v>506.7210461538462</v>
      </c>
      <c r="P64" s="2">
        <f>'0,5 kW'!I67</f>
        <v>34.806712734145798</v>
      </c>
      <c r="R64" s="2">
        <f>'0,25 kW'!F67</f>
        <v>7.7203270000000002</v>
      </c>
      <c r="S64" s="2">
        <f>'0,25 kW'!G67</f>
        <v>1.3407652999999999</v>
      </c>
      <c r="T64" s="2">
        <f>'0,25 kW'!H67</f>
        <v>252.7954</v>
      </c>
      <c r="U64" s="2">
        <f>'0,25 kW'!I67</f>
        <v>10.3511465462531</v>
      </c>
    </row>
    <row r="65" spans="2:21">
      <c r="B65">
        <f t="shared" si="0"/>
        <v>58</v>
      </c>
      <c r="C65" s="9">
        <f>'1 kW'!F68</f>
        <v>6.3027579999999999</v>
      </c>
      <c r="D65" s="9">
        <f>'1 kW'!G68</f>
        <v>5.6780547000000006</v>
      </c>
      <c r="E65" s="5">
        <f>'1 kW'!H68</f>
        <v>985.99155384615392</v>
      </c>
      <c r="F65" s="9">
        <f>'1 kW'!I68</f>
        <v>35.787404684862601</v>
      </c>
      <c r="H65" s="9">
        <f>'0,75 kW'!F68</f>
        <v>1.272087</v>
      </c>
      <c r="I65" s="9">
        <f>'0,75 kW'!G68</f>
        <v>4.3166427000000001</v>
      </c>
      <c r="J65" s="5">
        <f>'0,75 kW'!H68</f>
        <v>751.06661538461537</v>
      </c>
      <c r="K65" s="9">
        <f>'0,75 kW'!I68</f>
        <v>5.4911450623149003</v>
      </c>
      <c r="M65" s="2">
        <f>'0,5 kW'!F68</f>
        <v>5.8103819999999997</v>
      </c>
      <c r="N65" s="2">
        <f>'0,5 kW'!G68</f>
        <v>2.7916138000000004</v>
      </c>
      <c r="O65" s="3">
        <f>'0,5 kW'!H68</f>
        <v>507.15161538461541</v>
      </c>
      <c r="P65" s="2">
        <f>'0,5 kW'!I68</f>
        <v>16.220342574471601</v>
      </c>
      <c r="R65" s="2">
        <f>'0,25 kW'!F68</f>
        <v>2.975943</v>
      </c>
      <c r="S65" s="2">
        <f>'0,25 kW'!G68</f>
        <v>1.3416733999999999</v>
      </c>
      <c r="T65" s="2">
        <f>'0,25 kW'!H68</f>
        <v>252.85998461538463</v>
      </c>
      <c r="U65" s="2">
        <f>'0,25 kW'!I68</f>
        <v>3.9927435630161998</v>
      </c>
    </row>
    <row r="66" spans="2:21">
      <c r="B66">
        <f t="shared" si="0"/>
        <v>59</v>
      </c>
      <c r="C66" s="9">
        <f>'1 kW'!F69</f>
        <v>1.0239100000000001</v>
      </c>
      <c r="D66" s="9">
        <f>'1 kW'!G69</f>
        <v>5.7030897000000005</v>
      </c>
      <c r="E66" s="5">
        <f>'1 kW'!H69</f>
        <v>986.19809230769238</v>
      </c>
      <c r="F66" s="9">
        <f>'1 kW'!I69</f>
        <v>5.8394505747270014</v>
      </c>
      <c r="H66" s="9">
        <f>'0,75 kW'!F69</f>
        <v>0.73364499999999999</v>
      </c>
      <c r="I66" s="9">
        <f>'0,75 kW'!G69</f>
        <v>4.3178301000000001</v>
      </c>
      <c r="J66" s="5">
        <f>'0,75 kW'!H69</f>
        <v>751.73398461538454</v>
      </c>
      <c r="K66" s="9">
        <f>'0,75 kW'!I69</f>
        <v>3.1677544637145001</v>
      </c>
      <c r="M66" s="2">
        <f>'0,5 kW'!F69</f>
        <v>0.46079599999999998</v>
      </c>
      <c r="N66" s="2">
        <f>'0,5 kW'!G69</f>
        <v>2.7951761000000004</v>
      </c>
      <c r="O66" s="3">
        <f>'0,5 kW'!H69</f>
        <v>507.61446153846157</v>
      </c>
      <c r="P66" s="2">
        <f>'0,5 kW'!I69</f>
        <v>1.2880059661756</v>
      </c>
      <c r="R66" s="2">
        <f>'0,25 kW'!F69</f>
        <v>0.38097300000000001</v>
      </c>
      <c r="S66" s="2">
        <f>'0,25 kW'!G69</f>
        <v>1.3435593000000001</v>
      </c>
      <c r="T66" s="2">
        <f>'0,25 kW'!H69</f>
        <v>253.41972307692313</v>
      </c>
      <c r="U66" s="2">
        <f>'0,25 kW'!I69</f>
        <v>0.51185981719890006</v>
      </c>
    </row>
    <row r="67" spans="2:21">
      <c r="B67">
        <f t="shared" si="0"/>
        <v>60</v>
      </c>
      <c r="C67" s="9">
        <f>'1 kW'!F70</f>
        <v>1E-3</v>
      </c>
      <c r="D67" s="9">
        <f>'1 kW'!G70</f>
        <v>5.7051153000000001</v>
      </c>
      <c r="E67" s="5">
        <f>'1 kW'!H70</f>
        <v>985.79983076923077</v>
      </c>
      <c r="F67" s="9">
        <f>'1 kW'!I70</f>
        <v>5.7051152999999999E-3</v>
      </c>
      <c r="H67" s="9">
        <f>'0,75 kW'!F70</f>
        <v>1E-3</v>
      </c>
      <c r="I67" s="9">
        <f>'0,75 kW'!G70</f>
        <v>4.32003</v>
      </c>
      <c r="J67" s="5">
        <f>'0,75 kW'!H70</f>
        <v>751.46287692307692</v>
      </c>
      <c r="K67" s="9">
        <f>'0,75 kW'!I70</f>
        <v>4.3200299999999999E-3</v>
      </c>
      <c r="M67" s="2">
        <f>'0,5 kW'!F70</f>
        <v>1E-3</v>
      </c>
      <c r="N67" s="2">
        <f>'0,5 kW'!G70</f>
        <v>2.7988083000000001</v>
      </c>
      <c r="O67" s="3">
        <f>'0,5 kW'!H70</f>
        <v>505.51546153846164</v>
      </c>
      <c r="P67" s="2">
        <f>'0,5 kW'!I70</f>
        <v>2.7988083000000004E-3</v>
      </c>
      <c r="R67" s="2">
        <f>'0,25 kW'!F70</f>
        <v>1E-3</v>
      </c>
      <c r="S67" s="2">
        <f>'0,25 kW'!G70</f>
        <v>1.3454453</v>
      </c>
      <c r="T67" s="2">
        <f>'0,25 kW'!H70</f>
        <v>253.30132307692307</v>
      </c>
      <c r="U67" s="2">
        <f>'0,25 kW'!I70</f>
        <v>1.3454452999999999E-3</v>
      </c>
    </row>
    <row r="68" spans="2:21">
      <c r="C68" s="9" t="str">
        <f>'1 kW'!B71</f>
        <v>Finalización: 22/07/2016 14:14:21</v>
      </c>
      <c r="D68" s="9"/>
      <c r="E68" s="5"/>
      <c r="F68" s="9"/>
      <c r="H68" s="9" t="str">
        <f>'0,75 kW'!B71</f>
        <v>Finalización: 22/07/2016 13:18:30</v>
      </c>
      <c r="I68" s="9"/>
      <c r="J68" s="5"/>
      <c r="K68" s="9"/>
      <c r="M68" s="94" t="str">
        <f>'0,5 kW'!B71</f>
        <v>Finalización: 22/07/2016 13:07:58</v>
      </c>
      <c r="N68" s="2"/>
      <c r="O68" s="3"/>
      <c r="P68" s="2"/>
      <c r="R68" s="94" t="str">
        <f>'0,25 kW'!B71</f>
        <v>Finalización: 22/07/2016 13:02:04</v>
      </c>
      <c r="S68" s="2"/>
      <c r="T68" s="2"/>
      <c r="U68" s="2"/>
    </row>
    <row r="69" spans="2:21">
      <c r="C69" s="9"/>
      <c r="D69" s="9"/>
      <c r="E69" s="5"/>
      <c r="F69" s="10"/>
      <c r="H69" s="9"/>
      <c r="I69" s="9"/>
      <c r="J69" s="5"/>
      <c r="K69" s="10"/>
      <c r="M69" s="2"/>
      <c r="N69" s="2"/>
      <c r="O69" s="3"/>
      <c r="P69" s="9"/>
      <c r="R69" s="2"/>
      <c r="S69" s="2"/>
      <c r="T69" s="3"/>
      <c r="U69" s="4"/>
    </row>
    <row r="70" spans="2:21">
      <c r="C70" s="9"/>
      <c r="D70" s="9"/>
      <c r="E70" s="5"/>
      <c r="F70" s="10"/>
      <c r="H70" s="9"/>
      <c r="I70" s="9"/>
      <c r="J70" s="5"/>
      <c r="K70" s="10"/>
      <c r="M70" s="2"/>
      <c r="N70" s="2"/>
      <c r="O70" s="3"/>
      <c r="P70" s="9"/>
      <c r="R70" s="2"/>
      <c r="S70" s="2"/>
      <c r="T70" s="3"/>
      <c r="U70" s="4"/>
    </row>
    <row r="71" spans="2:21">
      <c r="C71" s="9"/>
      <c r="D71" s="9"/>
      <c r="E71" s="5"/>
      <c r="F71" s="10"/>
      <c r="H71" s="9"/>
      <c r="I71" s="9"/>
      <c r="J71" s="5"/>
      <c r="K71" s="10"/>
      <c r="M71" s="2"/>
      <c r="N71" s="2"/>
      <c r="O71" s="3"/>
      <c r="P71" s="9"/>
      <c r="R71" s="2"/>
      <c r="S71" s="2"/>
      <c r="T71" s="3"/>
      <c r="U71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Z84"/>
  <sheetViews>
    <sheetView topLeftCell="T1" workbookViewId="0">
      <selection activeCell="AP24" sqref="AP24"/>
    </sheetView>
  </sheetViews>
  <sheetFormatPr defaultColWidth="11.5546875" defaultRowHeight="14.4"/>
  <cols>
    <col min="1" max="1" width="2.5546875" customWidth="1"/>
    <col min="2" max="2" width="4.44140625" customWidth="1"/>
    <col min="3" max="3" width="7.109375" customWidth="1"/>
    <col min="4" max="4" width="8.5546875" customWidth="1"/>
    <col min="5" max="5" width="7.44140625" customWidth="1"/>
    <col min="6" max="6" width="7.5546875" customWidth="1"/>
    <col min="7" max="7" width="3.109375" customWidth="1"/>
    <col min="8" max="8" width="8" customWidth="1"/>
    <col min="9" max="9" width="7.88671875" customWidth="1"/>
    <col min="10" max="11" width="7.5546875" customWidth="1"/>
    <col min="12" max="12" width="3.5546875" customWidth="1"/>
    <col min="13" max="13" width="7.33203125" customWidth="1"/>
    <col min="14" max="14" width="7.44140625" customWidth="1"/>
    <col min="15" max="15" width="7.33203125" customWidth="1"/>
    <col min="16" max="16" width="7.44140625" customWidth="1"/>
    <col min="17" max="17" width="3.44140625" customWidth="1"/>
    <col min="18" max="18" width="7.33203125" customWidth="1"/>
    <col min="19" max="20" width="7.44140625" customWidth="1"/>
    <col min="21" max="21" width="6.44140625" customWidth="1"/>
    <col min="22" max="22" width="3.5546875" customWidth="1"/>
    <col min="23" max="23" width="6" customWidth="1"/>
    <col min="24" max="24" width="6.5546875" customWidth="1"/>
    <col min="25" max="25" width="6.109375" customWidth="1"/>
    <col min="26" max="26" width="6.44140625" customWidth="1"/>
    <col min="27" max="27" width="6.109375" customWidth="1"/>
    <col min="28" max="28" width="5.6640625" customWidth="1"/>
    <col min="29" max="32" width="5.88671875" customWidth="1"/>
    <col min="33" max="33" width="3.6640625" customWidth="1"/>
    <col min="34" max="35" width="8.44140625" customWidth="1"/>
    <col min="36" max="36" width="8" customWidth="1"/>
    <col min="37" max="37" width="7.6640625" customWidth="1"/>
    <col min="38" max="38" width="4" customWidth="1"/>
    <col min="39" max="39" width="8.33203125" customWidth="1"/>
    <col min="40" max="41" width="7.44140625" customWidth="1"/>
    <col min="42" max="42" width="7.88671875" customWidth="1"/>
    <col min="43" max="43" width="3.5546875" customWidth="1"/>
    <col min="44" max="44" width="7.6640625" customWidth="1"/>
    <col min="45" max="45" width="7.33203125" customWidth="1"/>
    <col min="46" max="46" width="7.5546875" customWidth="1"/>
    <col min="47" max="47" width="7.44140625" customWidth="1"/>
    <col min="48" max="48" width="3.5546875" customWidth="1"/>
    <col min="49" max="49" width="7.44140625" customWidth="1"/>
    <col min="50" max="50" width="7.109375" customWidth="1"/>
    <col min="51" max="51" width="7.44140625" customWidth="1"/>
    <col min="52" max="52" width="7.6640625" customWidth="1"/>
  </cols>
  <sheetData>
    <row r="1" spans="2:52">
      <c r="G1" s="2"/>
      <c r="H1" s="1"/>
      <c r="I1" s="1"/>
      <c r="J1" s="1"/>
      <c r="K1" s="10"/>
      <c r="P1" s="9"/>
    </row>
    <row r="2" spans="2:52">
      <c r="G2" s="2"/>
      <c r="H2" s="1"/>
      <c r="I2" s="27" t="str">
        <f>'1 kW'!G2</f>
        <v>M2: SPR-220</v>
      </c>
      <c r="J2" s="1"/>
      <c r="K2" s="10"/>
      <c r="P2" s="9"/>
      <c r="X2" s="27"/>
      <c r="AH2" s="96" t="s">
        <v>172</v>
      </c>
      <c r="AI2" s="8">
        <f>D6</f>
        <v>990.72407897435914</v>
      </c>
      <c r="AJ2" t="s">
        <v>177</v>
      </c>
      <c r="AK2" s="4">
        <f>AI2</f>
        <v>990.72407897435914</v>
      </c>
      <c r="AM2" s="96" t="s">
        <v>172</v>
      </c>
      <c r="AN2" s="8">
        <f>I6</f>
        <v>748.55234692307693</v>
      </c>
      <c r="AO2" t="s">
        <v>177</v>
      </c>
      <c r="AP2" s="2">
        <v>757.83019743442435</v>
      </c>
      <c r="AQ2" s="97"/>
      <c r="AR2" s="96" t="s">
        <v>172</v>
      </c>
      <c r="AS2" s="8">
        <f>N6</f>
        <v>505.11001538461539</v>
      </c>
      <c r="AT2" t="s">
        <v>177</v>
      </c>
      <c r="AU2" s="2">
        <v>493.60520013683157</v>
      </c>
      <c r="AW2" s="96" t="s">
        <v>172</v>
      </c>
      <c r="AX2" s="8">
        <f>S6</f>
        <v>251.26187769230771</v>
      </c>
      <c r="AY2" t="s">
        <v>177</v>
      </c>
      <c r="AZ2" s="2">
        <v>237.61676763626807</v>
      </c>
    </row>
    <row r="3" spans="2:52">
      <c r="G3" s="2"/>
      <c r="H3" s="1"/>
      <c r="I3" s="1"/>
      <c r="J3" s="1"/>
      <c r="K3" s="10"/>
      <c r="P3" s="9"/>
      <c r="AI3" s="1"/>
      <c r="AJ3" t="s">
        <v>178</v>
      </c>
      <c r="AK3" s="3">
        <f>100*(AK2-D6)/D6</f>
        <v>0</v>
      </c>
      <c r="AN3" s="1"/>
      <c r="AO3" t="s">
        <v>178</v>
      </c>
      <c r="AP3" s="3">
        <f>100*(AP2-I6)/I6</f>
        <v>1.2394391052922367</v>
      </c>
      <c r="AQ3" s="98"/>
      <c r="AR3" s="1"/>
      <c r="AS3" s="1"/>
      <c r="AT3" t="s">
        <v>178</v>
      </c>
      <c r="AU3" s="3">
        <f>100*(AU2-N6)/N6</f>
        <v>-2.2776850383818852</v>
      </c>
      <c r="AX3" s="1"/>
      <c r="AY3" t="s">
        <v>178</v>
      </c>
      <c r="AZ3" s="3">
        <f>100*(AZ2-S6)/S6</f>
        <v>-5.4306328446487528</v>
      </c>
    </row>
    <row r="4" spans="2:52">
      <c r="C4" s="2"/>
      <c r="D4" s="1"/>
      <c r="E4" s="1"/>
      <c r="F4" s="27"/>
      <c r="G4" s="40"/>
      <c r="H4" s="32"/>
      <c r="I4" s="32"/>
      <c r="J4" s="32"/>
      <c r="K4" s="99"/>
      <c r="L4" s="27"/>
      <c r="M4" s="27"/>
      <c r="N4" s="27"/>
      <c r="O4" s="27"/>
      <c r="P4" s="100"/>
      <c r="Q4" s="27"/>
      <c r="R4" s="27"/>
      <c r="S4" s="27"/>
      <c r="T4" s="27"/>
      <c r="U4" s="27"/>
      <c r="AH4" s="96" t="s">
        <v>176</v>
      </c>
      <c r="AI4" s="1">
        <f>F8</f>
        <v>68.400000000000006</v>
      </c>
      <c r="AJ4" s="96" t="s">
        <v>179</v>
      </c>
      <c r="AK4" s="1">
        <f>AI4</f>
        <v>68.400000000000006</v>
      </c>
      <c r="AM4" s="96" t="s">
        <v>176</v>
      </c>
      <c r="AN4" s="1">
        <f>K8</f>
        <v>55</v>
      </c>
      <c r="AO4" s="96" t="s">
        <v>179</v>
      </c>
      <c r="AP4" s="1">
        <v>52.208205032814782</v>
      </c>
      <c r="AR4" s="96" t="s">
        <v>176</v>
      </c>
      <c r="AS4" s="1">
        <f>P8</f>
        <v>44.6</v>
      </c>
      <c r="AT4" s="96" t="s">
        <v>179</v>
      </c>
      <c r="AU4" s="2">
        <v>42.361456243800731</v>
      </c>
      <c r="AW4" s="96" t="s">
        <v>176</v>
      </c>
      <c r="AX4" s="1">
        <f>U8</f>
        <v>40.5</v>
      </c>
      <c r="AY4" s="96" t="s">
        <v>179</v>
      </c>
      <c r="AZ4" s="2">
        <v>39.162053731155119</v>
      </c>
    </row>
    <row r="5" spans="2:52">
      <c r="C5" t="str">
        <f>'1 kW'!B10</f>
        <v>Comienzo: 22/07/2016 14:13:14</v>
      </c>
      <c r="G5" s="2"/>
      <c r="H5" t="str">
        <f>'0,75 kW'!B10</f>
        <v>Comienzo: 22/07/2016 13:16:51</v>
      </c>
      <c r="K5" s="10"/>
      <c r="M5" t="str">
        <f>'0,5 kW'!B10</f>
        <v>Comienzo: 22/07/2016 13:05:49</v>
      </c>
      <c r="P5" s="9"/>
      <c r="R5" t="str">
        <f>'0,25 kW'!B10</f>
        <v>Comienzo: 22/07/2016 13:01:00</v>
      </c>
      <c r="AI5" s="1"/>
      <c r="AJ5" t="s">
        <v>180</v>
      </c>
      <c r="AK5" s="3">
        <f>100*(AI4-AK4)/AK4</f>
        <v>0</v>
      </c>
      <c r="AN5" s="1"/>
      <c r="AO5" t="s">
        <v>180</v>
      </c>
      <c r="AP5" s="3">
        <f>100*(AP4-K8)/K8</f>
        <v>-5.0759908494276695</v>
      </c>
      <c r="AS5" s="1"/>
      <c r="AT5" t="s">
        <v>180</v>
      </c>
      <c r="AU5" s="3">
        <f>100*(AU4-P8)/P8</f>
        <v>-5.0191564040342378</v>
      </c>
      <c r="AX5" s="1"/>
      <c r="AY5" t="s">
        <v>180</v>
      </c>
      <c r="AZ5" s="3">
        <f>100*(AZ4-U8)/U8</f>
        <v>-3.3035710341848916</v>
      </c>
    </row>
    <row r="6" spans="2:52" ht="15.6">
      <c r="C6" t="s">
        <v>172</v>
      </c>
      <c r="D6" s="94">
        <f>AVERAGE(E11:E70)</f>
        <v>990.72407897435914</v>
      </c>
      <c r="F6" s="97"/>
      <c r="G6" s="2"/>
      <c r="H6" t="s">
        <v>172</v>
      </c>
      <c r="I6" s="94">
        <f>AVERAGE(J11:J70)</f>
        <v>748.55234692307693</v>
      </c>
      <c r="K6" s="9"/>
      <c r="M6" t="s">
        <v>172</v>
      </c>
      <c r="N6" s="94">
        <f>AVERAGE(O11:O70)</f>
        <v>505.11001538461539</v>
      </c>
      <c r="P6" s="9"/>
      <c r="R6" t="s">
        <v>172</v>
      </c>
      <c r="S6" s="94">
        <f>AVERAGE(T11:T70)</f>
        <v>251.26187769230771</v>
      </c>
      <c r="AH6" s="96" t="s">
        <v>181</v>
      </c>
      <c r="AI6" s="1">
        <f>'Tablas resumen'!F20</f>
        <v>1.1907815448974588</v>
      </c>
      <c r="AJ6" s="96" t="s">
        <v>182</v>
      </c>
      <c r="AK6" s="13">
        <f>'Tablas resumen'!F21</f>
        <v>0.35890947643025711</v>
      </c>
      <c r="AM6" t="s">
        <v>183</v>
      </c>
      <c r="AN6">
        <f>'Tablas resumen'!D24</f>
        <v>3.5000000000000001E-3</v>
      </c>
      <c r="AO6" t="s">
        <v>184</v>
      </c>
      <c r="AP6">
        <f>'Tablas resumen'!D23</f>
        <v>-0.13250000000000001</v>
      </c>
      <c r="AR6" s="96"/>
      <c r="AS6" s="1"/>
      <c r="AT6" s="96"/>
      <c r="AU6" s="13"/>
      <c r="AW6" s="96"/>
      <c r="AX6" s="1"/>
      <c r="AY6" s="96"/>
      <c r="AZ6" s="13"/>
    </row>
    <row r="7" spans="2:52" ht="15.6">
      <c r="G7" s="2"/>
      <c r="H7" s="1"/>
      <c r="I7" s="1"/>
      <c r="J7" s="1"/>
      <c r="K7" s="10"/>
      <c r="P7" s="9"/>
      <c r="AH7" s="96" t="s">
        <v>185</v>
      </c>
      <c r="AI7" s="6">
        <f>AI11</f>
        <v>42.364196999999997</v>
      </c>
      <c r="AJ7" s="96" t="s">
        <v>186</v>
      </c>
      <c r="AK7" s="101">
        <f>AJ70</f>
        <v>5.6967999999999996</v>
      </c>
      <c r="AM7" s="96" t="s">
        <v>185</v>
      </c>
      <c r="AN7" s="6">
        <f>AI7</f>
        <v>42.364196999999997</v>
      </c>
      <c r="AO7" s="96" t="s">
        <v>186</v>
      </c>
      <c r="AP7" s="101">
        <f>AK7</f>
        <v>5.6967999999999996</v>
      </c>
      <c r="AR7" s="96" t="s">
        <v>185</v>
      </c>
      <c r="AS7" s="6">
        <f>AI7</f>
        <v>42.364196999999997</v>
      </c>
      <c r="AT7" s="96" t="s">
        <v>186</v>
      </c>
      <c r="AU7" s="101">
        <f>AK7</f>
        <v>5.6967999999999996</v>
      </c>
      <c r="AW7" s="96" t="s">
        <v>185</v>
      </c>
      <c r="AX7" s="6">
        <f>AI7</f>
        <v>42.364196999999997</v>
      </c>
      <c r="AY7" s="96" t="s">
        <v>186</v>
      </c>
      <c r="AZ7" s="101">
        <f>AK7</f>
        <v>5.6967999999999996</v>
      </c>
    </row>
    <row r="8" spans="2:52" ht="15.6">
      <c r="C8" s="96" t="s">
        <v>175</v>
      </c>
      <c r="D8" s="11">
        <f>'1 kW'!G8</f>
        <v>37.1</v>
      </c>
      <c r="E8" s="96" t="s">
        <v>176</v>
      </c>
      <c r="F8" s="102">
        <f>'1 kW'!I8</f>
        <v>68.400000000000006</v>
      </c>
      <c r="G8" s="2"/>
      <c r="H8" s="96" t="s">
        <v>175</v>
      </c>
      <c r="I8" s="11">
        <f>'0,75 kW'!G8</f>
        <v>34.299999999999997</v>
      </c>
      <c r="J8" s="96" t="s">
        <v>176</v>
      </c>
      <c r="K8" s="102">
        <f>'0,75 kW'!I8</f>
        <v>55</v>
      </c>
      <c r="L8" s="11"/>
      <c r="M8" s="96" t="s">
        <v>175</v>
      </c>
      <c r="N8" s="11">
        <f>'0,5 kW'!G8</f>
        <v>33.5</v>
      </c>
      <c r="O8" s="96" t="s">
        <v>176</v>
      </c>
      <c r="P8" s="102">
        <f>'0,5 kW'!I8</f>
        <v>44.6</v>
      </c>
      <c r="Q8" s="11"/>
      <c r="R8" s="96" t="s">
        <v>175</v>
      </c>
      <c r="S8" s="11">
        <f>'0,25 kW'!G8</f>
        <v>31.2</v>
      </c>
      <c r="T8" s="96" t="s">
        <v>176</v>
      </c>
      <c r="U8" s="102">
        <f>'0,25 kW'!I8</f>
        <v>40.5</v>
      </c>
      <c r="AH8" s="95" t="s">
        <v>187</v>
      </c>
      <c r="AI8" s="103">
        <f>AI11</f>
        <v>42.364196999999997</v>
      </c>
      <c r="AJ8" s="96" t="s">
        <v>188</v>
      </c>
      <c r="AK8" s="104">
        <f>AJ72</f>
        <v>5.6968020391135292</v>
      </c>
      <c r="AM8" s="95" t="s">
        <v>187</v>
      </c>
      <c r="AN8" s="103">
        <f>AN11</f>
        <v>42.364354844592626</v>
      </c>
      <c r="AO8" s="96" t="s">
        <v>188</v>
      </c>
      <c r="AP8" s="104">
        <f>AVERAGE(AO75:AO76)</f>
        <v>5.6967999999996763</v>
      </c>
      <c r="AR8" s="95" t="s">
        <v>187</v>
      </c>
      <c r="AS8" s="103">
        <f>AS11</f>
        <v>42.364384801036337</v>
      </c>
      <c r="AT8" s="96" t="s">
        <v>189</v>
      </c>
      <c r="AU8" s="104">
        <f>AVERAGE(AT75:AT76)</f>
        <v>5.6967999999994046</v>
      </c>
      <c r="AW8" s="95" t="s">
        <v>187</v>
      </c>
      <c r="AX8" s="103">
        <f>AX11</f>
        <v>42.364170465184486</v>
      </c>
      <c r="AY8" s="96" t="s">
        <v>190</v>
      </c>
      <c r="AZ8" s="104">
        <f>AVERAGE(AY75:AY76)</f>
        <v>5.6967999999999996</v>
      </c>
    </row>
    <row r="9" spans="2:52">
      <c r="C9" s="96" t="s">
        <v>179</v>
      </c>
      <c r="D9" s="11">
        <f>F8</f>
        <v>68.400000000000006</v>
      </c>
      <c r="E9" t="s">
        <v>180</v>
      </c>
      <c r="F9" s="98">
        <f>100*(D9-F8)/F8</f>
        <v>0</v>
      </c>
      <c r="G9" s="2"/>
      <c r="H9" s="1"/>
      <c r="I9" s="1"/>
      <c r="J9" s="1"/>
      <c r="K9" s="10"/>
      <c r="P9" s="9"/>
      <c r="AN9" s="9"/>
      <c r="AP9" s="9"/>
      <c r="AS9" s="9"/>
      <c r="AU9" s="9"/>
      <c r="AX9" s="9"/>
      <c r="AZ9" s="9"/>
    </row>
    <row r="10" spans="2:52" ht="15.6">
      <c r="C10" s="2" t="s">
        <v>4</v>
      </c>
      <c r="D10" s="1" t="s">
        <v>8</v>
      </c>
      <c r="E10" s="1" t="s">
        <v>191</v>
      </c>
      <c r="F10" s="1" t="s">
        <v>11</v>
      </c>
      <c r="H10" s="2" t="s">
        <v>4</v>
      </c>
      <c r="I10" s="1" t="s">
        <v>8</v>
      </c>
      <c r="J10" s="1" t="s">
        <v>191</v>
      </c>
      <c r="K10" s="4" t="s">
        <v>11</v>
      </c>
      <c r="M10" s="2" t="s">
        <v>4</v>
      </c>
      <c r="N10" s="1" t="s">
        <v>8</v>
      </c>
      <c r="O10" s="1" t="s">
        <v>191</v>
      </c>
      <c r="P10" s="2" t="s">
        <v>11</v>
      </c>
      <c r="R10" s="2" t="s">
        <v>4</v>
      </c>
      <c r="S10" s="1" t="s">
        <v>8</v>
      </c>
      <c r="T10" s="1" t="s">
        <v>191</v>
      </c>
      <c r="U10" s="1" t="s">
        <v>11</v>
      </c>
      <c r="AH10" s="1" t="s">
        <v>194</v>
      </c>
      <c r="AI10" s="2" t="s">
        <v>192</v>
      </c>
      <c r="AJ10" s="1" t="s">
        <v>193</v>
      </c>
      <c r="AK10" s="1" t="s">
        <v>195</v>
      </c>
      <c r="AM10" s="1" t="s">
        <v>194</v>
      </c>
      <c r="AN10" s="2" t="s">
        <v>192</v>
      </c>
      <c r="AO10" s="1" t="s">
        <v>193</v>
      </c>
      <c r="AP10" s="1" t="s">
        <v>195</v>
      </c>
      <c r="AR10" s="1" t="s">
        <v>198</v>
      </c>
      <c r="AS10" s="2" t="s">
        <v>196</v>
      </c>
      <c r="AT10" s="1" t="s">
        <v>197</v>
      </c>
      <c r="AU10" s="1" t="s">
        <v>195</v>
      </c>
      <c r="AW10" s="1" t="s">
        <v>201</v>
      </c>
      <c r="AX10" s="2" t="s">
        <v>199</v>
      </c>
      <c r="AY10" s="1" t="s">
        <v>200</v>
      </c>
      <c r="AZ10" s="1" t="s">
        <v>195</v>
      </c>
    </row>
    <row r="11" spans="2:52">
      <c r="B11">
        <f>1+B10</f>
        <v>1</v>
      </c>
      <c r="C11">
        <f>'1 kW'!F11</f>
        <v>42.364196999999997</v>
      </c>
      <c r="D11">
        <f>'1 kW'!L11</f>
        <v>3.0734000000000004E-3</v>
      </c>
      <c r="E11" s="105">
        <f>'1 kW'!H11</f>
        <v>991.11730769230769</v>
      </c>
      <c r="F11" s="10">
        <f>C11*D11</f>
        <v>0.1302021230598</v>
      </c>
      <c r="G11" s="2"/>
      <c r="H11" s="2">
        <f>'0,75 kW'!F11</f>
        <v>43.866318999999997</v>
      </c>
      <c r="I11" s="1">
        <f>'0,75 kW'!L11</f>
        <v>5.6578000000000002E-3</v>
      </c>
      <c r="J11" s="3">
        <f>'0,75 kW'!H11</f>
        <v>748.56933846153856</v>
      </c>
      <c r="K11" s="10">
        <f>H11*I11</f>
        <v>0.2481868596382</v>
      </c>
      <c r="M11">
        <f>'0,5 kW'!F11</f>
        <v>44.191415999999997</v>
      </c>
      <c r="N11">
        <f>'0,5 kW'!L11</f>
        <v>2.1652999999999998E-3</v>
      </c>
      <c r="O11" s="5">
        <f>'0,5 kW'!H11</f>
        <v>500.47786153846158</v>
      </c>
      <c r="P11" s="9">
        <f>M11*N11</f>
        <v>9.5687673064799986E-2</v>
      </c>
      <c r="R11" s="9">
        <f>'0,25 kW'!F11</f>
        <v>42.947629999999997</v>
      </c>
      <c r="S11">
        <f>'0,25 kW'!L11</f>
        <v>3.0734000000000004E-3</v>
      </c>
      <c r="T11" s="5">
        <f>'0,25 kW'!H11</f>
        <v>248.24218461538464</v>
      </c>
      <c r="U11" s="10">
        <f>R11*S11</f>
        <v>0.131995246042</v>
      </c>
      <c r="AH11" s="1">
        <f t="shared" ref="AH11:AH42" si="0">AI11*AJ11</f>
        <v>0.1302021230598</v>
      </c>
      <c r="AI11" s="2">
        <f t="shared" ref="AI11:AI42" si="1">C11+$AP$6*($AI$4-$AK$4)+72*0.02569*$AI$6*(($AK$4+273.15)/298.15)*LN($AI$2/$AK$2)-$AK$6*(AJ11-D11)</f>
        <v>42.364196999999997</v>
      </c>
      <c r="AJ11" s="13">
        <f t="shared" ref="AJ11:AJ42" si="2">D11*(1+$AN$6/$D$70*($AI$4-$AK$4))*($AI$2/$AK$2)</f>
        <v>3.0734000000000004E-3</v>
      </c>
      <c r="AK11" s="2">
        <f>MAX(AH11:AH70)</f>
        <v>177.11085163688551</v>
      </c>
      <c r="AM11" s="13">
        <f t="shared" ref="AM11:AM42" si="3">AN11*AO11</f>
        <v>0.31646666983122984</v>
      </c>
      <c r="AN11" s="2">
        <f t="shared" ref="AN11:AN42" si="4">H11+$AP$6*($AK$4-$AP$4)+72*0.02569*$AI$6*(($AP$4+273.15)/298.15)*LN($AI$2/$AP$2)-$AK$6*(AO11-I11)</f>
        <v>42.364354844592626</v>
      </c>
      <c r="AO11" s="13">
        <f t="shared" ref="AO11:AO42" si="5">I11*(1+$AN$6/$D$70*($AK$4-$AP$4))*($AI$2/$AP$2)</f>
        <v>7.4701165872144417E-3</v>
      </c>
      <c r="AP11" s="9">
        <f>MAX(AM11:AM70)</f>
        <v>177.05845594082894</v>
      </c>
      <c r="AR11" s="13">
        <f t="shared" ref="AR11:AR42" si="6">AS11*AT11</f>
        <v>0.18706159681032403</v>
      </c>
      <c r="AS11" s="2">
        <f t="shared" ref="AS11:AS42" si="7">M11+$AP$6*($AK$4-$AU$4)+72*0.02569*$AI$6*(($AU$4+273.15)/298.15)*LN($AI$2/$AU$2)-$AK$6*(AT11-N11)</f>
        <v>42.364384801036337</v>
      </c>
      <c r="AT11" s="13">
        <f t="shared" ref="AT11:AT42" si="8">N11*(1+$AN$6/$D$70*($AK$4-$AU$4))*($AI$2/$AU$2)</f>
        <v>4.4155390828606589E-3</v>
      </c>
      <c r="AU11" s="9">
        <f>MAX(AR11:AR70)</f>
        <v>179.17831462772486</v>
      </c>
      <c r="AW11" s="13">
        <f t="shared" ref="AW11:AW42" si="9">AX11*AY11</f>
        <v>0.55261861590820593</v>
      </c>
      <c r="AX11" s="2">
        <f t="shared" ref="AX11:AX42" si="10">R11+$AP$6*($AK$4-$AZ$4)+72*0.02569*$AI$6*(($AZ$4+273.15)/298.15)*LN($AI$2/$AZ$2)-$AK$6*(AY11-S11)</f>
        <v>42.364170465184486</v>
      </c>
      <c r="AY11" s="13">
        <f t="shared" ref="AY11:AY42" si="11">S11*(1+$AN$6/$D$70*($AK$4-$AZ$4))*($AI$2/$AZ$2)</f>
        <v>1.304448098098265E-2</v>
      </c>
      <c r="AZ11" s="9">
        <f>MAX(AW11:AW70)</f>
        <v>179.27766863864164</v>
      </c>
    </row>
    <row r="12" spans="2:52">
      <c r="B12">
        <f t="shared" ref="B12:B70" si="12">1+B11</f>
        <v>2</v>
      </c>
      <c r="C12">
        <f>'1 kW'!F12</f>
        <v>42.096426999999998</v>
      </c>
      <c r="D12">
        <f>'1 kW'!L12</f>
        <v>0.35008680000000003</v>
      </c>
      <c r="E12" s="105">
        <f>'1 kW'!H12</f>
        <v>990.64367692307701</v>
      </c>
      <c r="F12" s="10">
        <f t="shared" ref="F12:F70" si="13">C12*D12</f>
        <v>14.7374034198636</v>
      </c>
      <c r="G12" s="2"/>
      <c r="H12" s="2">
        <f>'0,75 kW'!F12</f>
        <v>43.546301</v>
      </c>
      <c r="I12" s="1">
        <f>'0,75 kW'!L12</f>
        <v>0.36838740000000003</v>
      </c>
      <c r="J12" s="3">
        <f>'0,75 kW'!H12</f>
        <v>749.61346153846159</v>
      </c>
      <c r="K12" s="10">
        <f t="shared" ref="K12:K70" si="14">H12*I12</f>
        <v>16.0419086050074</v>
      </c>
      <c r="M12">
        <f>'0,5 kW'!F12</f>
        <v>43.752389999999998</v>
      </c>
      <c r="N12">
        <f>'0,5 kW'!L12</f>
        <v>0.36342810000000003</v>
      </c>
      <c r="O12" s="5">
        <f>'0,5 kW'!H12</f>
        <v>500.76849230769233</v>
      </c>
      <c r="P12" s="9">
        <f t="shared" ref="P12:P70" si="15">M12*N12</f>
        <v>15.900847968159001</v>
      </c>
      <c r="R12" s="9">
        <f>'0,25 kW'!F12</f>
        <v>42.121099999999998</v>
      </c>
      <c r="S12">
        <f>'0,25 kW'!L12</f>
        <v>0.35799999999999998</v>
      </c>
      <c r="T12" s="5">
        <f>'0,25 kW'!H12</f>
        <v>249.10330769230768</v>
      </c>
      <c r="U12" s="10">
        <f t="shared" ref="U12:U70" si="16">R12*S12</f>
        <v>15.079353799999998</v>
      </c>
      <c r="AH12" s="4">
        <f t="shared" si="0"/>
        <v>14.7374034198636</v>
      </c>
      <c r="AI12" s="2">
        <f t="shared" si="1"/>
        <v>42.096426999999998</v>
      </c>
      <c r="AJ12" s="13">
        <f t="shared" si="2"/>
        <v>0.35008680000000003</v>
      </c>
      <c r="AK12" s="1"/>
      <c r="AM12" s="2">
        <f t="shared" si="3"/>
        <v>20.429657856899535</v>
      </c>
      <c r="AN12" s="2">
        <f t="shared" si="4"/>
        <v>42.002635083459772</v>
      </c>
      <c r="AO12" s="13">
        <f t="shared" si="5"/>
        <v>0.48638990902131601</v>
      </c>
      <c r="AP12" s="1"/>
      <c r="AR12" s="2">
        <f t="shared" si="6"/>
        <v>30.971546472537678</v>
      </c>
      <c r="AS12" s="2">
        <f t="shared" si="7"/>
        <v>41.790611909131663</v>
      </c>
      <c r="AT12" s="13">
        <f t="shared" si="8"/>
        <v>0.74111253838257607</v>
      </c>
      <c r="AU12" s="1"/>
      <c r="AW12" s="13">
        <f t="shared" si="9"/>
        <v>62.48702929041886</v>
      </c>
      <c r="AX12" s="2">
        <f t="shared" si="10"/>
        <v>41.124358331855881</v>
      </c>
      <c r="AY12" s="13">
        <f t="shared" si="11"/>
        <v>1.5194651497337761</v>
      </c>
      <c r="AZ12" s="1"/>
    </row>
    <row r="13" spans="2:52">
      <c r="B13">
        <f t="shared" si="12"/>
        <v>3</v>
      </c>
      <c r="C13">
        <f>'1 kW'!F13</f>
        <v>41.826479999999997</v>
      </c>
      <c r="D13">
        <f>'1 kW'!L13</f>
        <v>0.6921408</v>
      </c>
      <c r="E13" s="105">
        <f>'1 kW'!H13</f>
        <v>990.08393846153854</v>
      </c>
      <c r="F13" s="10">
        <f t="shared" si="13"/>
        <v>28.949813328383996</v>
      </c>
      <c r="G13" s="2"/>
      <c r="H13" s="2">
        <f>'0,75 kW'!F13</f>
        <v>43.210318999999998</v>
      </c>
      <c r="I13" s="1">
        <f>'0,75 kW'!L13</f>
        <v>0.72168730000000003</v>
      </c>
      <c r="J13" s="3">
        <f>'0,75 kW'!H13</f>
        <v>749.24747692307687</v>
      </c>
      <c r="K13" s="10">
        <f t="shared" si="14"/>
        <v>31.184338451248699</v>
      </c>
      <c r="M13">
        <f>'0,5 kW'!F13</f>
        <v>43.271275000000003</v>
      </c>
      <c r="N13">
        <f>'0,5 kW'!L13</f>
        <v>0.71491189999999993</v>
      </c>
      <c r="O13" s="5">
        <f>'0,5 kW'!H13</f>
        <v>501.69419999999997</v>
      </c>
      <c r="P13" s="9">
        <f t="shared" si="15"/>
        <v>30.935149425672499</v>
      </c>
      <c r="R13" s="9">
        <f>'0,25 kW'!F13</f>
        <v>41.033330999999997</v>
      </c>
      <c r="S13">
        <f>'0,25 kW'!L13</f>
        <v>0.68124430000000002</v>
      </c>
      <c r="T13" s="5">
        <f>'0,25 kW'!H13</f>
        <v>248.85573846153846</v>
      </c>
      <c r="U13" s="10">
        <f t="shared" si="16"/>
        <v>27.953722853763299</v>
      </c>
      <c r="AH13" s="4">
        <f t="shared" si="0"/>
        <v>28.949813328383996</v>
      </c>
      <c r="AI13" s="2">
        <f t="shared" si="1"/>
        <v>41.826479999999997</v>
      </c>
      <c r="AJ13" s="13">
        <f t="shared" si="2"/>
        <v>0.6921408</v>
      </c>
      <c r="AK13" s="1" t="s">
        <v>202</v>
      </c>
      <c r="AM13" s="2">
        <f t="shared" si="3"/>
        <v>39.663761764695892</v>
      </c>
      <c r="AN13" s="2">
        <f t="shared" si="4"/>
        <v>41.626035422154878</v>
      </c>
      <c r="AO13" s="13">
        <f t="shared" si="5"/>
        <v>0.95285946313266734</v>
      </c>
      <c r="AP13" s="1" t="s">
        <v>202</v>
      </c>
      <c r="AR13" s="2">
        <f t="shared" si="6"/>
        <v>60.03266520590568</v>
      </c>
      <c r="AS13" s="2">
        <f t="shared" si="7"/>
        <v>41.178397472364736</v>
      </c>
      <c r="AT13" s="13">
        <f t="shared" si="8"/>
        <v>1.4578679329664115</v>
      </c>
      <c r="AU13" s="1" t="s">
        <v>202</v>
      </c>
      <c r="AW13" s="2">
        <f t="shared" si="9"/>
        <v>114.67413761249504</v>
      </c>
      <c r="AX13" s="2">
        <f t="shared" si="10"/>
        <v>39.660198568553511</v>
      </c>
      <c r="AY13" s="13">
        <f t="shared" si="11"/>
        <v>2.8914161237563731</v>
      </c>
      <c r="AZ13" s="1" t="s">
        <v>202</v>
      </c>
    </row>
    <row r="14" spans="2:52">
      <c r="B14">
        <f t="shared" si="12"/>
        <v>4</v>
      </c>
      <c r="C14">
        <f>'1 kW'!F14</f>
        <v>41.547826000000001</v>
      </c>
      <c r="D14">
        <f>'1 kW'!L14</f>
        <v>1.0283275000000001</v>
      </c>
      <c r="E14" s="105">
        <f>'1 kW'!H14</f>
        <v>990.56833846153847</v>
      </c>
      <c r="F14" s="10">
        <f t="shared" si="13"/>
        <v>42.724772041015001</v>
      </c>
      <c r="G14" s="2"/>
      <c r="H14" s="2">
        <f>'0,75 kW'!F14</f>
        <v>42.844585000000002</v>
      </c>
      <c r="I14" s="1">
        <f>'0,75 kW'!L14</f>
        <v>1.0777810999999999</v>
      </c>
      <c r="J14" s="3">
        <f>'0,75 kW'!H14</f>
        <v>749.22595384615386</v>
      </c>
      <c r="K14" s="10">
        <f t="shared" si="14"/>
        <v>46.177083950343501</v>
      </c>
      <c r="M14">
        <f>'0,5 kW'!F14</f>
        <v>42.729931000000001</v>
      </c>
      <c r="N14">
        <f>'0,5 kW'!L14</f>
        <v>1.0575946000000001</v>
      </c>
      <c r="O14" s="5">
        <f>'0,5 kW'!H14</f>
        <v>501.13446153846149</v>
      </c>
      <c r="P14" s="9">
        <f t="shared" si="15"/>
        <v>45.190944283972605</v>
      </c>
      <c r="R14" s="9">
        <f>'0,25 kW'!F14</f>
        <v>39.442678000000001</v>
      </c>
      <c r="S14">
        <f>'0,25 kW'!L14</f>
        <v>0.98034080000000001</v>
      </c>
      <c r="T14" s="5">
        <f>'0,25 kW'!H14</f>
        <v>249.40470769230774</v>
      </c>
      <c r="U14" s="10">
        <f t="shared" si="16"/>
        <v>38.6672665046624</v>
      </c>
      <c r="AH14" s="4">
        <f t="shared" si="0"/>
        <v>42.724772041015001</v>
      </c>
      <c r="AI14" s="2">
        <f t="shared" si="1"/>
        <v>41.547826000000001</v>
      </c>
      <c r="AJ14" s="13">
        <f t="shared" si="2"/>
        <v>1.0283275000000001</v>
      </c>
      <c r="AK14" s="2">
        <f>100*(MAX(AH11:AH70)-MAX($F11:$F70))/MAX($F11:$F70)</f>
        <v>0</v>
      </c>
      <c r="AM14" s="2">
        <f t="shared" si="3"/>
        <v>58.655889271052921</v>
      </c>
      <c r="AN14" s="2">
        <f t="shared" si="4"/>
        <v>41.219362555879584</v>
      </c>
      <c r="AO14" s="13">
        <f t="shared" si="5"/>
        <v>1.4230178642752001</v>
      </c>
      <c r="AP14" s="2">
        <f>100*(MAX(AM11:AM70)-MAX($F11:$F70))/MAX($F11:$F70)</f>
        <v>-2.9583560562398817E-2</v>
      </c>
      <c r="AR14" s="2">
        <f t="shared" si="6"/>
        <v>87.365293939551265</v>
      </c>
      <c r="AS14" s="2">
        <f t="shared" si="7"/>
        <v>40.509236745221777</v>
      </c>
      <c r="AT14" s="13">
        <f t="shared" si="8"/>
        <v>2.1566758833059558</v>
      </c>
      <c r="AU14" s="4">
        <f>100*(MAX(AR11:AR70)-MAX($F11:$F70))/MAX($F11:$F70)</f>
        <v>1.1673271127836251</v>
      </c>
      <c r="AW14" s="2">
        <f t="shared" si="9"/>
        <v>156.95354667004648</v>
      </c>
      <c r="AX14" s="2">
        <f t="shared" si="10"/>
        <v>37.721272884592601</v>
      </c>
      <c r="AY14" s="13">
        <f t="shared" si="11"/>
        <v>4.1608762024081845</v>
      </c>
      <c r="AZ14" s="4">
        <f>100*(MAX(AW11:AW70)-MAX($F11:$F70))/MAX($F11:$F70)</f>
        <v>1.2234241898393441</v>
      </c>
    </row>
    <row r="15" spans="2:52">
      <c r="B15">
        <f t="shared" si="12"/>
        <v>5</v>
      </c>
      <c r="C15">
        <f>'1 kW'!F15</f>
        <v>41.240870999999999</v>
      </c>
      <c r="D15">
        <f>'1 kW'!L15</f>
        <v>1.3807891999999999</v>
      </c>
      <c r="E15" s="105">
        <f>'1 kW'!H15</f>
        <v>990.26693846153853</v>
      </c>
      <c r="F15" s="10">
        <f t="shared" si="13"/>
        <v>56.944949275393192</v>
      </c>
      <c r="G15" s="2"/>
      <c r="H15" s="2">
        <f>'0,75 kW'!F15</f>
        <v>42.465789000000001</v>
      </c>
      <c r="I15" s="1">
        <f>'0,75 kW'!L15</f>
        <v>1.4130598000000001</v>
      </c>
      <c r="J15" s="3">
        <f>'0,75 kW'!H15</f>
        <v>749.64575384615387</v>
      </c>
      <c r="K15" s="10">
        <f t="shared" si="14"/>
        <v>60.006699311182203</v>
      </c>
      <c r="M15">
        <f>'0,5 kW'!F15</f>
        <v>42.259701</v>
      </c>
      <c r="N15">
        <f>'0,5 kW'!L15</f>
        <v>1.313035</v>
      </c>
      <c r="O15" s="5">
        <f>'0,5 kW'!H15</f>
        <v>501.38204615384615</v>
      </c>
      <c r="P15" s="9">
        <f t="shared" si="15"/>
        <v>55.488466502534997</v>
      </c>
      <c r="R15" s="9">
        <f>'0,25 kW'!F15</f>
        <v>39.108147000000002</v>
      </c>
      <c r="S15">
        <f>'0,25 kW'!L15</f>
        <v>1.0225998999999999</v>
      </c>
      <c r="T15" s="5">
        <f>'0,25 kW'!H15</f>
        <v>249.38318461538461</v>
      </c>
      <c r="U15" s="10">
        <f t="shared" si="16"/>
        <v>39.9919872113853</v>
      </c>
      <c r="AH15" s="4">
        <f t="shared" si="0"/>
        <v>56.944949275393192</v>
      </c>
      <c r="AI15" s="2">
        <f t="shared" si="1"/>
        <v>41.240870999999999</v>
      </c>
      <c r="AJ15" s="13">
        <f t="shared" si="2"/>
        <v>1.3807891999999999</v>
      </c>
      <c r="AM15" s="2">
        <f t="shared" si="3"/>
        <v>76.124070388546656</v>
      </c>
      <c r="AN15" s="2">
        <f t="shared" si="4"/>
        <v>40.802020729290483</v>
      </c>
      <c r="AO15" s="13">
        <f t="shared" si="5"/>
        <v>1.8656936354600591</v>
      </c>
      <c r="AP15" s="1"/>
      <c r="AR15" s="2">
        <f t="shared" si="6"/>
        <v>106.95241162310293</v>
      </c>
      <c r="AS15" s="2">
        <f t="shared" si="7"/>
        <v>39.943730398011695</v>
      </c>
      <c r="AT15" s="13">
        <f t="shared" si="8"/>
        <v>2.6775769453027043</v>
      </c>
      <c r="AU15" s="1"/>
      <c r="AW15" s="2">
        <f t="shared" si="9"/>
        <v>162.05375638088506</v>
      </c>
      <c r="AX15" s="2">
        <f t="shared" si="10"/>
        <v>37.337534721757962</v>
      </c>
      <c r="AY15" s="13">
        <f t="shared" si="11"/>
        <v>4.3402371792492866</v>
      </c>
      <c r="AZ15" s="1"/>
    </row>
    <row r="16" spans="2:52" ht="15.6">
      <c r="B16">
        <f t="shared" si="12"/>
        <v>6</v>
      </c>
      <c r="C16">
        <f>'1 kW'!F16</f>
        <v>40.962215999999998</v>
      </c>
      <c r="D16">
        <f>'1 kW'!L16</f>
        <v>1.6861022999999999</v>
      </c>
      <c r="E16" s="105">
        <f>'1 kW'!H16</f>
        <v>989.89018461538467</v>
      </c>
      <c r="F16" s="10">
        <f t="shared" si="13"/>
        <v>69.066486610696799</v>
      </c>
      <c r="G16" s="2"/>
      <c r="H16" s="2">
        <f>'0,75 kW'!F16</f>
        <v>41.764798999999996</v>
      </c>
      <c r="I16" s="1">
        <f>'0,75 kW'!L16</f>
        <v>1.9686444000000001</v>
      </c>
      <c r="J16" s="3">
        <f>'0,75 kW'!H16</f>
        <v>750.60375384615395</v>
      </c>
      <c r="K16" s="10">
        <f t="shared" si="14"/>
        <v>82.220037668475598</v>
      </c>
      <c r="M16">
        <f>'0,5 kW'!F16</f>
        <v>41.745932000000003</v>
      </c>
      <c r="N16">
        <f>'0,5 kW'!L16</f>
        <v>1.5494763</v>
      </c>
      <c r="O16" s="5">
        <f>'0,5 kW'!H16</f>
        <v>501.48967692307696</v>
      </c>
      <c r="P16" s="9">
        <f t="shared" si="15"/>
        <v>64.684332255411604</v>
      </c>
      <c r="R16" s="9">
        <f>'0,25 kW'!F16</f>
        <v>38.752572999999998</v>
      </c>
      <c r="S16">
        <f>'0,25 kW'!L16</f>
        <v>1.0637413</v>
      </c>
      <c r="T16" s="5">
        <f>'0,25 kW'!H16</f>
        <v>249.74915384615383</v>
      </c>
      <c r="U16" s="10">
        <f t="shared" si="16"/>
        <v>41.2227123813649</v>
      </c>
      <c r="AH16" s="4">
        <f t="shared" si="0"/>
        <v>69.066486610696799</v>
      </c>
      <c r="AI16" s="2">
        <f t="shared" si="1"/>
        <v>40.962215999999998</v>
      </c>
      <c r="AJ16" s="13">
        <f t="shared" si="2"/>
        <v>1.6861022999999999</v>
      </c>
      <c r="AK16" s="1" t="s">
        <v>237</v>
      </c>
      <c r="AM16" s="2">
        <f t="shared" si="3"/>
        <v>104.06634378919831</v>
      </c>
      <c r="AN16" s="2">
        <f t="shared" si="4"/>
        <v>40.037157099241284</v>
      </c>
      <c r="AO16" s="13">
        <f t="shared" si="5"/>
        <v>2.5992440854690555</v>
      </c>
      <c r="AP16" s="1" t="s">
        <v>237</v>
      </c>
      <c r="AR16" s="2">
        <f t="shared" si="6"/>
        <v>124.30955356049772</v>
      </c>
      <c r="AS16" s="2">
        <f t="shared" si="7"/>
        <v>39.341771497770374</v>
      </c>
      <c r="AT16" s="13">
        <f t="shared" si="8"/>
        <v>3.1597345220599116</v>
      </c>
      <c r="AU16" s="1" t="s">
        <v>237</v>
      </c>
      <c r="AW16" s="2">
        <f t="shared" si="9"/>
        <v>166.75187656269415</v>
      </c>
      <c r="AX16" s="2">
        <f t="shared" si="10"/>
        <v>36.934055026439189</v>
      </c>
      <c r="AY16" s="13">
        <f t="shared" si="11"/>
        <v>4.5148542840293349</v>
      </c>
      <c r="AZ16" s="1" t="s">
        <v>237</v>
      </c>
    </row>
    <row r="17" spans="2:52">
      <c r="B17">
        <f t="shared" si="12"/>
        <v>7</v>
      </c>
      <c r="C17">
        <f>'1 kW'!F17</f>
        <v>40.750321999999997</v>
      </c>
      <c r="D17">
        <f>'1 kW'!L17</f>
        <v>1.9054304</v>
      </c>
      <c r="E17" s="105">
        <f>'1 kW'!H17</f>
        <v>994.13126153846167</v>
      </c>
      <c r="F17" s="10">
        <f t="shared" si="13"/>
        <v>77.646902348588796</v>
      </c>
      <c r="G17" s="2"/>
      <c r="H17" s="2">
        <f>'0,75 kW'!F17</f>
        <v>41.337384</v>
      </c>
      <c r="I17" s="1">
        <f>'0,75 kW'!L17</f>
        <v>2.2642484</v>
      </c>
      <c r="J17" s="3">
        <f>'0,75 kW'!H17</f>
        <v>749.19366153846158</v>
      </c>
      <c r="K17" s="10">
        <f t="shared" si="14"/>
        <v>93.598105582185596</v>
      </c>
      <c r="M17">
        <f>'0,5 kW'!F17</f>
        <v>41.234340000000003</v>
      </c>
      <c r="N17">
        <f>'0,5 kW'!L17</f>
        <v>1.7535771</v>
      </c>
      <c r="O17" s="5">
        <f>'0,5 kW'!H17</f>
        <v>503.09353846153851</v>
      </c>
      <c r="P17" s="9">
        <f t="shared" si="15"/>
        <v>72.307594357614008</v>
      </c>
      <c r="R17" s="9">
        <f>'0,25 kW'!F17</f>
        <v>38.355634999999999</v>
      </c>
      <c r="S17">
        <f>'0,25 kW'!L17</f>
        <v>1.1011807999999998</v>
      </c>
      <c r="T17" s="5">
        <f>'0,25 kW'!H17</f>
        <v>249.6199846153846</v>
      </c>
      <c r="U17" s="10">
        <f t="shared" si="16"/>
        <v>42.236488833807996</v>
      </c>
      <c r="AH17" s="4">
        <f t="shared" si="0"/>
        <v>77.646902348588796</v>
      </c>
      <c r="AI17" s="2">
        <f t="shared" si="1"/>
        <v>40.750321999999997</v>
      </c>
      <c r="AJ17" s="13">
        <f t="shared" si="2"/>
        <v>1.9054304</v>
      </c>
      <c r="AK17">
        <f>VLOOKUP(AK11, AH11:AJ70,2,FALSE)</f>
        <v>33.866684999999997</v>
      </c>
      <c r="AM17" s="2">
        <f t="shared" si="3"/>
        <v>118.31317111139595</v>
      </c>
      <c r="AN17" s="2">
        <f t="shared" si="4"/>
        <v>39.575757534987595</v>
      </c>
      <c r="AO17" s="13">
        <f t="shared" si="5"/>
        <v>2.9895364859863833</v>
      </c>
      <c r="AP17">
        <f>VLOOKUP(AP11, AM11:AO70,2,FALSE)</f>
        <v>33.8275365125292</v>
      </c>
      <c r="AR17" s="2">
        <f t="shared" si="6"/>
        <v>138.58226108176206</v>
      </c>
      <c r="AS17" s="2">
        <f t="shared" si="7"/>
        <v>38.754052234085165</v>
      </c>
      <c r="AT17" s="13">
        <f t="shared" si="8"/>
        <v>3.5759424651824014</v>
      </c>
      <c r="AU17">
        <f>VLOOKUP(AU11, AR11:AT70,2,FALSE)</f>
        <v>33.92108416368194</v>
      </c>
      <c r="AW17" s="2">
        <f t="shared" si="9"/>
        <v>170.56193929911217</v>
      </c>
      <c r="AX17" s="2">
        <f t="shared" si="10"/>
        <v>36.493521881891681</v>
      </c>
      <c r="AY17" s="13">
        <f t="shared" si="11"/>
        <v>4.6737593551842442</v>
      </c>
      <c r="AZ17">
        <f>VLOOKUP(AZ11, AW11:AY70,2,FALSE)</f>
        <v>33.916389769816831</v>
      </c>
    </row>
    <row r="18" spans="2:52">
      <c r="B18">
        <f t="shared" si="12"/>
        <v>8</v>
      </c>
      <c r="C18">
        <f>'1 kW'!F18</f>
        <v>40.473118999999997</v>
      </c>
      <c r="D18">
        <f>'1 kW'!L18</f>
        <v>2.1753296999999998</v>
      </c>
      <c r="E18" s="105">
        <f>'1 kW'!H18</f>
        <v>992.08607692307703</v>
      </c>
      <c r="F18" s="10">
        <f t="shared" si="13"/>
        <v>88.04237781233428</v>
      </c>
      <c r="G18" s="2"/>
      <c r="H18" s="2">
        <f>'0,75 kW'!F18</f>
        <v>40.751047999999997</v>
      </c>
      <c r="I18" s="1">
        <f>'0,75 kW'!L18</f>
        <v>2.6114714000000001</v>
      </c>
      <c r="J18" s="3">
        <f>'0,75 kW'!H18</f>
        <v>750.47458461538463</v>
      </c>
      <c r="K18" s="10">
        <f t="shared" si="14"/>
        <v>106.42019637202719</v>
      </c>
      <c r="M18">
        <f>'0,5 kW'!F18</f>
        <v>40.727826999999998</v>
      </c>
      <c r="N18">
        <f>'0,5 kW'!L18</f>
        <v>1.9240104999999998</v>
      </c>
      <c r="O18" s="5">
        <f>'0,5 kW'!H18</f>
        <v>503.34110769230773</v>
      </c>
      <c r="P18" s="9">
        <f t="shared" si="15"/>
        <v>78.36076679018349</v>
      </c>
      <c r="R18" s="9">
        <f>'0,25 kW'!F18</f>
        <v>37.942006999999997</v>
      </c>
      <c r="S18">
        <f>'0,25 kW'!L18</f>
        <v>1.1370137</v>
      </c>
      <c r="T18" s="5">
        <f>'0,25 kW'!H18</f>
        <v>249.9429076923077</v>
      </c>
      <c r="U18" s="10">
        <f t="shared" si="16"/>
        <v>43.140581764495899</v>
      </c>
      <c r="AH18" s="4">
        <f t="shared" si="0"/>
        <v>88.04237781233428</v>
      </c>
      <c r="AI18" s="2">
        <f t="shared" si="1"/>
        <v>40.473118999999997</v>
      </c>
      <c r="AJ18" s="13">
        <f t="shared" si="2"/>
        <v>2.1753296999999998</v>
      </c>
      <c r="AM18" s="2">
        <f t="shared" si="3"/>
        <v>134.29720603663566</v>
      </c>
      <c r="AN18" s="2">
        <f t="shared" si="4"/>
        <v>38.949502513750197</v>
      </c>
      <c r="AO18" s="13">
        <f t="shared" si="5"/>
        <v>3.4479825766510168</v>
      </c>
      <c r="AR18" s="2">
        <f t="shared" si="6"/>
        <v>149.81461060515849</v>
      </c>
      <c r="AS18" s="2">
        <f t="shared" si="7"/>
        <v>38.183969525477615</v>
      </c>
      <c r="AT18" s="13">
        <f t="shared" si="8"/>
        <v>3.9234949238370098</v>
      </c>
      <c r="AW18" s="2">
        <f t="shared" si="9"/>
        <v>173.91463834454774</v>
      </c>
      <c r="AX18" s="2">
        <f t="shared" si="10"/>
        <v>36.038169487734265</v>
      </c>
      <c r="AY18" s="13">
        <f t="shared" si="11"/>
        <v>4.8258455081560196</v>
      </c>
    </row>
    <row r="19" spans="2:52" ht="15.6">
      <c r="B19">
        <f t="shared" si="12"/>
        <v>9</v>
      </c>
      <c r="C19">
        <f>'1 kW'!F19</f>
        <v>40.183579999999999</v>
      </c>
      <c r="D19">
        <f>'1 kW'!L19</f>
        <v>2.4411079</v>
      </c>
      <c r="E19" s="105">
        <f>'1 kW'!H19</f>
        <v>990.93430769230758</v>
      </c>
      <c r="F19" s="10">
        <f t="shared" si="13"/>
        <v>98.092454588281996</v>
      </c>
      <c r="G19" s="2"/>
      <c r="H19" s="2">
        <f>'0,75 kW'!F19</f>
        <v>40.377332000000003</v>
      </c>
      <c r="I19" s="1">
        <f>'0,75 kW'!L19</f>
        <v>2.8055139000000002</v>
      </c>
      <c r="J19" s="3">
        <f>'0,75 kW'!H19</f>
        <v>750.84056923076912</v>
      </c>
      <c r="K19" s="10">
        <f t="shared" si="14"/>
        <v>113.27916617091482</v>
      </c>
      <c r="M19">
        <f>'0,5 kW'!F19</f>
        <v>40.232925000000002</v>
      </c>
      <c r="N19">
        <f>'0,5 kW'!L19</f>
        <v>2.0628017999999999</v>
      </c>
      <c r="O19" s="5">
        <f>'0,5 kW'!H19</f>
        <v>503.19041538461545</v>
      </c>
      <c r="P19" s="9">
        <f t="shared" si="15"/>
        <v>82.992550109264997</v>
      </c>
      <c r="R19" s="9">
        <f>'0,25 kW'!F19</f>
        <v>37.558132000000001</v>
      </c>
      <c r="S19">
        <f>'0,25 kW'!L19</f>
        <v>1.1629</v>
      </c>
      <c r="T19" s="5">
        <f>'0,25 kW'!H19</f>
        <v>249.95367692307693</v>
      </c>
      <c r="U19" s="10">
        <f t="shared" si="16"/>
        <v>43.676351702800005</v>
      </c>
      <c r="AH19" s="4">
        <f t="shared" si="0"/>
        <v>98.092454588281996</v>
      </c>
      <c r="AI19" s="2">
        <f t="shared" si="1"/>
        <v>40.183579999999999</v>
      </c>
      <c r="AJ19" s="13">
        <f t="shared" si="2"/>
        <v>2.4411079</v>
      </c>
      <c r="AK19" s="1" t="s">
        <v>238</v>
      </c>
      <c r="AM19" s="2">
        <f t="shared" si="3"/>
        <v>142.80906562921362</v>
      </c>
      <c r="AN19" s="2">
        <f t="shared" si="4"/>
        <v>38.553478122087043</v>
      </c>
      <c r="AO19" s="13">
        <f t="shared" si="5"/>
        <v>3.7041811163439289</v>
      </c>
      <c r="AP19" s="1" t="s">
        <v>238</v>
      </c>
      <c r="AR19" s="2">
        <f t="shared" si="6"/>
        <v>158.32212823497986</v>
      </c>
      <c r="AS19" s="2">
        <f t="shared" si="7"/>
        <v>37.637299958215202</v>
      </c>
      <c r="AT19" s="13">
        <f t="shared" si="8"/>
        <v>4.2065219452710085</v>
      </c>
      <c r="AU19" s="1" t="s">
        <v>238</v>
      </c>
      <c r="AW19" s="2">
        <f t="shared" si="9"/>
        <v>175.83066697857868</v>
      </c>
      <c r="AX19" s="2">
        <f t="shared" si="10"/>
        <v>35.624152071561504</v>
      </c>
      <c r="AY19" s="13">
        <f t="shared" si="11"/>
        <v>4.9357151469983478</v>
      </c>
      <c r="AZ19" s="1" t="s">
        <v>238</v>
      </c>
    </row>
    <row r="20" spans="2:52">
      <c r="B20">
        <f t="shared" si="12"/>
        <v>10</v>
      </c>
      <c r="C20">
        <f>'1 kW'!F20</f>
        <v>39.912908000000002</v>
      </c>
      <c r="D20">
        <f>'1 kW'!L20</f>
        <v>2.6746853999999995</v>
      </c>
      <c r="E20" s="105">
        <f>'1 kW'!H20</f>
        <v>992.71038461538467</v>
      </c>
      <c r="F20" s="10">
        <f t="shared" si="13"/>
        <v>106.75447229914319</v>
      </c>
      <c r="G20" s="2"/>
      <c r="H20" s="2">
        <f>'0,75 kW'!F20</f>
        <v>39.692306000000002</v>
      </c>
      <c r="I20" s="1">
        <f>'0,75 kW'!L20</f>
        <v>3.1058677000000001</v>
      </c>
      <c r="J20" s="3">
        <f>'0,75 kW'!H20</f>
        <v>750.1086153846154</v>
      </c>
      <c r="K20" s="10">
        <f t="shared" si="14"/>
        <v>123.27905114391621</v>
      </c>
      <c r="M20">
        <f>'0,5 kW'!F20</f>
        <v>39.777208999999999</v>
      </c>
      <c r="N20">
        <f>'0,5 kW'!L20</f>
        <v>2.1691131000000001</v>
      </c>
      <c r="O20" s="5">
        <f>'0,5 kW'!H20</f>
        <v>503.17964615384619</v>
      </c>
      <c r="P20" s="9">
        <f t="shared" si="15"/>
        <v>86.281265123337903</v>
      </c>
      <c r="R20" s="9">
        <f>'0,25 kW'!F20</f>
        <v>37.137973000000002</v>
      </c>
      <c r="S20">
        <f>'0,25 kW'!L20</f>
        <v>1.1877944</v>
      </c>
      <c r="T20" s="5">
        <f>'0,25 kW'!H20</f>
        <v>250.24430769230767</v>
      </c>
      <c r="U20" s="10">
        <f t="shared" si="16"/>
        <v>44.112276356751202</v>
      </c>
      <c r="AH20" s="4">
        <f t="shared" si="0"/>
        <v>106.75447229914319</v>
      </c>
      <c r="AI20" s="2">
        <f t="shared" si="1"/>
        <v>39.912908000000002</v>
      </c>
      <c r="AJ20" s="13">
        <f t="shared" si="2"/>
        <v>2.6746853999999995</v>
      </c>
      <c r="AK20">
        <f>VLOOKUP(AK11, AH11:AJ70,3,FALSE)</f>
        <v>5.2296483000000009</v>
      </c>
      <c r="AM20" s="2">
        <f t="shared" si="3"/>
        <v>155.14725610439868</v>
      </c>
      <c r="AN20" s="2">
        <f t="shared" si="4"/>
        <v>37.833921489839369</v>
      </c>
      <c r="AO20" s="13">
        <f t="shared" si="5"/>
        <v>4.1007447812689684</v>
      </c>
      <c r="AP20">
        <f>VLOOKUP(AP11, AM11:AO70,3,FALSE)</f>
        <v>5.2341516466991083</v>
      </c>
      <c r="AR20" s="2">
        <f t="shared" si="6"/>
        <v>164.29045561570894</v>
      </c>
      <c r="AS20" s="2">
        <f t="shared" si="7"/>
        <v>37.141931059413146</v>
      </c>
      <c r="AT20" s="13">
        <f t="shared" si="8"/>
        <v>4.4233148608484001</v>
      </c>
      <c r="AU20">
        <f>VLOOKUP(AU11, AR11:AT70,3,FALSE)</f>
        <v>5.2822107266124618</v>
      </c>
      <c r="AW20" s="2">
        <f t="shared" si="9"/>
        <v>177.33038873475914</v>
      </c>
      <c r="AX20" s="2">
        <f t="shared" si="10"/>
        <v>35.175005639399657</v>
      </c>
      <c r="AY20" s="13">
        <f t="shared" si="11"/>
        <v>5.041374848740058</v>
      </c>
      <c r="AZ20">
        <f>VLOOKUP(AZ11, AW11:AY70,3,FALSE)</f>
        <v>5.28587122200683</v>
      </c>
    </row>
    <row r="21" spans="2:52">
      <c r="B21">
        <f t="shared" si="12"/>
        <v>11</v>
      </c>
      <c r="C21">
        <f>'1 kW'!F21</f>
        <v>39.777934000000002</v>
      </c>
      <c r="D21">
        <f>'1 kW'!L21</f>
        <v>2.7904263</v>
      </c>
      <c r="E21" s="105">
        <f>'1 kW'!H21</f>
        <v>992.94719999999984</v>
      </c>
      <c r="F21" s="10">
        <f t="shared" si="13"/>
        <v>110.9973931932642</v>
      </c>
      <c r="G21" s="2"/>
      <c r="H21" s="2">
        <f>'0,75 kW'!F21</f>
        <v>39.298997</v>
      </c>
      <c r="I21" s="1">
        <f>'0,75 kW'!L21</f>
        <v>3.2511551000000001</v>
      </c>
      <c r="J21" s="3">
        <f>'0,75 kW'!H21</f>
        <v>749.66727692307688</v>
      </c>
      <c r="K21" s="10">
        <f t="shared" si="14"/>
        <v>127.7671345214347</v>
      </c>
      <c r="M21">
        <f>'0,5 kW'!F21</f>
        <v>39.285209000000002</v>
      </c>
      <c r="N21">
        <f>'0,5 kW'!L21</f>
        <v>2.2715000000000001</v>
      </c>
      <c r="O21" s="5">
        <f>'0,5 kW'!H21</f>
        <v>505.58004615384618</v>
      </c>
      <c r="P21" s="9">
        <f t="shared" si="15"/>
        <v>89.236352243500008</v>
      </c>
      <c r="R21" s="9">
        <f>'0,25 kW'!F21</f>
        <v>36.970345000000002</v>
      </c>
      <c r="S21">
        <f>'0,25 kW'!L21</f>
        <v>1.1975</v>
      </c>
      <c r="T21" s="5">
        <f>'0,25 kW'!H21</f>
        <v>249.99673846153846</v>
      </c>
      <c r="U21" s="10">
        <f t="shared" si="16"/>
        <v>44.271988137500003</v>
      </c>
      <c r="AH21" s="4">
        <f t="shared" si="0"/>
        <v>110.9973931932642</v>
      </c>
      <c r="AI21" s="2">
        <f t="shared" si="1"/>
        <v>39.777934000000002</v>
      </c>
      <c r="AJ21" s="13">
        <f t="shared" si="2"/>
        <v>2.7904263</v>
      </c>
      <c r="AM21" s="2">
        <f t="shared" si="3"/>
        <v>160.64478405016149</v>
      </c>
      <c r="AN21" s="2">
        <f t="shared" si="4"/>
        <v>37.423909302532863</v>
      </c>
      <c r="AO21" s="13">
        <f t="shared" si="5"/>
        <v>4.2925709003706087</v>
      </c>
      <c r="AP21" s="1"/>
      <c r="AR21" s="2">
        <f t="shared" si="6"/>
        <v>169.58943397934695</v>
      </c>
      <c r="AS21" s="2">
        <f t="shared" si="7"/>
        <v>36.611741916919776</v>
      </c>
      <c r="AT21" s="13">
        <f t="shared" si="8"/>
        <v>4.6321050324287567</v>
      </c>
      <c r="AU21" s="1"/>
      <c r="AW21" s="2">
        <f t="shared" si="9"/>
        <v>177.86995434740589</v>
      </c>
      <c r="AX21" s="2">
        <f t="shared" si="10"/>
        <v>34.996076285617676</v>
      </c>
      <c r="AY21" s="13">
        <f t="shared" si="11"/>
        <v>5.0825684826988748</v>
      </c>
      <c r="AZ21" s="1"/>
    </row>
    <row r="22" spans="2:52">
      <c r="B22">
        <f t="shared" si="12"/>
        <v>12</v>
      </c>
      <c r="C22">
        <f>'1 kW'!F22</f>
        <v>39.562412000000002</v>
      </c>
      <c r="D22">
        <f>'1 kW'!L22</f>
        <v>2.9609993999999999</v>
      </c>
      <c r="E22" s="105">
        <f>'1 kW'!H22</f>
        <v>990.01935384615376</v>
      </c>
      <c r="F22" s="10">
        <f t="shared" si="13"/>
        <v>117.1442781945528</v>
      </c>
      <c r="G22" s="2"/>
      <c r="H22" s="2">
        <f>'0,75 kW'!F22</f>
        <v>38.825865</v>
      </c>
      <c r="I22" s="1">
        <f>'0,75 kW'!L22</f>
        <v>3.4</v>
      </c>
      <c r="J22" s="3">
        <f>'0,75 kW'!H22</f>
        <v>750.70063076923077</v>
      </c>
      <c r="K22" s="10">
        <f t="shared" si="14"/>
        <v>132.00794099999999</v>
      </c>
      <c r="M22">
        <f>'0,5 kW'!F22</f>
        <v>38.868679</v>
      </c>
      <c r="N22">
        <f>'0,5 kW'!L22</f>
        <v>2.3423403999999999</v>
      </c>
      <c r="O22" s="5">
        <f>'0,5 kW'!H22</f>
        <v>502.74907692307698</v>
      </c>
      <c r="P22" s="9">
        <f t="shared" si="15"/>
        <v>91.043677116331594</v>
      </c>
      <c r="R22" s="9">
        <f>'0,25 kW'!F22</f>
        <v>36.852786999999999</v>
      </c>
      <c r="S22">
        <f>'0,25 kW'!L22</f>
        <v>1.2042790000000001</v>
      </c>
      <c r="T22" s="5">
        <f>'0,25 kW'!H22</f>
        <v>250.42729230769228</v>
      </c>
      <c r="U22" s="10">
        <f t="shared" si="16"/>
        <v>44.381037475573002</v>
      </c>
      <c r="AH22" s="4">
        <f t="shared" si="0"/>
        <v>117.1442781945528</v>
      </c>
      <c r="AI22" s="2">
        <f t="shared" si="1"/>
        <v>39.562412000000002</v>
      </c>
      <c r="AJ22" s="13">
        <f t="shared" si="2"/>
        <v>2.9609993999999999</v>
      </c>
      <c r="AM22" s="2">
        <f t="shared" si="3"/>
        <v>165.79869686814806</v>
      </c>
      <c r="AN22" s="2">
        <f t="shared" si="4"/>
        <v>36.933665121818514</v>
      </c>
      <c r="AO22" s="13">
        <f t="shared" si="5"/>
        <v>4.4890940642173822</v>
      </c>
      <c r="AP22" s="1"/>
      <c r="AR22" s="2">
        <f t="shared" si="6"/>
        <v>172.76256262406602</v>
      </c>
      <c r="AS22" s="2">
        <f t="shared" si="7"/>
        <v>36.168789258065104</v>
      </c>
      <c r="AT22" s="13">
        <f t="shared" si="8"/>
        <v>4.7765647169276626</v>
      </c>
      <c r="AU22" s="1"/>
      <c r="AW22" s="2">
        <f t="shared" si="9"/>
        <v>178.23564336447438</v>
      </c>
      <c r="AX22" s="2">
        <f t="shared" si="10"/>
        <v>34.870624711053708</v>
      </c>
      <c r="AY22" s="13">
        <f t="shared" si="11"/>
        <v>5.1113407012744201</v>
      </c>
      <c r="AZ22" s="1"/>
    </row>
    <row r="23" spans="2:52">
      <c r="B23">
        <f t="shared" si="12"/>
        <v>13</v>
      </c>
      <c r="C23">
        <f>'1 kW'!F23</f>
        <v>39.187244999999997</v>
      </c>
      <c r="D23">
        <f>'1 kW'!L23</f>
        <v>3.2370000000000001</v>
      </c>
      <c r="E23" s="105">
        <f>'1 kW'!H23</f>
        <v>991.26800000000003</v>
      </c>
      <c r="F23" s="10">
        <f t="shared" si="13"/>
        <v>126.849112065</v>
      </c>
      <c r="G23" s="2"/>
      <c r="H23" s="2">
        <f>'0,75 kW'!F23</f>
        <v>38.288148</v>
      </c>
      <c r="I23" s="1">
        <f>'0,75 kW'!L23</f>
        <v>3.54</v>
      </c>
      <c r="J23" s="3">
        <f>'0,75 kW'!H23</f>
        <v>750.82979999999998</v>
      </c>
      <c r="K23" s="10">
        <f t="shared" si="14"/>
        <v>135.54004391999999</v>
      </c>
      <c r="M23">
        <f>'0,5 kW'!F23</f>
        <v>38.366520000000001</v>
      </c>
      <c r="N23">
        <f>'0,5 kW'!L23</f>
        <v>2.4151237999999999</v>
      </c>
      <c r="O23" s="5">
        <f>'0,5 kW'!H23</f>
        <v>502.99666153846152</v>
      </c>
      <c r="P23" s="9">
        <f t="shared" si="15"/>
        <v>92.659895575175995</v>
      </c>
      <c r="R23" s="9">
        <f>'0,25 kW'!F23</f>
        <v>36.711283000000002</v>
      </c>
      <c r="S23">
        <f>'0,25 kW'!L23</f>
        <v>1.2118226999999999</v>
      </c>
      <c r="T23" s="5">
        <f>'0,25 kW'!H23</f>
        <v>250.24430769230767</v>
      </c>
      <c r="U23" s="10">
        <f t="shared" si="16"/>
        <v>44.487566085524101</v>
      </c>
      <c r="AH23" s="4">
        <f t="shared" si="0"/>
        <v>126.849112065</v>
      </c>
      <c r="AI23" s="2">
        <f t="shared" si="1"/>
        <v>39.187244999999997</v>
      </c>
      <c r="AJ23" s="13">
        <f t="shared" si="2"/>
        <v>3.2370000000000001</v>
      </c>
      <c r="AM23" s="2">
        <f t="shared" si="3"/>
        <v>170.03721700035942</v>
      </c>
      <c r="AN23" s="2">
        <f t="shared" si="4"/>
        <v>36.379852808509092</v>
      </c>
      <c r="AO23" s="13">
        <f t="shared" si="5"/>
        <v>4.6739391139204507</v>
      </c>
      <c r="AP23" s="1"/>
      <c r="AR23" s="2">
        <f t="shared" si="6"/>
        <v>175.52397634895149</v>
      </c>
      <c r="AS23" s="2">
        <f t="shared" si="7"/>
        <v>35.639482882436461</v>
      </c>
      <c r="AT23" s="13">
        <f t="shared" si="8"/>
        <v>4.9249866202590633</v>
      </c>
      <c r="AU23" s="1"/>
      <c r="AW23" s="2">
        <f t="shared" si="9"/>
        <v>178.57914060707211</v>
      </c>
      <c r="AX23" s="2">
        <f t="shared" si="10"/>
        <v>34.720336707743755</v>
      </c>
      <c r="AY23" s="13">
        <f t="shared" si="11"/>
        <v>5.1433585483415891</v>
      </c>
      <c r="AZ23" s="1"/>
    </row>
    <row r="24" spans="2:52">
      <c r="B24">
        <f t="shared" si="12"/>
        <v>14</v>
      </c>
      <c r="C24">
        <f>'1 kW'!F24</f>
        <v>38.893351000000003</v>
      </c>
      <c r="D24">
        <f>'1 kW'!L24</f>
        <v>3.4378634000000003</v>
      </c>
      <c r="E24" s="105">
        <f>'1 kW'!H24</f>
        <v>990.86972307692304</v>
      </c>
      <c r="F24" s="10">
        <f t="shared" si="13"/>
        <v>133.71002790625343</v>
      </c>
      <c r="G24" s="2"/>
      <c r="H24" s="2">
        <f>'0,75 kW'!F24</f>
        <v>37.981918999999998</v>
      </c>
      <c r="I24" s="1">
        <f>'0,75 kW'!L24</f>
        <v>3.6088554999999998</v>
      </c>
      <c r="J24" s="3">
        <f>'0,75 kW'!H24</f>
        <v>746.0828307692309</v>
      </c>
      <c r="K24" s="10">
        <f t="shared" si="14"/>
        <v>137.07125728370448</v>
      </c>
      <c r="M24">
        <f>'0,5 kW'!F24</f>
        <v>37.926768000000003</v>
      </c>
      <c r="N24">
        <f>'0,5 kW'!L24</f>
        <v>2.4752643999999999</v>
      </c>
      <c r="O24" s="5">
        <f>'0,5 kW'!H24</f>
        <v>506.26895384615392</v>
      </c>
      <c r="P24" s="9">
        <f t="shared" si="15"/>
        <v>93.878778637459206</v>
      </c>
      <c r="R24" s="9">
        <f>'0,25 kW'!F24</f>
        <v>36.561796999999999</v>
      </c>
      <c r="S24">
        <f>'0,25 kW'!L24</f>
        <v>1.2193000000000001</v>
      </c>
      <c r="T24" s="5">
        <f>'0,25 kW'!H24</f>
        <v>250.52416923076922</v>
      </c>
      <c r="U24" s="10">
        <f t="shared" si="16"/>
        <v>44.579799082100003</v>
      </c>
      <c r="AH24" s="4">
        <f t="shared" si="0"/>
        <v>133.71002790625343</v>
      </c>
      <c r="AI24" s="2">
        <f t="shared" si="1"/>
        <v>38.893351000000003</v>
      </c>
      <c r="AJ24" s="13">
        <f t="shared" si="2"/>
        <v>3.4378634000000003</v>
      </c>
      <c r="AM24" s="2">
        <f t="shared" si="3"/>
        <v>171.8477066147704</v>
      </c>
      <c r="AN24" s="2">
        <f t="shared" si="4"/>
        <v>36.065707731040689</v>
      </c>
      <c r="AO24" s="13">
        <f t="shared" si="5"/>
        <v>4.7648505304906621</v>
      </c>
      <c r="AP24" s="1"/>
      <c r="AR24" s="2">
        <f t="shared" si="6"/>
        <v>177.56188413571229</v>
      </c>
      <c r="AS24" s="2">
        <f t="shared" si="7"/>
        <v>35.177299126586483</v>
      </c>
      <c r="AT24" s="13">
        <f t="shared" si="8"/>
        <v>5.0476269794548738</v>
      </c>
      <c r="AU24" s="1"/>
      <c r="AW24" s="2">
        <f t="shared" si="9"/>
        <v>178.86236395150064</v>
      </c>
      <c r="AX24" s="2">
        <f t="shared" si="10"/>
        <v>34.562144021641508</v>
      </c>
      <c r="AY24" s="13">
        <f t="shared" si="11"/>
        <v>5.1750945728223279</v>
      </c>
      <c r="AZ24" s="1"/>
    </row>
    <row r="25" spans="2:52">
      <c r="B25">
        <f t="shared" si="12"/>
        <v>15</v>
      </c>
      <c r="C25">
        <f>'1 kW'!F25</f>
        <v>38.744590000000002</v>
      </c>
      <c r="D25">
        <f>'1 kW'!L25</f>
        <v>3.5366309</v>
      </c>
      <c r="E25" s="105">
        <f>'1 kW'!H25</f>
        <v>990.49298461538467</v>
      </c>
      <c r="F25" s="10">
        <f t="shared" si="13"/>
        <v>137.02531420183101</v>
      </c>
      <c r="G25" s="2"/>
      <c r="H25" s="2">
        <f>'0,75 kW'!F25</f>
        <v>37.834609</v>
      </c>
      <c r="I25" s="1">
        <f>'0,75 kW'!L25</f>
        <v>3.6416150000000003</v>
      </c>
      <c r="J25" s="3">
        <f>'0,75 kW'!H25</f>
        <v>745.84601538461538</v>
      </c>
      <c r="K25" s="10">
        <f t="shared" si="14"/>
        <v>137.77907965353501</v>
      </c>
      <c r="M25">
        <f>'0,5 kW'!F25</f>
        <v>37.800502999999999</v>
      </c>
      <c r="N25">
        <f>'0,5 kW'!L25</f>
        <v>2.4902820999999999</v>
      </c>
      <c r="O25" s="5">
        <f>'0,5 kW'!H25</f>
        <v>505.48316923076914</v>
      </c>
      <c r="P25" s="9">
        <f t="shared" si="15"/>
        <v>94.133915991896302</v>
      </c>
      <c r="R25" s="9">
        <f>'0,25 kW'!F25</f>
        <v>36.455849999999998</v>
      </c>
      <c r="S25">
        <f>'0,25 kW'!L25</f>
        <v>1.2243999999999999</v>
      </c>
      <c r="T25" s="5">
        <f>'0,25 kW'!H25</f>
        <v>250.70716923076921</v>
      </c>
      <c r="U25" s="10">
        <f t="shared" si="16"/>
        <v>44.636542739999996</v>
      </c>
      <c r="AH25" s="4">
        <f t="shared" si="0"/>
        <v>137.02531420183101</v>
      </c>
      <c r="AI25" s="2">
        <f t="shared" si="1"/>
        <v>38.744590000000002</v>
      </c>
      <c r="AJ25" s="13">
        <f t="shared" si="2"/>
        <v>3.5366309</v>
      </c>
      <c r="AM25" s="2">
        <f t="shared" si="3"/>
        <v>172.68126936625873</v>
      </c>
      <c r="AN25" s="2">
        <f t="shared" si="4"/>
        <v>35.914631485209547</v>
      </c>
      <c r="AO25" s="13">
        <f t="shared" si="5"/>
        <v>4.8081036119602887</v>
      </c>
      <c r="AP25" s="1"/>
      <c r="AR25" s="2">
        <f t="shared" si="6"/>
        <v>177.96952062306204</v>
      </c>
      <c r="AS25" s="2">
        <f t="shared" si="7"/>
        <v>35.045432696274368</v>
      </c>
      <c r="AT25" s="13">
        <f t="shared" si="8"/>
        <v>5.0782514847357483</v>
      </c>
      <c r="AU25" s="1"/>
      <c r="AW25" s="2">
        <f t="shared" si="9"/>
        <v>179.02905650753686</v>
      </c>
      <c r="AX25" s="2">
        <f t="shared" si="10"/>
        <v>34.450258501170019</v>
      </c>
      <c r="AY25" s="13">
        <f t="shared" si="11"/>
        <v>5.196740584731943</v>
      </c>
      <c r="AZ25" s="1"/>
    </row>
    <row r="26" spans="2:52">
      <c r="B26">
        <f t="shared" si="12"/>
        <v>16</v>
      </c>
      <c r="C26">
        <f>'1 kW'!F26</f>
        <v>38.601635000000002</v>
      </c>
      <c r="D26">
        <f>'1 kW'!L26</f>
        <v>3.6261083999999997</v>
      </c>
      <c r="E26" s="105">
        <f>'1 kW'!H26</f>
        <v>992.04301538461527</v>
      </c>
      <c r="F26" s="10">
        <f t="shared" si="13"/>
        <v>139.973712927234</v>
      </c>
      <c r="G26" s="2"/>
      <c r="H26" s="2">
        <f>'0,75 kW'!F26</f>
        <v>37.617635999999997</v>
      </c>
      <c r="I26" s="1">
        <f>'0,75 kW'!L26</f>
        <v>3.6865982000000002</v>
      </c>
      <c r="J26" s="3">
        <f>'0,75 kW'!H26</f>
        <v>747.10541538461541</v>
      </c>
      <c r="K26" s="10">
        <f t="shared" si="14"/>
        <v>138.68110916585519</v>
      </c>
      <c r="M26">
        <f>'0,5 kW'!F26</f>
        <v>37.653919000000002</v>
      </c>
      <c r="N26">
        <f>'0,5 kW'!L26</f>
        <v>2.5063475000000004</v>
      </c>
      <c r="O26" s="5">
        <f>'0,5 kW'!H26</f>
        <v>505.47239999999999</v>
      </c>
      <c r="P26" s="9">
        <f t="shared" si="15"/>
        <v>94.373805750852526</v>
      </c>
      <c r="R26" s="9">
        <f>'0,25 kW'!F26</f>
        <v>36.321601999999999</v>
      </c>
      <c r="S26">
        <f>'0,25 kW'!L26</f>
        <v>1.2302999999999999</v>
      </c>
      <c r="T26" s="5">
        <f>'0,25 kW'!H26</f>
        <v>250.73946153846154</v>
      </c>
      <c r="U26" s="10">
        <f t="shared" si="16"/>
        <v>44.686466940599999</v>
      </c>
      <c r="AH26" s="4">
        <f t="shared" si="0"/>
        <v>139.973712927234</v>
      </c>
      <c r="AI26" s="2">
        <f t="shared" si="1"/>
        <v>38.601635000000002</v>
      </c>
      <c r="AJ26" s="13">
        <f t="shared" si="2"/>
        <v>3.6261083999999997</v>
      </c>
      <c r="AM26" s="2">
        <f t="shared" si="3"/>
        <v>173.73303414496291</v>
      </c>
      <c r="AN26" s="2">
        <f t="shared" si="4"/>
        <v>35.692486923083401</v>
      </c>
      <c r="AO26" s="13">
        <f t="shared" si="5"/>
        <v>4.8674959108160252</v>
      </c>
      <c r="AP26" s="1"/>
      <c r="AR26" s="2">
        <f t="shared" si="6"/>
        <v>178.33782526071383</v>
      </c>
      <c r="AS26" s="2">
        <f t="shared" si="7"/>
        <v>34.892856485846934</v>
      </c>
      <c r="AT26" s="13">
        <f t="shared" si="8"/>
        <v>5.1110124885605259</v>
      </c>
      <c r="AU26" s="1"/>
      <c r="AW26" s="2">
        <f t="shared" si="9"/>
        <v>179.15485372519646</v>
      </c>
      <c r="AX26" s="2">
        <f t="shared" si="10"/>
        <v>34.309140448075546</v>
      </c>
      <c r="AY26" s="13">
        <f t="shared" si="11"/>
        <v>5.221782049490125</v>
      </c>
      <c r="AZ26" s="1"/>
    </row>
    <row r="27" spans="2:52">
      <c r="B27">
        <f t="shared" si="12"/>
        <v>17</v>
      </c>
      <c r="C27">
        <f>'1 kW'!F27</f>
        <v>38.304113000000001</v>
      </c>
      <c r="D27">
        <f>'1 kW'!L27</f>
        <v>3.8043648000000001</v>
      </c>
      <c r="E27" s="105">
        <f>'1 kW'!H27</f>
        <v>991.99995384615374</v>
      </c>
      <c r="F27" s="10">
        <f t="shared" si="13"/>
        <v>145.72281919242241</v>
      </c>
      <c r="G27" s="2"/>
      <c r="H27" s="2">
        <f>'0,75 kW'!F27</f>
        <v>37.410096000000003</v>
      </c>
      <c r="I27" s="1">
        <f>'0,75 kW'!L27</f>
        <v>3.726</v>
      </c>
      <c r="J27" s="3">
        <f>'0,75 kW'!H27</f>
        <v>750.52841538461541</v>
      </c>
      <c r="K27" s="10">
        <f t="shared" si="14"/>
        <v>139.390017696</v>
      </c>
      <c r="M27">
        <f>'0,5 kW'!F27</f>
        <v>37.554502999999997</v>
      </c>
      <c r="N27">
        <f>'0,5 kW'!L27</f>
        <v>2.5171000000000001</v>
      </c>
      <c r="O27" s="5">
        <f>'0,5 kW'!H27</f>
        <v>506.02138461538459</v>
      </c>
      <c r="P27" s="9">
        <f t="shared" si="15"/>
        <v>94.528439501299999</v>
      </c>
      <c r="R27" s="9">
        <f>'0,25 kW'!F27</f>
        <v>36.248309999999996</v>
      </c>
      <c r="S27">
        <f>'0,25 kW'!L27</f>
        <v>1.2334000000000001</v>
      </c>
      <c r="T27" s="5">
        <f>'0,25 kW'!H27</f>
        <v>250.63181538461538</v>
      </c>
      <c r="U27" s="10">
        <f t="shared" si="16"/>
        <v>44.708665554</v>
      </c>
      <c r="AH27" s="4">
        <f t="shared" si="0"/>
        <v>145.72281919242241</v>
      </c>
      <c r="AI27" s="2">
        <f t="shared" si="1"/>
        <v>38.304113000000001</v>
      </c>
      <c r="AJ27" s="13">
        <f t="shared" si="2"/>
        <v>3.8043648000000001</v>
      </c>
      <c r="AM27" s="2">
        <f t="shared" si="3"/>
        <v>174.54658451407383</v>
      </c>
      <c r="AN27" s="2">
        <f t="shared" si="4"/>
        <v>35.480417035112303</v>
      </c>
      <c r="AO27" s="13">
        <f t="shared" si="5"/>
        <v>4.9195189656688134</v>
      </c>
      <c r="AP27" s="1"/>
      <c r="AR27" s="2">
        <f t="shared" si="6"/>
        <v>178.57203143766316</v>
      </c>
      <c r="AS27" s="2">
        <f t="shared" si="7"/>
        <v>34.789429926345079</v>
      </c>
      <c r="AT27" s="13">
        <f t="shared" si="8"/>
        <v>5.1329392811474461</v>
      </c>
      <c r="AU27" s="1"/>
      <c r="AW27" s="2">
        <f t="shared" si="9"/>
        <v>179.20369643280421</v>
      </c>
      <c r="AX27" s="2">
        <f t="shared" si="10"/>
        <v>34.232238759161504</v>
      </c>
      <c r="AY27" s="13">
        <f t="shared" si="11"/>
        <v>5.2349394292783229</v>
      </c>
      <c r="AZ27" s="1"/>
    </row>
    <row r="28" spans="2:52">
      <c r="B28">
        <f t="shared" si="12"/>
        <v>18</v>
      </c>
      <c r="C28">
        <f>'1 kW'!F28</f>
        <v>37.951441000000003</v>
      </c>
      <c r="D28">
        <f>'1 kW'!L28</f>
        <v>3.9928194000000001</v>
      </c>
      <c r="E28" s="105">
        <f>'1 kW'!H28</f>
        <v>991.61244615384612</v>
      </c>
      <c r="F28" s="10">
        <f t="shared" si="13"/>
        <v>151.53324988275543</v>
      </c>
      <c r="G28" s="2"/>
      <c r="H28" s="2">
        <f>'0,75 kW'!F28</f>
        <v>37.249724999999998</v>
      </c>
      <c r="I28" s="1">
        <f>'0,75 kW'!L28</f>
        <v>3.7535840999999999</v>
      </c>
      <c r="J28" s="3">
        <f>'0,75 kW'!H28</f>
        <v>746.3411692307692</v>
      </c>
      <c r="K28" s="10">
        <f t="shared" si="14"/>
        <v>139.8199754893725</v>
      </c>
      <c r="M28">
        <f>'0,5 kW'!F28</f>
        <v>37.316485999999998</v>
      </c>
      <c r="N28">
        <f>'0,5 kW'!L28</f>
        <v>2.5401548000000003</v>
      </c>
      <c r="O28" s="5">
        <f>'0,5 kW'!H28</f>
        <v>505.67692307692306</v>
      </c>
      <c r="P28" s="9">
        <f t="shared" si="15"/>
        <v>94.789651032032808</v>
      </c>
      <c r="R28" s="9">
        <f>'0,25 kW'!F28</f>
        <v>36.138734999999997</v>
      </c>
      <c r="S28">
        <f>'0,25 kW'!L28</f>
        <v>1.2378</v>
      </c>
      <c r="T28" s="5">
        <f>'0,25 kW'!H28</f>
        <v>250.98703076923076</v>
      </c>
      <c r="U28" s="10">
        <f t="shared" si="16"/>
        <v>44.732526182999997</v>
      </c>
      <c r="AH28" s="4">
        <f t="shared" si="0"/>
        <v>151.53324988275543</v>
      </c>
      <c r="AI28" s="2">
        <f t="shared" si="1"/>
        <v>37.951441000000003</v>
      </c>
      <c r="AJ28" s="13">
        <f t="shared" si="2"/>
        <v>3.9928194000000001</v>
      </c>
      <c r="AM28" s="2">
        <f t="shared" si="3"/>
        <v>175.02827195110027</v>
      </c>
      <c r="AN28" s="2">
        <f t="shared" si="4"/>
        <v>35.316874787027594</v>
      </c>
      <c r="AO28" s="13">
        <f t="shared" si="5"/>
        <v>4.9559388537796307</v>
      </c>
      <c r="AP28" s="1"/>
      <c r="AR28" s="2">
        <f t="shared" si="6"/>
        <v>178.9301607246874</v>
      </c>
      <c r="AS28" s="2">
        <f t="shared" si="7"/>
        <v>34.542813749669584</v>
      </c>
      <c r="AT28" s="13">
        <f t="shared" si="8"/>
        <v>5.1799532609412555</v>
      </c>
      <c r="AU28" s="1"/>
      <c r="AW28" s="2">
        <f t="shared" si="9"/>
        <v>179.24040184936661</v>
      </c>
      <c r="AX28" s="2">
        <f t="shared" si="10"/>
        <v>34.117540329735121</v>
      </c>
      <c r="AY28" s="13">
        <f t="shared" si="11"/>
        <v>5.2536144199454418</v>
      </c>
      <c r="AZ28" s="1"/>
    </row>
    <row r="29" spans="2:52">
      <c r="B29">
        <f t="shared" si="12"/>
        <v>19</v>
      </c>
      <c r="C29">
        <f>'1 kW'!F29</f>
        <v>37.624167</v>
      </c>
      <c r="D29">
        <f>'1 kW'!L29</f>
        <v>4.1535435999999999</v>
      </c>
      <c r="E29" s="105">
        <f>'1 kW'!H29</f>
        <v>992.19370769230773</v>
      </c>
      <c r="F29" s="10">
        <f t="shared" si="13"/>
        <v>156.27361804818119</v>
      </c>
      <c r="G29" s="2"/>
      <c r="H29" s="2">
        <f>'0,75 kW'!F29</f>
        <v>37.000096999999997</v>
      </c>
      <c r="I29" s="1">
        <f>'0,75 kW'!L29</f>
        <v>3.7935381000000001</v>
      </c>
      <c r="J29" s="3">
        <f>'0,75 kW'!H29</f>
        <v>746.13664615384607</v>
      </c>
      <c r="K29" s="10">
        <f t="shared" si="14"/>
        <v>140.3612776731957</v>
      </c>
      <c r="M29">
        <f>'0,5 kW'!F29</f>
        <v>37.165548000000001</v>
      </c>
      <c r="N29">
        <f>'0,5 kW'!L29</f>
        <v>2.5535000000000001</v>
      </c>
      <c r="O29" s="5">
        <f>'0,5 kW'!H29</f>
        <v>506.80715384615377</v>
      </c>
      <c r="P29" s="9">
        <f t="shared" si="15"/>
        <v>94.902226818000003</v>
      </c>
      <c r="R29" s="9">
        <f>'0,25 kW'!F29</f>
        <v>36.003762000000002</v>
      </c>
      <c r="S29">
        <f>'0,25 kW'!L29</f>
        <v>1.2432000000000001</v>
      </c>
      <c r="T29" s="5">
        <f>'0,25 kW'!H29</f>
        <v>250.99779999999998</v>
      </c>
      <c r="U29" s="10">
        <f t="shared" si="16"/>
        <v>44.759876918400003</v>
      </c>
      <c r="AH29" s="4">
        <f t="shared" si="0"/>
        <v>156.27361804818119</v>
      </c>
      <c r="AI29" s="2">
        <f t="shared" si="1"/>
        <v>37.624167</v>
      </c>
      <c r="AJ29" s="13">
        <f t="shared" si="2"/>
        <v>4.1535435999999999</v>
      </c>
      <c r="AM29" s="2">
        <f t="shared" si="3"/>
        <v>175.61799625417621</v>
      </c>
      <c r="AN29" s="2">
        <f t="shared" si="4"/>
        <v>35.062653414542133</v>
      </c>
      <c r="AO29" s="13">
        <f t="shared" si="5"/>
        <v>5.0086909903213188</v>
      </c>
      <c r="AP29" s="1"/>
      <c r="AR29" s="2">
        <f t="shared" si="6"/>
        <v>179.05832668806588</v>
      </c>
      <c r="AS29" s="2">
        <f t="shared" si="7"/>
        <v>34.386898142725705</v>
      </c>
      <c r="AT29" s="13">
        <f t="shared" si="8"/>
        <v>5.2071671584005417</v>
      </c>
      <c r="AU29" s="1"/>
      <c r="AW29" s="6">
        <f t="shared" si="9"/>
        <v>179.2769846069998</v>
      </c>
      <c r="AX29" s="2">
        <f t="shared" si="10"/>
        <v>33.976279484530025</v>
      </c>
      <c r="AY29" s="13">
        <f t="shared" si="11"/>
        <v>5.2765337266732706</v>
      </c>
      <c r="AZ29" s="1"/>
    </row>
    <row r="30" spans="2:52">
      <c r="B30">
        <f t="shared" si="12"/>
        <v>20</v>
      </c>
      <c r="C30">
        <f>'1 kW'!F30</f>
        <v>37.333902000000002</v>
      </c>
      <c r="D30">
        <f>'1 kW'!L30</f>
        <v>4.29</v>
      </c>
      <c r="E30" s="105">
        <f>'1 kW'!H30</f>
        <v>993.10866153846166</v>
      </c>
      <c r="F30" s="10">
        <f t="shared" si="13"/>
        <v>160.16243958000001</v>
      </c>
      <c r="G30" s="2"/>
      <c r="H30" s="2">
        <f>'0,75 kW'!F30</f>
        <v>36.726522000000003</v>
      </c>
      <c r="I30" s="1">
        <f>'0,75 kW'!L30</f>
        <v>3.8353780999999998</v>
      </c>
      <c r="J30" s="3">
        <f>'0,75 kW'!H30</f>
        <v>745.98595384615385</v>
      </c>
      <c r="K30" s="10">
        <f t="shared" si="14"/>
        <v>140.8600981679682</v>
      </c>
      <c r="M30">
        <f>'0,5 kW'!F30</f>
        <v>36.931159000000001</v>
      </c>
      <c r="N30">
        <f>'0,5 kW'!L30</f>
        <v>2.573</v>
      </c>
      <c r="O30" s="5">
        <f>'0,5 kW'!H30</f>
        <v>505.79533846153845</v>
      </c>
      <c r="P30" s="9">
        <f t="shared" si="15"/>
        <v>95.023872107000003</v>
      </c>
      <c r="R30" s="9">
        <f>'0,25 kW'!F30</f>
        <v>35.946434000000004</v>
      </c>
      <c r="S30">
        <f>'0,25 kW'!L30</f>
        <v>1.2454000000000001</v>
      </c>
      <c r="T30" s="5">
        <f>'0,25 kW'!H30</f>
        <v>250.4488307692308</v>
      </c>
      <c r="U30" s="10">
        <f t="shared" si="16"/>
        <v>44.767688903600003</v>
      </c>
      <c r="AH30" s="4">
        <f t="shared" si="0"/>
        <v>160.16243958000001</v>
      </c>
      <c r="AI30" s="2">
        <f t="shared" si="1"/>
        <v>37.333902000000002</v>
      </c>
      <c r="AJ30" s="13">
        <f t="shared" si="2"/>
        <v>4.29</v>
      </c>
      <c r="AM30" s="2">
        <f t="shared" si="3"/>
        <v>176.14521252216642</v>
      </c>
      <c r="AN30" s="2">
        <f t="shared" si="4"/>
        <v>34.784268215193094</v>
      </c>
      <c r="AO30" s="13">
        <f t="shared" si="5"/>
        <v>5.0639332537468649</v>
      </c>
      <c r="AP30" s="1"/>
      <c r="AR30" s="2">
        <f t="shared" si="6"/>
        <v>179.15773387507056</v>
      </c>
      <c r="AS30" s="2">
        <f t="shared" si="7"/>
        <v>34.145235865786752</v>
      </c>
      <c r="AT30" s="13">
        <f t="shared" si="8"/>
        <v>5.246932092643271</v>
      </c>
      <c r="AU30" s="1"/>
      <c r="AW30" s="2">
        <f t="shared" si="9"/>
        <v>179.27766863864164</v>
      </c>
      <c r="AX30" s="2">
        <f t="shared" si="10"/>
        <v>33.916389769816831</v>
      </c>
      <c r="AY30" s="13">
        <f t="shared" si="11"/>
        <v>5.28587122200683</v>
      </c>
      <c r="AZ30" s="1"/>
    </row>
    <row r="31" spans="2:52">
      <c r="B31">
        <f t="shared" si="12"/>
        <v>21</v>
      </c>
      <c r="C31">
        <f>'1 kW'!F31</f>
        <v>37.000096999999997</v>
      </c>
      <c r="D31">
        <f>'1 kW'!L31</f>
        <v>4.4257479000000002</v>
      </c>
      <c r="E31" s="105">
        <f>'1 kW'!H31</f>
        <v>991.69856923076918</v>
      </c>
      <c r="F31" s="10">
        <f t="shared" si="13"/>
        <v>163.7531015975463</v>
      </c>
      <c r="G31" s="2"/>
      <c r="H31" s="2">
        <f>'0,75 kW'!F31</f>
        <v>36.614044</v>
      </c>
      <c r="I31" s="1">
        <f>'0,75 kW'!L31</f>
        <v>3.8525</v>
      </c>
      <c r="J31" s="3">
        <f>'0,75 kW'!H31</f>
        <v>746.82555384615387</v>
      </c>
      <c r="K31" s="10">
        <f t="shared" si="14"/>
        <v>141.05560450999999</v>
      </c>
      <c r="M31">
        <f>'0,5 kW'!F31</f>
        <v>36.844805000000001</v>
      </c>
      <c r="N31">
        <f>'0,5 kW'!L31</f>
        <v>2.5798999999999999</v>
      </c>
      <c r="O31" s="5">
        <f>'0,5 kW'!H31</f>
        <v>505.83838461538465</v>
      </c>
      <c r="P31" s="9">
        <f t="shared" si="15"/>
        <v>95.055912419500004</v>
      </c>
      <c r="R31" s="9">
        <f>'0,25 kW'!F31</f>
        <v>35.876044999999998</v>
      </c>
      <c r="S31">
        <f>'0,25 kW'!L31</f>
        <v>1.248</v>
      </c>
      <c r="T31" s="5">
        <f>'0,25 kW'!H31</f>
        <v>250.92244615384612</v>
      </c>
      <c r="U31" s="10">
        <f t="shared" si="16"/>
        <v>44.773304159999995</v>
      </c>
      <c r="AH31" s="4">
        <f t="shared" si="0"/>
        <v>163.7531015975463</v>
      </c>
      <c r="AI31" s="2">
        <f t="shared" si="1"/>
        <v>37.000096999999997</v>
      </c>
      <c r="AJ31" s="13">
        <f t="shared" si="2"/>
        <v>4.4257479000000002</v>
      </c>
      <c r="AM31" s="2">
        <f t="shared" si="3"/>
        <v>176.3494238291245</v>
      </c>
      <c r="AN31" s="2">
        <f t="shared" si="4"/>
        <v>34.669821769872001</v>
      </c>
      <c r="AO31" s="13">
        <f t="shared" si="5"/>
        <v>5.0865396712933713</v>
      </c>
      <c r="AP31" s="1"/>
      <c r="AR31" s="2">
        <f t="shared" si="6"/>
        <v>179.17033172817887</v>
      </c>
      <c r="AS31" s="2">
        <f t="shared" si="7"/>
        <v>34.05630824471605</v>
      </c>
      <c r="AT31" s="13">
        <f t="shared" si="8"/>
        <v>5.261002761683006</v>
      </c>
      <c r="AU31" s="1"/>
      <c r="AW31" s="2">
        <f t="shared" si="9"/>
        <v>179.26306328955883</v>
      </c>
      <c r="AX31" s="2">
        <f t="shared" si="10"/>
        <v>33.842973288792145</v>
      </c>
      <c r="AY31" s="13">
        <f t="shared" si="11"/>
        <v>5.2969064437646729</v>
      </c>
      <c r="AZ31" s="1"/>
    </row>
    <row r="32" spans="2:52">
      <c r="B32">
        <f t="shared" si="12"/>
        <v>22</v>
      </c>
      <c r="C32">
        <f>'1 kW'!F32</f>
        <v>36.802717000000001</v>
      </c>
      <c r="D32">
        <f>'1 kW'!L32</f>
        <v>4.5008363999999998</v>
      </c>
      <c r="E32" s="105">
        <f>'1 kW'!H32</f>
        <v>989.70720000000006</v>
      </c>
      <c r="F32" s="10">
        <f t="shared" si="13"/>
        <v>165.64300829249879</v>
      </c>
      <c r="G32" s="2"/>
      <c r="H32" s="2">
        <f>'0,75 kW'!F32</f>
        <v>36.517530999999998</v>
      </c>
      <c r="I32" s="1">
        <f>'0,75 kW'!L32</f>
        <v>3.8671000000000002</v>
      </c>
      <c r="J32" s="3">
        <f>'0,75 kW'!H32</f>
        <v>745.78143076923084</v>
      </c>
      <c r="K32" s="10">
        <f t="shared" si="14"/>
        <v>141.21694413009999</v>
      </c>
      <c r="M32">
        <f>'0,5 kW'!F32</f>
        <v>36.713459999999998</v>
      </c>
      <c r="N32">
        <f>'0,5 kW'!L32</f>
        <v>2.5903</v>
      </c>
      <c r="O32" s="5">
        <f>'0,5 kW'!H32</f>
        <v>503.93313846153848</v>
      </c>
      <c r="P32" s="9">
        <f t="shared" si="15"/>
        <v>95.098875437999993</v>
      </c>
      <c r="R32" s="9">
        <f>'0,25 kW'!F32</f>
        <v>35.778081</v>
      </c>
      <c r="S32">
        <f>'0,25 kW'!L32</f>
        <v>1.2515000000000001</v>
      </c>
      <c r="T32" s="5">
        <f>'0,25 kW'!H32</f>
        <v>251.5144769230769</v>
      </c>
      <c r="U32" s="10">
        <f t="shared" si="16"/>
        <v>44.776268371500002</v>
      </c>
      <c r="AH32" s="4">
        <f t="shared" si="0"/>
        <v>165.64300829249879</v>
      </c>
      <c r="AI32" s="2">
        <f t="shared" si="1"/>
        <v>36.802717000000001</v>
      </c>
      <c r="AJ32" s="13">
        <f t="shared" si="2"/>
        <v>4.5008363999999998</v>
      </c>
      <c r="AM32" s="2">
        <f t="shared" si="3"/>
        <v>176.51639568905401</v>
      </c>
      <c r="AN32" s="2">
        <f t="shared" si="4"/>
        <v>34.571630258626875</v>
      </c>
      <c r="AO32" s="13">
        <f t="shared" si="5"/>
        <v>5.1058163693338345</v>
      </c>
      <c r="AP32" s="1"/>
      <c r="AR32" s="6">
        <f t="shared" si="6"/>
        <v>179.17831462772486</v>
      </c>
      <c r="AS32" s="2">
        <f t="shared" si="7"/>
        <v>33.92108416368194</v>
      </c>
      <c r="AT32" s="13">
        <f t="shared" si="8"/>
        <v>5.2822107266124618</v>
      </c>
      <c r="AU32" s="1"/>
      <c r="AW32" s="2">
        <f t="shared" si="9"/>
        <v>179.22379499746242</v>
      </c>
      <c r="AX32" s="2">
        <f t="shared" si="10"/>
        <v>33.740933833566615</v>
      </c>
      <c r="AY32" s="13">
        <f t="shared" si="11"/>
        <v>5.3117615499771542</v>
      </c>
      <c r="AZ32" s="1"/>
    </row>
    <row r="33" spans="2:52">
      <c r="B33">
        <f t="shared" si="12"/>
        <v>23</v>
      </c>
      <c r="C33">
        <f>'1 kW'!F33</f>
        <v>36.593000000000004</v>
      </c>
      <c r="D33">
        <f>'1 kW'!L33</f>
        <v>4.58</v>
      </c>
      <c r="E33" s="105">
        <f>'1 kW'!H33</f>
        <v>995.31530769230778</v>
      </c>
      <c r="F33" s="10">
        <f t="shared" si="13"/>
        <v>167.59594000000001</v>
      </c>
      <c r="G33" s="2"/>
      <c r="H33" s="2">
        <f>'0,75 kW'!F33</f>
        <v>36.474716999999998</v>
      </c>
      <c r="I33" s="1">
        <f>'0,75 kW'!L33</f>
        <v>3.8734000000000002</v>
      </c>
      <c r="J33" s="3">
        <f>'0,75 kW'!H33</f>
        <v>746.14741538461544</v>
      </c>
      <c r="K33" s="10">
        <f t="shared" si="14"/>
        <v>141.2811688278</v>
      </c>
      <c r="M33">
        <f>'0,5 kW'!F33</f>
        <v>36.653230000000001</v>
      </c>
      <c r="N33">
        <f>'0,5 kW'!L33</f>
        <v>2.5950000000000002</v>
      </c>
      <c r="O33" s="5">
        <f>'0,5 kW'!H33</f>
        <v>506.58110769230774</v>
      </c>
      <c r="P33" s="9">
        <f t="shared" si="15"/>
        <v>95.115131850000012</v>
      </c>
      <c r="R33" s="9">
        <f>'0,25 kW'!F33</f>
        <v>35.696806000000002</v>
      </c>
      <c r="S33">
        <f>'0,25 kW'!L33</f>
        <v>1.2543</v>
      </c>
      <c r="T33" s="5">
        <f>'0,25 kW'!H33</f>
        <v>251.09467692307692</v>
      </c>
      <c r="U33" s="10">
        <f t="shared" si="16"/>
        <v>44.774503765799999</v>
      </c>
      <c r="AH33" s="4">
        <f t="shared" si="0"/>
        <v>167.59594000000001</v>
      </c>
      <c r="AI33" s="2">
        <f t="shared" si="1"/>
        <v>36.593000000000004</v>
      </c>
      <c r="AJ33" s="13">
        <f t="shared" si="2"/>
        <v>4.58</v>
      </c>
      <c r="AM33" s="2">
        <f t="shared" si="3"/>
        <v>176.58130278931159</v>
      </c>
      <c r="AN33" s="2">
        <f t="shared" si="4"/>
        <v>34.528091969527949</v>
      </c>
      <c r="AO33" s="13">
        <f t="shared" si="5"/>
        <v>5.1141343965704724</v>
      </c>
      <c r="AP33" s="1"/>
      <c r="AR33" s="2">
        <f t="shared" si="6"/>
        <v>179.17542522722749</v>
      </c>
      <c r="AS33" s="2">
        <f t="shared" si="7"/>
        <v>33.85910111744537</v>
      </c>
      <c r="AT33" s="13">
        <f t="shared" si="8"/>
        <v>5.2917950953786592</v>
      </c>
      <c r="AU33" s="1"/>
      <c r="AW33" s="2">
        <f t="shared" si="9"/>
        <v>179.17473879958936</v>
      </c>
      <c r="AX33" s="2">
        <f t="shared" si="10"/>
        <v>33.656398469386197</v>
      </c>
      <c r="AY33" s="13">
        <f t="shared" si="11"/>
        <v>5.3236456349471384</v>
      </c>
      <c r="AZ33" s="1"/>
    </row>
    <row r="34" spans="2:52">
      <c r="B34">
        <f t="shared" si="12"/>
        <v>24</v>
      </c>
      <c r="C34">
        <f>'1 kW'!F34</f>
        <v>36.485602</v>
      </c>
      <c r="D34">
        <f>'1 kW'!L34</f>
        <v>4.6181140000000003</v>
      </c>
      <c r="E34" s="105">
        <f>'1 kW'!H34</f>
        <v>990.826676923077</v>
      </c>
      <c r="F34" s="10">
        <f t="shared" si="13"/>
        <v>168.494669394628</v>
      </c>
      <c r="G34" s="2"/>
      <c r="H34" s="2">
        <f>'0,75 kW'!F34</f>
        <v>36.309992000000001</v>
      </c>
      <c r="I34" s="1">
        <f>'0,75 kW'!L34</f>
        <v>3.8969999999999998</v>
      </c>
      <c r="J34" s="3">
        <f>'0,75 kW'!H34</f>
        <v>745.61996923076913</v>
      </c>
      <c r="K34" s="10">
        <f t="shared" si="14"/>
        <v>141.500038824</v>
      </c>
      <c r="M34">
        <f>'0,5 kW'!F34</f>
        <v>36.596628000000003</v>
      </c>
      <c r="N34">
        <f>'0,5 kW'!L34</f>
        <v>2.5992999999999999</v>
      </c>
      <c r="O34" s="5">
        <f>'0,5 kW'!H34</f>
        <v>505.95680000000004</v>
      </c>
      <c r="P34" s="9">
        <f t="shared" si="15"/>
        <v>95.125615160400002</v>
      </c>
      <c r="R34" s="9">
        <f>'0,25 kW'!F34</f>
        <v>35.587957000000003</v>
      </c>
      <c r="S34">
        <f>'0,25 kW'!L34</f>
        <v>1.258</v>
      </c>
      <c r="T34" s="5">
        <f>'0,25 kW'!H34</f>
        <v>251.2130769230769</v>
      </c>
      <c r="U34" s="10">
        <f t="shared" si="16"/>
        <v>44.769649906000005</v>
      </c>
      <c r="AH34" s="4">
        <f t="shared" si="0"/>
        <v>168.494669394628</v>
      </c>
      <c r="AI34" s="2">
        <f t="shared" si="1"/>
        <v>36.485602</v>
      </c>
      <c r="AJ34" s="13">
        <f t="shared" si="2"/>
        <v>4.6181140000000003</v>
      </c>
      <c r="AM34" s="2">
        <f t="shared" si="3"/>
        <v>176.79566530437745</v>
      </c>
      <c r="AN34" s="2">
        <f t="shared" si="4"/>
        <v>34.360653759570084</v>
      </c>
      <c r="AO34" s="13">
        <f t="shared" si="5"/>
        <v>5.1452939906632755</v>
      </c>
      <c r="AP34" s="1"/>
      <c r="AR34" s="2">
        <f t="shared" si="6"/>
        <v>179.16380095157106</v>
      </c>
      <c r="AS34" s="2">
        <f t="shared" si="7"/>
        <v>33.800895266633198</v>
      </c>
      <c r="AT34" s="13">
        <f t="shared" si="8"/>
        <v>5.3005637731860293</v>
      </c>
      <c r="AU34" s="1"/>
      <c r="AW34" s="2">
        <f t="shared" si="9"/>
        <v>179.09909126217772</v>
      </c>
      <c r="AX34" s="2">
        <f t="shared" si="10"/>
        <v>33.543241131004919</v>
      </c>
      <c r="AY34" s="13">
        <f t="shared" si="11"/>
        <v>5.3393496043717619</v>
      </c>
      <c r="AZ34" s="1"/>
    </row>
    <row r="35" spans="2:52">
      <c r="B35">
        <f t="shared" si="12"/>
        <v>25</v>
      </c>
      <c r="C35">
        <f>'1 kW'!F35</f>
        <v>36.194611000000002</v>
      </c>
      <c r="D35">
        <f>'1 kW'!L35</f>
        <v>4.7125509000000001</v>
      </c>
      <c r="E35" s="105">
        <f>'1 kW'!H35</f>
        <v>993.30241538461541</v>
      </c>
      <c r="F35" s="10">
        <f t="shared" si="13"/>
        <v>170.56894664319992</v>
      </c>
      <c r="G35" s="2"/>
      <c r="H35" s="2">
        <f>'0,75 kW'!F35</f>
        <v>36.246133</v>
      </c>
      <c r="I35" s="1">
        <f>'0,75 kW'!L35</f>
        <v>3.9056000000000002</v>
      </c>
      <c r="J35" s="3">
        <f>'0,75 kW'!H35</f>
        <v>746.9224307692308</v>
      </c>
      <c r="K35" s="10">
        <f t="shared" si="14"/>
        <v>141.5628970448</v>
      </c>
      <c r="M35">
        <f>'0,5 kW'!F35</f>
        <v>36.503017999999997</v>
      </c>
      <c r="N35">
        <f>'0,5 kW'!L35</f>
        <v>2.6059999999999999</v>
      </c>
      <c r="O35" s="5">
        <f>'0,5 kW'!H35</f>
        <v>506.40889230769233</v>
      </c>
      <c r="P35" s="9">
        <f t="shared" si="15"/>
        <v>95.126864907999988</v>
      </c>
      <c r="R35" s="9">
        <f>'0,25 kW'!F35</f>
        <v>35.487816000000002</v>
      </c>
      <c r="S35">
        <f>'0,25 kW'!L35</f>
        <v>1.2613000000000001</v>
      </c>
      <c r="T35" s="5">
        <f>'0,25 kW'!H35</f>
        <v>251.01932307692309</v>
      </c>
      <c r="U35" s="10">
        <f t="shared" si="16"/>
        <v>44.760782320800004</v>
      </c>
      <c r="AH35" s="4">
        <f t="shared" si="0"/>
        <v>170.56894664319992</v>
      </c>
      <c r="AI35" s="2">
        <f t="shared" si="1"/>
        <v>36.194611000000002</v>
      </c>
      <c r="AJ35" s="13">
        <f t="shared" si="2"/>
        <v>4.7125509000000001</v>
      </c>
      <c r="AM35" s="2">
        <f t="shared" si="3"/>
        <v>176.85142565935325</v>
      </c>
      <c r="AN35" s="2">
        <f t="shared" si="4"/>
        <v>34.29580604746679</v>
      </c>
      <c r="AO35" s="13">
        <f t="shared" si="5"/>
        <v>5.1566487580021789</v>
      </c>
      <c r="AP35" s="1"/>
      <c r="AR35" s="2">
        <f t="shared" si="6"/>
        <v>179.11487149166086</v>
      </c>
      <c r="AS35" s="2">
        <f t="shared" si="7"/>
        <v>33.704786243274675</v>
      </c>
      <c r="AT35" s="13">
        <f t="shared" si="8"/>
        <v>5.3142265967463524</v>
      </c>
      <c r="AU35" s="1"/>
      <c r="AW35" s="2">
        <f t="shared" si="9"/>
        <v>179.01224498490711</v>
      </c>
      <c r="AX35" s="2">
        <f t="shared" si="10"/>
        <v>33.439257558935132</v>
      </c>
      <c r="AY35" s="13">
        <f t="shared" si="11"/>
        <v>5.353355847372101</v>
      </c>
      <c r="AZ35" s="1"/>
    </row>
    <row r="36" spans="2:52">
      <c r="B36">
        <f t="shared" si="12"/>
        <v>26</v>
      </c>
      <c r="C36">
        <f>'1 kW'!F36</f>
        <v>35.982717999999998</v>
      </c>
      <c r="D36">
        <f>'1 kW'!L36</f>
        <v>4.78</v>
      </c>
      <c r="E36" s="105">
        <f>'1 kW'!H36</f>
        <v>994.22813846153838</v>
      </c>
      <c r="F36" s="10">
        <f t="shared" si="13"/>
        <v>171.99739203999999</v>
      </c>
      <c r="G36" s="2"/>
      <c r="H36" s="2">
        <f>'0,75 kW'!F36</f>
        <v>36.015371999999999</v>
      </c>
      <c r="I36" s="1">
        <f>'0,75 kW'!L36</f>
        <v>3.9352999999999998</v>
      </c>
      <c r="J36" s="3">
        <f>'0,75 kW'!H36</f>
        <v>745.65226153846163</v>
      </c>
      <c r="K36" s="10">
        <f t="shared" si="14"/>
        <v>141.73129343159999</v>
      </c>
      <c r="M36">
        <f>'0,5 kW'!F36</f>
        <v>36.386186000000002</v>
      </c>
      <c r="N36">
        <f>'0,5 kW'!L36</f>
        <v>2.6133999999999999</v>
      </c>
      <c r="O36" s="5">
        <f>'0,5 kW'!H36</f>
        <v>506.47347692307687</v>
      </c>
      <c r="P36" s="9">
        <f t="shared" si="15"/>
        <v>95.091658492400001</v>
      </c>
      <c r="R36" s="9">
        <f>'0,25 kW'!F36</f>
        <v>35.349214000000003</v>
      </c>
      <c r="S36">
        <f>'0,25 kW'!L36</f>
        <v>1.2656000000000001</v>
      </c>
      <c r="T36" s="5">
        <f>'0,25 kW'!H36</f>
        <v>251.03009230769231</v>
      </c>
      <c r="U36" s="10">
        <f t="shared" si="16"/>
        <v>44.737965238400008</v>
      </c>
      <c r="AH36" s="4">
        <f t="shared" si="0"/>
        <v>171.99739203999999</v>
      </c>
      <c r="AI36" s="2">
        <f t="shared" si="1"/>
        <v>35.982717999999998</v>
      </c>
      <c r="AJ36" s="13">
        <f t="shared" si="2"/>
        <v>4.78</v>
      </c>
      <c r="AM36" s="2">
        <f t="shared" si="3"/>
        <v>176.97954251829361</v>
      </c>
      <c r="AN36" s="2">
        <f t="shared" si="4"/>
        <v>34.06163054171472</v>
      </c>
      <c r="AO36" s="13">
        <f t="shared" si="5"/>
        <v>5.1958623149749004</v>
      </c>
      <c r="AP36" s="1"/>
      <c r="AR36" s="2">
        <f t="shared" si="6"/>
        <v>178.98614196671039</v>
      </c>
      <c r="AS36" s="2">
        <f t="shared" si="7"/>
        <v>33.585194127923494</v>
      </c>
      <c r="AT36" s="13">
        <f t="shared" si="8"/>
        <v>5.3293168794846189</v>
      </c>
      <c r="AU36" s="1"/>
      <c r="AW36" s="2">
        <f t="shared" si="9"/>
        <v>178.85111917079564</v>
      </c>
      <c r="AX36" s="2">
        <f t="shared" si="10"/>
        <v>33.295648571086623</v>
      </c>
      <c r="AY36" s="13">
        <f t="shared" si="11"/>
        <v>5.3716064064331492</v>
      </c>
      <c r="AZ36" s="1"/>
    </row>
    <row r="37" spans="2:52">
      <c r="B37">
        <f t="shared" si="12"/>
        <v>27</v>
      </c>
      <c r="C37">
        <f>'1 kW'!F37</f>
        <v>35.851373000000002</v>
      </c>
      <c r="D37">
        <f>'1 kW'!L37</f>
        <v>4.82</v>
      </c>
      <c r="E37" s="105">
        <f>'1 kW'!H37</f>
        <v>992.11836923076919</v>
      </c>
      <c r="F37" s="10">
        <f t="shared" si="13"/>
        <v>172.80361786000003</v>
      </c>
      <c r="G37" s="2"/>
      <c r="H37" s="2">
        <f>'0,75 kW'!F37</f>
        <v>35.986345999999998</v>
      </c>
      <c r="I37" s="1">
        <f>'0,75 kW'!L37</f>
        <v>3.9390000000000001</v>
      </c>
      <c r="J37" s="3">
        <f>'0,75 kW'!H37</f>
        <v>749.97944615384608</v>
      </c>
      <c r="K37" s="10">
        <f t="shared" si="14"/>
        <v>141.750216894</v>
      </c>
      <c r="M37">
        <f>'0,5 kW'!F37</f>
        <v>36.291124000000003</v>
      </c>
      <c r="N37">
        <f>'0,5 kW'!L37</f>
        <v>2.6189</v>
      </c>
      <c r="O37" s="5">
        <f>'0,5 kW'!H37</f>
        <v>506.23666153846159</v>
      </c>
      <c r="P37" s="9">
        <f t="shared" si="15"/>
        <v>95.042824643600014</v>
      </c>
      <c r="R37" s="9">
        <f>'0,25 kW'!F37</f>
        <v>35.317284999999998</v>
      </c>
      <c r="S37">
        <f>'0,25 kW'!L37</f>
        <v>1.2664</v>
      </c>
      <c r="T37" s="5">
        <f>'0,25 kW'!H37</f>
        <v>251.26690769230768</v>
      </c>
      <c r="U37" s="10">
        <f t="shared" si="16"/>
        <v>44.725809723999994</v>
      </c>
      <c r="AH37" s="4">
        <f t="shared" si="0"/>
        <v>172.80361786000003</v>
      </c>
      <c r="AI37" s="2">
        <f t="shared" si="1"/>
        <v>35.851373000000002</v>
      </c>
      <c r="AJ37" s="13">
        <f t="shared" si="2"/>
        <v>4.82</v>
      </c>
      <c r="AM37" s="2">
        <f t="shared" si="3"/>
        <v>176.99277090463005</v>
      </c>
      <c r="AN37" s="2">
        <f t="shared" si="4"/>
        <v>34.032179165577254</v>
      </c>
      <c r="AO37" s="13">
        <f t="shared" si="5"/>
        <v>5.2007475055741965</v>
      </c>
      <c r="AP37" s="1"/>
      <c r="AR37" s="2">
        <f t="shared" si="6"/>
        <v>178.84418765113568</v>
      </c>
      <c r="AS37" s="2">
        <f t="shared" si="7"/>
        <v>33.488080690838146</v>
      </c>
      <c r="AT37" s="13">
        <f t="shared" si="8"/>
        <v>5.3405326301684664</v>
      </c>
      <c r="AU37" s="1"/>
      <c r="AW37" s="2">
        <f t="shared" si="9"/>
        <v>178.7875475516357</v>
      </c>
      <c r="AX37" s="2">
        <f t="shared" si="10"/>
        <v>33.26278803846364</v>
      </c>
      <c r="AY37" s="13">
        <f t="shared" si="11"/>
        <v>5.3750018592817161</v>
      </c>
      <c r="AZ37" s="1"/>
    </row>
    <row r="38" spans="2:52">
      <c r="B38">
        <f t="shared" si="12"/>
        <v>28</v>
      </c>
      <c r="C38">
        <f>'1 kW'!F38</f>
        <v>35.640929999999997</v>
      </c>
      <c r="D38">
        <f>'1 kW'!L38</f>
        <v>4.8769999999999998</v>
      </c>
      <c r="E38" s="105">
        <f>'1 kW'!H38</f>
        <v>996.55318461538457</v>
      </c>
      <c r="F38" s="10">
        <f t="shared" si="13"/>
        <v>173.82081560999998</v>
      </c>
      <c r="G38" s="2"/>
      <c r="H38" s="2">
        <f>'0,75 kW'!F38</f>
        <v>35.887656</v>
      </c>
      <c r="I38" s="1">
        <f>'0,75 kW'!L38</f>
        <v>3.9514999999999998</v>
      </c>
      <c r="J38" s="3">
        <f>'0,75 kW'!H38</f>
        <v>749.5273538461538</v>
      </c>
      <c r="K38" s="10">
        <f t="shared" si="14"/>
        <v>141.810072684</v>
      </c>
      <c r="M38">
        <f>'0,5 kW'!F38</f>
        <v>36.153973999999998</v>
      </c>
      <c r="N38">
        <f>'0,5 kW'!L38</f>
        <v>2.6265589</v>
      </c>
      <c r="O38" s="5">
        <f>'0,5 kW'!H38</f>
        <v>506.19359999999995</v>
      </c>
      <c r="P38" s="9">
        <f t="shared" si="15"/>
        <v>94.9605421800686</v>
      </c>
      <c r="R38" s="9">
        <f>'0,25 kW'!F38</f>
        <v>35.201903999999999</v>
      </c>
      <c r="S38">
        <f>'0,25 kW'!L38</f>
        <v>1.2692000000000001</v>
      </c>
      <c r="T38" s="5">
        <f>'0,25 kW'!H38</f>
        <v>251.50370769230767</v>
      </c>
      <c r="U38" s="10">
        <f t="shared" si="16"/>
        <v>44.678256556800001</v>
      </c>
      <c r="AH38" s="4">
        <f t="shared" si="0"/>
        <v>173.82081560999998</v>
      </c>
      <c r="AI38" s="2">
        <f t="shared" si="1"/>
        <v>35.640929999999997</v>
      </c>
      <c r="AJ38" s="13">
        <f t="shared" si="2"/>
        <v>4.8769999999999998</v>
      </c>
      <c r="AM38" s="2">
        <f t="shared" si="3"/>
        <v>177.03205057914909</v>
      </c>
      <c r="AN38" s="2">
        <f t="shared" si="4"/>
        <v>33.932052084031774</v>
      </c>
      <c r="AO38" s="13">
        <f t="shared" si="5"/>
        <v>5.2172515278691129</v>
      </c>
      <c r="AP38" s="1"/>
      <c r="AR38" s="2">
        <f t="shared" si="6"/>
        <v>178.61731557742726</v>
      </c>
      <c r="AS38" s="2">
        <f t="shared" si="7"/>
        <v>33.348074008748512</v>
      </c>
      <c r="AT38" s="13">
        <f t="shared" si="8"/>
        <v>5.3561508688798316</v>
      </c>
      <c r="AU38" s="1"/>
      <c r="AW38" s="2">
        <f t="shared" si="9"/>
        <v>178.543737853913</v>
      </c>
      <c r="AX38" s="2">
        <f t="shared" si="10"/>
        <v>33.144146674283213</v>
      </c>
      <c r="AY38" s="13">
        <f t="shared" si="11"/>
        <v>5.3868859442517012</v>
      </c>
      <c r="AZ38" s="1"/>
    </row>
    <row r="39" spans="2:52">
      <c r="B39">
        <f t="shared" si="12"/>
        <v>29</v>
      </c>
      <c r="C39">
        <f>'1 kW'!F39</f>
        <v>35.381143000000002</v>
      </c>
      <c r="D39">
        <f>'1 kW'!L39</f>
        <v>4.944</v>
      </c>
      <c r="E39" s="105">
        <f>'1 kW'!H39</f>
        <v>995.17536923076932</v>
      </c>
      <c r="F39" s="10">
        <f t="shared" si="13"/>
        <v>174.92437099200001</v>
      </c>
      <c r="G39" s="2"/>
      <c r="H39" s="2">
        <f>'0,75 kW'!F39</f>
        <v>35.784612000000003</v>
      </c>
      <c r="I39" s="1">
        <f>'0,75 kW'!L39</f>
        <v>3.9643000000000002</v>
      </c>
      <c r="J39" s="3">
        <f>'0,75 kW'!H39</f>
        <v>750.04403076923074</v>
      </c>
      <c r="K39" s="10">
        <f t="shared" si="14"/>
        <v>141.86093735160003</v>
      </c>
      <c r="M39">
        <f>'0,5 kW'!F39</f>
        <v>36.01247</v>
      </c>
      <c r="N39">
        <f>'0,5 kW'!L39</f>
        <v>2.6343999999999999</v>
      </c>
      <c r="O39" s="5">
        <f>'0,5 kW'!H39</f>
        <v>505.30018461538464</v>
      </c>
      <c r="P39" s="9">
        <f t="shared" si="15"/>
        <v>94.871250967999998</v>
      </c>
      <c r="R39" s="9">
        <f>'0,25 kW'!F39</f>
        <v>35.064754000000001</v>
      </c>
      <c r="S39">
        <f>'0,25 kW'!L39</f>
        <v>1.2724</v>
      </c>
      <c r="T39" s="5">
        <f>'0,25 kW'!H39</f>
        <v>250.84710769230767</v>
      </c>
      <c r="U39" s="10">
        <f t="shared" si="16"/>
        <v>44.616392989600001</v>
      </c>
      <c r="AH39" s="4">
        <f t="shared" si="0"/>
        <v>174.92437099200001</v>
      </c>
      <c r="AI39" s="2">
        <f t="shared" si="1"/>
        <v>35.381143000000002</v>
      </c>
      <c r="AJ39" s="13">
        <f t="shared" si="2"/>
        <v>4.944</v>
      </c>
      <c r="AM39" s="6">
        <f t="shared" si="3"/>
        <v>177.05845594082894</v>
      </c>
      <c r="AN39" s="2">
        <f t="shared" si="4"/>
        <v>33.8275365125292</v>
      </c>
      <c r="AO39" s="13">
        <f t="shared" si="5"/>
        <v>5.2341516466991083</v>
      </c>
      <c r="AP39" s="1"/>
      <c r="AR39" s="2">
        <f t="shared" si="6"/>
        <v>178.37465317052494</v>
      </c>
      <c r="AS39" s="2">
        <f t="shared" si="7"/>
        <v>33.203645368143079</v>
      </c>
      <c r="AT39" s="13">
        <f t="shared" si="8"/>
        <v>5.3721406548229433</v>
      </c>
      <c r="AU39" s="1"/>
      <c r="AW39" s="2">
        <f t="shared" si="9"/>
        <v>178.23309840260532</v>
      </c>
      <c r="AX39" s="2">
        <f t="shared" si="10"/>
        <v>33.003270543791302</v>
      </c>
      <c r="AY39" s="13">
        <f t="shared" si="11"/>
        <v>5.4004677556459688</v>
      </c>
      <c r="AZ39" s="1"/>
    </row>
    <row r="40" spans="2:52">
      <c r="B40">
        <f t="shared" si="12"/>
        <v>30</v>
      </c>
      <c r="C40">
        <f>'1 kW'!F40</f>
        <v>35.289709999999999</v>
      </c>
      <c r="D40">
        <f>'1 kW'!L40</f>
        <v>4.9660355000000003</v>
      </c>
      <c r="E40" s="105">
        <f>'1 kW'!H40</f>
        <v>994.58335384615384</v>
      </c>
      <c r="F40" s="10">
        <f t="shared" si="13"/>
        <v>175.24995264470502</v>
      </c>
      <c r="G40" s="2"/>
      <c r="H40" s="2">
        <f>'0,75 kW'!F40</f>
        <v>35.672134</v>
      </c>
      <c r="I40" s="1">
        <f>'0,75 kW'!L40</f>
        <v>3.9769999999999999</v>
      </c>
      <c r="J40" s="3">
        <f>'0,75 kW'!H40</f>
        <v>749.36587692307694</v>
      </c>
      <c r="K40" s="10">
        <f t="shared" si="14"/>
        <v>141.86807691799999</v>
      </c>
      <c r="M40">
        <f>'0,5 kW'!F40</f>
        <v>35.894187000000002</v>
      </c>
      <c r="N40">
        <f>'0,5 kW'!L40</f>
        <v>2.6406000000000001</v>
      </c>
      <c r="O40" s="5">
        <f>'0,5 kW'!H40</f>
        <v>505.98909230769226</v>
      </c>
      <c r="P40" s="9">
        <f t="shared" si="15"/>
        <v>94.782190192200005</v>
      </c>
      <c r="R40" s="9">
        <f>'0,25 kW'!F40</f>
        <v>34.93994</v>
      </c>
      <c r="S40">
        <f>'0,25 kW'!L40</f>
        <v>1.2751999999999999</v>
      </c>
      <c r="T40" s="5">
        <f>'0,25 kW'!H40</f>
        <v>251.18078461538462</v>
      </c>
      <c r="U40" s="10">
        <f t="shared" si="16"/>
        <v>44.555411487999997</v>
      </c>
      <c r="AH40" s="4">
        <f t="shared" si="0"/>
        <v>175.24995264470502</v>
      </c>
      <c r="AI40" s="2">
        <f t="shared" si="1"/>
        <v>35.289709999999999</v>
      </c>
      <c r="AJ40" s="13">
        <f t="shared" si="2"/>
        <v>4.9660355000000003</v>
      </c>
      <c r="AM40" s="2">
        <f t="shared" si="3"/>
        <v>177.02739931867137</v>
      </c>
      <c r="AN40" s="2">
        <f t="shared" si="4"/>
        <v>33.713598437678982</v>
      </c>
      <c r="AO40" s="13">
        <f t="shared" si="5"/>
        <v>5.2509197333507434</v>
      </c>
      <c r="AP40" s="1"/>
      <c r="AR40" s="2">
        <f t="shared" si="6"/>
        <v>178.14507296795838</v>
      </c>
      <c r="AS40" s="2">
        <f t="shared" si="7"/>
        <v>33.083049839065055</v>
      </c>
      <c r="AT40" s="13">
        <f t="shared" si="8"/>
        <v>5.3847838646847341</v>
      </c>
      <c r="AU40" s="1"/>
      <c r="AW40" s="2">
        <f t="shared" si="9"/>
        <v>177.93212855332749</v>
      </c>
      <c r="AX40" s="2">
        <f t="shared" si="10"/>
        <v>32.875196179610874</v>
      </c>
      <c r="AY40" s="13">
        <f t="shared" si="11"/>
        <v>5.4123518406159539</v>
      </c>
      <c r="AZ40" s="1"/>
    </row>
    <row r="41" spans="2:52">
      <c r="B41">
        <f t="shared" si="12"/>
        <v>31</v>
      </c>
      <c r="C41">
        <f>'1 kW'!F41</f>
        <v>35.021214000000001</v>
      </c>
      <c r="D41">
        <f>'1 kW'!L41</f>
        <v>5.0247999999999999</v>
      </c>
      <c r="E41" s="105">
        <f>'1 kW'!H41</f>
        <v>994.19584615384622</v>
      </c>
      <c r="F41" s="10">
        <f t="shared" si="13"/>
        <v>175.9745961072</v>
      </c>
      <c r="G41" s="2"/>
      <c r="H41" s="2">
        <f>'0,75 kW'!F41</f>
        <v>35.569814999999998</v>
      </c>
      <c r="I41" s="1">
        <f>'0,75 kW'!L41</f>
        <v>3.988</v>
      </c>
      <c r="J41" s="3">
        <f>'0,75 kW'!H41</f>
        <v>748.5047538461539</v>
      </c>
      <c r="K41" s="10">
        <f t="shared" si="14"/>
        <v>141.85242221999999</v>
      </c>
      <c r="M41">
        <f>'0,5 kW'!F41</f>
        <v>35.801302</v>
      </c>
      <c r="N41">
        <f>'0,5 kW'!L41</f>
        <v>2.6448999999999998</v>
      </c>
      <c r="O41" s="5">
        <f>'0,5 kW'!H41</f>
        <v>505.9137384615384</v>
      </c>
      <c r="P41" s="9">
        <f t="shared" si="15"/>
        <v>94.690863659799987</v>
      </c>
      <c r="R41" s="9">
        <f>'0,25 kW'!F41</f>
        <v>34.851408999999997</v>
      </c>
      <c r="S41">
        <f>'0,25 kW'!L41</f>
        <v>1.2770999999999999</v>
      </c>
      <c r="T41" s="5">
        <f>'0,25 kW'!H41</f>
        <v>251.27766153846153</v>
      </c>
      <c r="U41" s="10">
        <f t="shared" si="16"/>
        <v>44.508734433899996</v>
      </c>
      <c r="AH41" s="4">
        <f t="shared" si="0"/>
        <v>175.9745961072</v>
      </c>
      <c r="AI41" s="2">
        <f t="shared" si="1"/>
        <v>35.021214000000001</v>
      </c>
      <c r="AJ41" s="13">
        <f t="shared" si="2"/>
        <v>5.0247999999999999</v>
      </c>
      <c r="AM41" s="2">
        <f t="shared" si="3"/>
        <v>176.97162636425716</v>
      </c>
      <c r="AN41" s="2">
        <f t="shared" si="4"/>
        <v>33.610014805918958</v>
      </c>
      <c r="AO41" s="13">
        <f t="shared" si="5"/>
        <v>5.2654432729702707</v>
      </c>
      <c r="AP41" s="1"/>
      <c r="AR41" s="2">
        <f t="shared" si="6"/>
        <v>177.92553699134714</v>
      </c>
      <c r="AS41" s="2">
        <f t="shared" si="7"/>
        <v>32.988560988252871</v>
      </c>
      <c r="AT41" s="13">
        <f t="shared" si="8"/>
        <v>5.3935525424921051</v>
      </c>
      <c r="AU41" s="1"/>
      <c r="AW41" s="2">
        <f t="shared" si="9"/>
        <v>177.70537380062927</v>
      </c>
      <c r="AX41" s="2">
        <f t="shared" si="10"/>
        <v>32.784452789631295</v>
      </c>
      <c r="AY41" s="13">
        <f t="shared" si="11"/>
        <v>5.4204160411313005</v>
      </c>
      <c r="AZ41" s="1"/>
    </row>
    <row r="42" spans="2:52">
      <c r="B42">
        <f t="shared" si="12"/>
        <v>32</v>
      </c>
      <c r="C42">
        <f>'1 kW'!F42</f>
        <v>34.957355999999997</v>
      </c>
      <c r="D42">
        <f>'1 kW'!L42</f>
        <v>5.0384695999999991</v>
      </c>
      <c r="E42" s="105">
        <f>'1 kW'!H42</f>
        <v>992.64579999999989</v>
      </c>
      <c r="F42" s="10">
        <f t="shared" si="13"/>
        <v>176.13157550237756</v>
      </c>
      <c r="G42" s="2"/>
      <c r="H42" s="2">
        <f>'0,75 kW'!F42</f>
        <v>35.489266999999998</v>
      </c>
      <c r="I42" s="1">
        <f>'0,75 kW'!L42</f>
        <v>3.9954999999999998</v>
      </c>
      <c r="J42" s="3">
        <f>'0,75 kW'!H42</f>
        <v>747.60056923076922</v>
      </c>
      <c r="K42" s="10">
        <f t="shared" si="14"/>
        <v>141.79736629849998</v>
      </c>
      <c r="M42">
        <f>'0,5 kW'!F42</f>
        <v>35.728735999999998</v>
      </c>
      <c r="N42">
        <f>'0,5 kW'!L42</f>
        <v>2.6480999999999999</v>
      </c>
      <c r="O42" s="5">
        <f>'0,5 kW'!H42</f>
        <v>503.66403076923075</v>
      </c>
      <c r="P42" s="9">
        <f t="shared" si="15"/>
        <v>94.613265801599994</v>
      </c>
      <c r="R42" s="9">
        <f>'0,25 kW'!F42</f>
        <v>34.794808000000003</v>
      </c>
      <c r="S42">
        <f>'0,25 kW'!L42</f>
        <v>1.2783</v>
      </c>
      <c r="T42" s="5">
        <f>'0,25 kW'!H42</f>
        <v>251.49295384615382</v>
      </c>
      <c r="U42" s="10">
        <f t="shared" si="16"/>
        <v>44.478203066400006</v>
      </c>
      <c r="AH42" s="4">
        <f t="shared" si="0"/>
        <v>176.13157550237756</v>
      </c>
      <c r="AI42" s="2">
        <f t="shared" si="1"/>
        <v>34.957355999999997</v>
      </c>
      <c r="AJ42" s="13">
        <f t="shared" si="2"/>
        <v>5.0384695999999991</v>
      </c>
      <c r="AM42" s="2">
        <f t="shared" si="3"/>
        <v>176.87497941896771</v>
      </c>
      <c r="AN42" s="2">
        <f t="shared" si="4"/>
        <v>33.528604556991667</v>
      </c>
      <c r="AO42" s="13">
        <f t="shared" si="5"/>
        <v>5.2753456863472197</v>
      </c>
      <c r="AP42" s="1"/>
      <c r="AR42" s="2">
        <f t="shared" si="6"/>
        <v>177.74249735813464</v>
      </c>
      <c r="AS42" s="2">
        <f t="shared" si="7"/>
        <v>32.914801424857764</v>
      </c>
      <c r="AT42" s="13">
        <f t="shared" si="8"/>
        <v>5.4000780701627074</v>
      </c>
      <c r="AU42" s="1"/>
      <c r="AW42" s="2">
        <f t="shared" si="9"/>
        <v>177.55768059041256</v>
      </c>
      <c r="AX42" s="2">
        <f t="shared" si="10"/>
        <v>32.726454490696838</v>
      </c>
      <c r="AY42" s="13">
        <f t="shared" si="11"/>
        <v>5.4255092204041517</v>
      </c>
      <c r="AZ42" s="1"/>
    </row>
    <row r="43" spans="2:52">
      <c r="B43">
        <f t="shared" si="12"/>
        <v>33</v>
      </c>
      <c r="C43">
        <f>'1 kW'!F43</f>
        <v>34.707728000000003</v>
      </c>
      <c r="D43">
        <f>'1 kW'!L43</f>
        <v>5.0890000000000004</v>
      </c>
      <c r="E43" s="105">
        <f>'1 kW'!H43</f>
        <v>994.55106153846145</v>
      </c>
      <c r="F43" s="10">
        <f t="shared" si="13"/>
        <v>176.62762779200003</v>
      </c>
      <c r="G43" s="2"/>
      <c r="H43" s="2">
        <f>'0,75 kW'!F43</f>
        <v>35.369532</v>
      </c>
      <c r="I43" s="1">
        <f>'0,75 kW'!L43</f>
        <v>4.0060000000000002</v>
      </c>
      <c r="J43" s="3">
        <f>'0,75 kW'!H43</f>
        <v>747.66515384615377</v>
      </c>
      <c r="K43" s="10">
        <f t="shared" si="14"/>
        <v>141.690345192</v>
      </c>
      <c r="M43">
        <f>'0,5 kW'!F43</f>
        <v>35.575620999999998</v>
      </c>
      <c r="N43">
        <f>'0,5 kW'!L43</f>
        <v>2.6547000000000001</v>
      </c>
      <c r="O43" s="5">
        <f>'0,5 kW'!H43</f>
        <v>505.64463076923073</v>
      </c>
      <c r="P43" s="9">
        <f t="shared" si="15"/>
        <v>94.4426010687</v>
      </c>
      <c r="R43" s="9">
        <f>'0,25 kW'!F43</f>
        <v>34.471888</v>
      </c>
      <c r="S43">
        <f>'0,25 kW'!L43</f>
        <v>1.284</v>
      </c>
      <c r="T43" s="5">
        <f>'0,25 kW'!H43</f>
        <v>251.06238461538459</v>
      </c>
      <c r="U43" s="10">
        <f t="shared" si="16"/>
        <v>44.261904192000003</v>
      </c>
      <c r="AH43" s="4">
        <f t="shared" ref="AH43:AH70" si="17">AI43*AJ43</f>
        <v>176.62762779200003</v>
      </c>
      <c r="AI43" s="2">
        <f t="shared" ref="AI43:AI70" si="18">C43+$AP$6*($AI$4-$AK$4)+72*0.02569*$AI$6*(($AK$4+273.15)/298.15)*LN($AI$2/$AK$2)-$AK$6*(AJ43-D43)</f>
        <v>34.707728000000003</v>
      </c>
      <c r="AJ43" s="13">
        <f t="shared" ref="AJ43:AJ70" si="19">D43*(1+$AN$6/$D$70*($AI$4-$AK$4))*($AI$2/$AK$2)</f>
        <v>5.0890000000000004</v>
      </c>
      <c r="AM43" s="2">
        <f t="shared" ref="AM43:AM70" si="20">AN43*AO43</f>
        <v>176.70011085396729</v>
      </c>
      <c r="AN43" s="2">
        <f t="shared" ref="AN43:AN70" si="21">H43+$AP$6*($AK$4-$AP$4)+72*0.02569*$AI$6*(($AP$4+273.15)/298.15)*LN($AI$2/$AP$2)-$AK$6*(AO43-I43)</f>
        <v>33.407662408493465</v>
      </c>
      <c r="AO43" s="13">
        <f t="shared" ref="AO43:AO70" si="22">I43*(1+$AN$6/$D$70*($AK$4-$AP$4))*($AI$2/$AP$2)</f>
        <v>5.2892090650749504</v>
      </c>
      <c r="AP43" s="1"/>
      <c r="AR43" s="2">
        <f t="shared" ref="AR43:AR70" si="23">AS43*AT43</f>
        <v>177.34327405612379</v>
      </c>
      <c r="AS43" s="2">
        <f t="shared" ref="AS43:AS70" si="24">M43+$AP$6*($AK$4-$AU$4)+72*0.02569*$AI$6*(($AU$4+273.15)/298.15)*LN($AI$2/$AU$2)-$AK$6*(AT43-N43)</f>
        <v>32.759224700355347</v>
      </c>
      <c r="AT43" s="13">
        <f t="shared" ref="AT43:AT70" si="25">N43*(1+$AN$6/$D$70*($AK$4-$AU$4))*($AI$2/$AU$2)</f>
        <v>5.4135369709833245</v>
      </c>
      <c r="AU43" s="1"/>
      <c r="AW43" s="2">
        <f t="shared" ref="AW43:AW70" si="26">AX43*AY43</f>
        <v>176.55343035446876</v>
      </c>
      <c r="AX43" s="2">
        <f t="shared" ref="AX43:AX70" si="27">R43+$AP$6*($AK$4-$AZ$4)+72*0.02569*$AI$6*(($AZ$4+273.15)/298.15)*LN($AI$2/$AZ$2)-$AK$6*(AY43-S43)</f>
        <v>32.396897320758107</v>
      </c>
      <c r="AY43" s="13">
        <f t="shared" ref="AY43:AY70" si="28">S43*(1+$AN$6/$D$70*($AK$4-$AZ$4))*($AI$2/$AZ$2)</f>
        <v>5.4497018219501925</v>
      </c>
      <c r="AZ43" s="1"/>
    </row>
    <row r="44" spans="2:52">
      <c r="B44">
        <f t="shared" si="12"/>
        <v>34</v>
      </c>
      <c r="C44">
        <f>'1 kW'!F44</f>
        <v>34.678700999999997</v>
      </c>
      <c r="D44">
        <f>'1 kW'!L44</f>
        <v>5.0945</v>
      </c>
      <c r="E44" s="105">
        <f>'1 kW'!H44</f>
        <v>993.43158461538474</v>
      </c>
      <c r="F44" s="10">
        <f t="shared" si="13"/>
        <v>176.67064224449999</v>
      </c>
      <c r="G44" s="2"/>
      <c r="H44" s="2">
        <f>'0,75 kW'!F44</f>
        <v>35.133692000000003</v>
      </c>
      <c r="I44" s="1">
        <f>'0,75 kW'!L44</f>
        <v>4.0251999999999999</v>
      </c>
      <c r="J44" s="3">
        <f>'0,75 kW'!H44</f>
        <v>745.9213692307693</v>
      </c>
      <c r="K44" s="10">
        <f t="shared" si="14"/>
        <v>141.42013703840001</v>
      </c>
      <c r="M44">
        <f>'0,5 kW'!F44</f>
        <v>35.490718000000001</v>
      </c>
      <c r="N44">
        <f>'0,5 kW'!L44</f>
        <v>2.6583000000000001</v>
      </c>
      <c r="O44" s="5">
        <f>'0,5 kW'!H44</f>
        <v>503.55639999999994</v>
      </c>
      <c r="P44" s="9">
        <f t="shared" si="15"/>
        <v>94.344975659400006</v>
      </c>
      <c r="R44" s="9">
        <f>'0,25 kW'!F44</f>
        <v>34.345621999999999</v>
      </c>
      <c r="S44">
        <f>'0,25 kW'!L44</f>
        <v>1.286</v>
      </c>
      <c r="T44" s="5">
        <f>'0,25 kW'!H44</f>
        <v>251.58983076923079</v>
      </c>
      <c r="U44" s="10">
        <f t="shared" si="16"/>
        <v>44.168469891999997</v>
      </c>
      <c r="AH44" s="4">
        <f t="shared" si="17"/>
        <v>176.67064224449999</v>
      </c>
      <c r="AI44" s="2">
        <f t="shared" si="18"/>
        <v>34.678700999999997</v>
      </c>
      <c r="AJ44" s="13">
        <f t="shared" si="19"/>
        <v>5.0945</v>
      </c>
      <c r="AM44" s="2">
        <f t="shared" si="20"/>
        <v>176.28188426792971</v>
      </c>
      <c r="AN44" s="2">
        <f t="shared" si="21"/>
        <v>33.169615051239603</v>
      </c>
      <c r="AO44" s="13">
        <f t="shared" si="22"/>
        <v>5.314559243319942</v>
      </c>
      <c r="AP44" s="1"/>
      <c r="AR44" s="2">
        <f t="shared" si="23"/>
        <v>177.11623893384839</v>
      </c>
      <c r="AS44" s="2">
        <f t="shared" si="24"/>
        <v>32.672978941535852</v>
      </c>
      <c r="AT44" s="13">
        <f t="shared" si="25"/>
        <v>5.4208781896127505</v>
      </c>
      <c r="AU44" s="1"/>
      <c r="AW44" s="2">
        <f t="shared" si="26"/>
        <v>176.12654061565024</v>
      </c>
      <c r="AX44" s="2">
        <f t="shared" si="27"/>
        <v>32.268302489200664</v>
      </c>
      <c r="AY44" s="13">
        <f t="shared" si="28"/>
        <v>5.4581904540716097</v>
      </c>
      <c r="AZ44" s="1"/>
    </row>
    <row r="45" spans="2:52">
      <c r="B45">
        <f t="shared" si="12"/>
        <v>35</v>
      </c>
      <c r="C45">
        <f>'1 kW'!F45</f>
        <v>34.335462999999997</v>
      </c>
      <c r="D45">
        <f>'1 kW'!L45</f>
        <v>5.1559999999999997</v>
      </c>
      <c r="E45" s="105">
        <f>'1 kW'!H45</f>
        <v>993.70069230769229</v>
      </c>
      <c r="F45" s="10">
        <f t="shared" si="13"/>
        <v>177.03364722799998</v>
      </c>
      <c r="G45" s="2"/>
      <c r="H45" s="2">
        <f>'0,75 kW'!F45</f>
        <v>35.011780999999999</v>
      </c>
      <c r="I45" s="1">
        <f>'0,75 kW'!L45</f>
        <v>4.0350000000000001</v>
      </c>
      <c r="J45" s="3">
        <f>'0,75 kW'!H45</f>
        <v>746.38421538461546</v>
      </c>
      <c r="K45" s="10">
        <f t="shared" si="14"/>
        <v>141.27253633500001</v>
      </c>
      <c r="M45">
        <f>'0,5 kW'!F45</f>
        <v>35.391302000000003</v>
      </c>
      <c r="N45">
        <f>'0,5 kW'!L45</f>
        <v>2.6625000000000001</v>
      </c>
      <c r="O45" s="5">
        <f>'0,5 kW'!H45</f>
        <v>503.93313846153848</v>
      </c>
      <c r="P45" s="9">
        <f t="shared" si="15"/>
        <v>94.229341575000007</v>
      </c>
      <c r="R45" s="9">
        <f>'0,25 kW'!F45</f>
        <v>34.135179999999998</v>
      </c>
      <c r="S45">
        <f>'0,25 kW'!L45</f>
        <v>1.2885</v>
      </c>
      <c r="T45" s="5">
        <f>'0,25 kW'!H45</f>
        <v>251.41759999999999</v>
      </c>
      <c r="U45" s="10">
        <f t="shared" si="16"/>
        <v>43.98317943</v>
      </c>
      <c r="AH45" s="4">
        <f t="shared" si="17"/>
        <v>177.03364722799998</v>
      </c>
      <c r="AI45" s="2">
        <f t="shared" si="18"/>
        <v>34.335462999999997</v>
      </c>
      <c r="AJ45" s="13">
        <f t="shared" si="19"/>
        <v>5.1559999999999997</v>
      </c>
      <c r="AM45" s="2">
        <f t="shared" si="20"/>
        <v>176.05558800796237</v>
      </c>
      <c r="AN45" s="2">
        <f t="shared" si="21"/>
        <v>33.046577379307941</v>
      </c>
      <c r="AO45" s="13">
        <f t="shared" si="22"/>
        <v>5.3274983967991583</v>
      </c>
      <c r="AP45" s="1"/>
      <c r="AR45" s="2">
        <f t="shared" si="23"/>
        <v>176.84779599155988</v>
      </c>
      <c r="AS45" s="2">
        <f t="shared" si="24"/>
        <v>32.571996389579773</v>
      </c>
      <c r="AT45" s="13">
        <f t="shared" si="25"/>
        <v>5.4294429446804156</v>
      </c>
      <c r="AU45" s="1"/>
      <c r="AW45" s="2">
        <f t="shared" si="26"/>
        <v>175.30214743433149</v>
      </c>
      <c r="AX45" s="2">
        <f t="shared" si="27"/>
        <v>32.054949449753856</v>
      </c>
      <c r="AY45" s="13">
        <f t="shared" si="28"/>
        <v>5.468801244223382</v>
      </c>
      <c r="AZ45" s="1"/>
    </row>
    <row r="46" spans="2:52">
      <c r="B46">
        <f t="shared" si="12"/>
        <v>36</v>
      </c>
      <c r="C46">
        <f>'1 kW'!F46</f>
        <v>34.292648999999997</v>
      </c>
      <c r="D46">
        <f>'1 kW'!L46</f>
        <v>5.1630000000000003</v>
      </c>
      <c r="E46" s="105">
        <f>'1 kW'!H46</f>
        <v>993.33470769230769</v>
      </c>
      <c r="F46" s="10">
        <f t="shared" si="13"/>
        <v>177.052946787</v>
      </c>
      <c r="G46" s="2"/>
      <c r="H46" s="2">
        <f>'0,75 kW'!F46</f>
        <v>34.905107999999998</v>
      </c>
      <c r="I46" s="1">
        <f>'0,75 kW'!L46</f>
        <v>4.0433000000000003</v>
      </c>
      <c r="J46" s="3">
        <f>'0,75 kW'!H46</f>
        <v>746.35192307692307</v>
      </c>
      <c r="K46" s="10">
        <f t="shared" si="14"/>
        <v>141.13182317640002</v>
      </c>
      <c r="M46">
        <f>'0,5 kW'!F46</f>
        <v>35.249071999999998</v>
      </c>
      <c r="N46">
        <f>'0,5 kW'!L46</f>
        <v>2.6684999999999999</v>
      </c>
      <c r="O46" s="5">
        <f>'0,5 kW'!H46</f>
        <v>503.6748</v>
      </c>
      <c r="P46" s="9">
        <f t="shared" si="15"/>
        <v>94.062148631999989</v>
      </c>
      <c r="R46" s="9">
        <f>'0,25 kW'!F46</f>
        <v>33.950862000000001</v>
      </c>
      <c r="S46">
        <f>'0,25 kW'!L46</f>
        <v>1.2905</v>
      </c>
      <c r="T46" s="5">
        <f>'0,25 kW'!H46</f>
        <v>251.41759999999999</v>
      </c>
      <c r="U46" s="10">
        <f t="shared" si="16"/>
        <v>43.813587411</v>
      </c>
      <c r="AH46" s="4">
        <f t="shared" si="17"/>
        <v>177.052946787</v>
      </c>
      <c r="AI46" s="2">
        <f t="shared" si="18"/>
        <v>34.292648999999997</v>
      </c>
      <c r="AJ46" s="13">
        <f t="shared" si="19"/>
        <v>5.1630000000000003</v>
      </c>
      <c r="AM46" s="2">
        <f t="shared" si="20"/>
        <v>175.84317126592248</v>
      </c>
      <c r="AN46" s="2">
        <f t="shared" si="21"/>
        <v>32.938950157161742</v>
      </c>
      <c r="AO46" s="13">
        <f t="shared" si="22"/>
        <v>5.3384570676029828</v>
      </c>
      <c r="AP46" s="1"/>
      <c r="AR46" s="2">
        <f t="shared" si="23"/>
        <v>176.46017822757923</v>
      </c>
      <c r="AS46" s="2">
        <f t="shared" si="24"/>
        <v>32.427528458213935</v>
      </c>
      <c r="AT46" s="13">
        <f t="shared" si="25"/>
        <v>5.4416783090627936</v>
      </c>
      <c r="AU46" s="1"/>
      <c r="AW46" s="2">
        <f t="shared" si="26"/>
        <v>174.55193130693968</v>
      </c>
      <c r="AX46" s="2">
        <f t="shared" si="27"/>
        <v>31.86830261819641</v>
      </c>
      <c r="AY46" s="13">
        <f t="shared" si="28"/>
        <v>5.4772898763448001</v>
      </c>
      <c r="AZ46" s="1"/>
    </row>
    <row r="47" spans="2:52">
      <c r="B47">
        <f t="shared" si="12"/>
        <v>37</v>
      </c>
      <c r="C47">
        <f>'1 kW'!F47</f>
        <v>33.866684999999997</v>
      </c>
      <c r="D47">
        <f>'1 kW'!L47</f>
        <v>5.2296483000000009</v>
      </c>
      <c r="E47" s="105">
        <f>'1 kW'!H47</f>
        <v>992.87184615384626</v>
      </c>
      <c r="F47" s="10">
        <f t="shared" si="13"/>
        <v>177.11085163688551</v>
      </c>
      <c r="G47" s="2"/>
      <c r="H47" s="2">
        <f>'0,75 kW'!F47</f>
        <v>34.773038</v>
      </c>
      <c r="I47" s="1">
        <f>'0,75 kW'!L47</f>
        <v>4.0534999999999997</v>
      </c>
      <c r="J47" s="3">
        <f>'0,75 kW'!H47</f>
        <v>746.71790769230768</v>
      </c>
      <c r="K47" s="10">
        <f t="shared" si="14"/>
        <v>140.95250953299998</v>
      </c>
      <c r="M47">
        <f>'0,5 kW'!F47</f>
        <v>35.177231999999997</v>
      </c>
      <c r="N47">
        <f>'0,5 kW'!L47</f>
        <v>2.6715</v>
      </c>
      <c r="O47" s="5">
        <f>'0,5 kW'!H47</f>
        <v>505.99984615384614</v>
      </c>
      <c r="P47" s="9">
        <f t="shared" si="15"/>
        <v>93.975975287999987</v>
      </c>
      <c r="R47" s="9">
        <f>'0,25 kW'!F47</f>
        <v>33.865958999999997</v>
      </c>
      <c r="S47">
        <f>'0,25 kW'!L47</f>
        <v>1.2914000000000001</v>
      </c>
      <c r="T47" s="5">
        <f>'0,25 kW'!H47</f>
        <v>251.61135384615386</v>
      </c>
      <c r="U47" s="10">
        <f t="shared" si="16"/>
        <v>43.734499452599998</v>
      </c>
      <c r="AH47" s="8">
        <f t="shared" si="17"/>
        <v>177.11085163688551</v>
      </c>
      <c r="AI47" s="2">
        <f t="shared" si="18"/>
        <v>33.866684999999997</v>
      </c>
      <c r="AJ47" s="13">
        <f t="shared" si="19"/>
        <v>5.2296483000000009</v>
      </c>
      <c r="AM47" s="2">
        <f t="shared" si="20"/>
        <v>175.57366477414098</v>
      </c>
      <c r="AN47" s="2">
        <f t="shared" si="21"/>
        <v>32.805707498620627</v>
      </c>
      <c r="AO47" s="13">
        <f t="shared" si="22"/>
        <v>5.3519243497956346</v>
      </c>
      <c r="AP47" s="1"/>
      <c r="AR47" s="2">
        <f t="shared" si="23"/>
        <v>176.2610939801589</v>
      </c>
      <c r="AS47" s="2">
        <f t="shared" si="24"/>
        <v>32.35456949253102</v>
      </c>
      <c r="AT47" s="13">
        <f t="shared" si="25"/>
        <v>5.4477959912539831</v>
      </c>
      <c r="AU47" s="1"/>
      <c r="AW47" s="2">
        <f t="shared" si="26"/>
        <v>174.20255781706408</v>
      </c>
      <c r="AX47" s="2">
        <f t="shared" si="27"/>
        <v>31.782351643995554</v>
      </c>
      <c r="AY47" s="13">
        <f t="shared" si="28"/>
        <v>5.4811097607994377</v>
      </c>
      <c r="AZ47" s="1"/>
    </row>
    <row r="48" spans="2:52">
      <c r="B48">
        <f t="shared" si="12"/>
        <v>38</v>
      </c>
      <c r="C48">
        <f>'1 kW'!F48</f>
        <v>33.764366000000003</v>
      </c>
      <c r="D48">
        <f>'1 kW'!L48</f>
        <v>5.2439999999999998</v>
      </c>
      <c r="E48" s="105">
        <f>'1 kW'!H48</f>
        <v>991.24647692307701</v>
      </c>
      <c r="F48" s="10">
        <f t="shared" si="13"/>
        <v>177.06033530400001</v>
      </c>
      <c r="G48" s="2"/>
      <c r="H48" s="2">
        <f>'0,75 kW'!F48</f>
        <v>34.677250000000001</v>
      </c>
      <c r="I48" s="1">
        <f>'0,75 kW'!L48</f>
        <v>4.0605000000000002</v>
      </c>
      <c r="J48" s="3">
        <f>'0,75 kW'!H48</f>
        <v>746.3949846153846</v>
      </c>
      <c r="K48" s="10">
        <f t="shared" si="14"/>
        <v>140.80697362500001</v>
      </c>
      <c r="M48">
        <f>'0,5 kW'!F48</f>
        <v>35.007427</v>
      </c>
      <c r="N48">
        <f>'0,5 kW'!L48</f>
        <v>2.6785000000000001</v>
      </c>
      <c r="O48" s="5">
        <f>'0,5 kW'!H48</f>
        <v>504.0192461538461</v>
      </c>
      <c r="P48" s="9">
        <f t="shared" si="15"/>
        <v>93.767393219500008</v>
      </c>
      <c r="R48" s="9">
        <f>'0,25 kW'!F48</f>
        <v>33.610526</v>
      </c>
      <c r="S48">
        <f>'0,25 kW'!L48</f>
        <v>1.2938000000000001</v>
      </c>
      <c r="T48" s="5">
        <f>'0,25 kW'!H48</f>
        <v>251.65441538461536</v>
      </c>
      <c r="U48" s="10">
        <f t="shared" si="16"/>
        <v>43.485298538800002</v>
      </c>
      <c r="AH48" s="4">
        <f t="shared" si="17"/>
        <v>177.06033530400001</v>
      </c>
      <c r="AI48" s="2">
        <f t="shared" si="18"/>
        <v>33.764366000000003</v>
      </c>
      <c r="AJ48" s="13">
        <f t="shared" si="19"/>
        <v>5.2439999999999998</v>
      </c>
      <c r="AM48" s="2">
        <f t="shared" si="20"/>
        <v>175.35901349648967</v>
      </c>
      <c r="AN48" s="2">
        <f t="shared" si="21"/>
        <v>32.709114732955157</v>
      </c>
      <c r="AO48" s="13">
        <f t="shared" si="22"/>
        <v>5.3611666022807878</v>
      </c>
      <c r="AP48" s="1"/>
      <c r="AR48" s="2">
        <f t="shared" si="23"/>
        <v>175.78119432758555</v>
      </c>
      <c r="AS48" s="2">
        <f t="shared" si="24"/>
        <v>32.182153572604221</v>
      </c>
      <c r="AT48" s="13">
        <f t="shared" si="25"/>
        <v>5.4620705830334249</v>
      </c>
      <c r="AU48" s="1"/>
      <c r="AW48" s="2">
        <f t="shared" si="26"/>
        <v>173.1083000402499</v>
      </c>
      <c r="AX48" s="2">
        <f t="shared" si="27"/>
        <v>31.524124046126619</v>
      </c>
      <c r="AY48" s="13">
        <f t="shared" si="28"/>
        <v>5.4912961193451393</v>
      </c>
      <c r="AZ48" s="1"/>
    </row>
    <row r="49" spans="2:52">
      <c r="B49">
        <f t="shared" si="12"/>
        <v>39</v>
      </c>
      <c r="C49">
        <f>'1 kW'!F49</f>
        <v>33.685268999999998</v>
      </c>
      <c r="D49">
        <f>'1 kW'!L49</f>
        <v>5.2549999999999999</v>
      </c>
      <c r="E49" s="105">
        <f>'1 kW'!H49</f>
        <v>992.13989230769232</v>
      </c>
      <c r="F49" s="10">
        <f t="shared" si="13"/>
        <v>177.01608859499999</v>
      </c>
      <c r="G49" s="2"/>
      <c r="H49" s="2">
        <f>'0,75 kW'!F49</f>
        <v>34.582914000000002</v>
      </c>
      <c r="I49" s="1">
        <f>'0,75 kW'!L49</f>
        <v>4.0671999999999997</v>
      </c>
      <c r="J49" s="3">
        <f>'0,75 kW'!H49</f>
        <v>746.28733846153852</v>
      </c>
      <c r="K49" s="10">
        <f t="shared" si="14"/>
        <v>140.65562782079999</v>
      </c>
      <c r="M49">
        <f>'0,5 kW'!F49</f>
        <v>34.833267999999997</v>
      </c>
      <c r="N49">
        <f>'0,5 kW'!L49</f>
        <v>2.6854</v>
      </c>
      <c r="O49" s="5">
        <f>'0,5 kW'!H49</f>
        <v>506.37660000000011</v>
      </c>
      <c r="P49" s="9">
        <f t="shared" si="15"/>
        <v>93.54125788719999</v>
      </c>
      <c r="R49" s="9">
        <f>'0,25 kW'!F49</f>
        <v>33.397906999999996</v>
      </c>
      <c r="S49">
        <f>'0,25 kW'!L49</f>
        <v>1.2955000000000001</v>
      </c>
      <c r="T49" s="5">
        <f>'0,25 kW'!H49</f>
        <v>251.91275384615383</v>
      </c>
      <c r="U49" s="10">
        <f t="shared" si="16"/>
        <v>43.2669885185</v>
      </c>
      <c r="AH49" s="4">
        <f t="shared" si="17"/>
        <v>177.01608859499999</v>
      </c>
      <c r="AI49" s="2">
        <f t="shared" si="18"/>
        <v>33.685268999999998</v>
      </c>
      <c r="AJ49" s="13">
        <f t="shared" si="19"/>
        <v>5.2549999999999999</v>
      </c>
      <c r="AM49" s="2">
        <f t="shared" si="20"/>
        <v>175.13764151246446</v>
      </c>
      <c r="AN49" s="2">
        <f t="shared" si="21"/>
        <v>32.614008457246776</v>
      </c>
      <c r="AO49" s="13">
        <f t="shared" si="22"/>
        <v>5.370012758230863</v>
      </c>
      <c r="AP49" s="1"/>
      <c r="AR49" s="2">
        <f t="shared" si="23"/>
        <v>175.26620596265926</v>
      </c>
      <c r="AS49" s="2">
        <f t="shared" si="24"/>
        <v>32.005420951533509</v>
      </c>
      <c r="AT49" s="13">
        <f t="shared" si="25"/>
        <v>5.4761412520731598</v>
      </c>
      <c r="AU49" s="1"/>
      <c r="AW49" s="2">
        <f t="shared" si="26"/>
        <v>172.15578488008032</v>
      </c>
      <c r="AX49" s="2">
        <f t="shared" si="27"/>
        <v>31.309525539302786</v>
      </c>
      <c r="AY49" s="13">
        <f t="shared" si="28"/>
        <v>5.4985114566483446</v>
      </c>
      <c r="AZ49" s="1"/>
    </row>
    <row r="50" spans="2:52">
      <c r="B50">
        <f t="shared" si="12"/>
        <v>40</v>
      </c>
      <c r="C50">
        <f>'1 kW'!F50</f>
        <v>33.558278000000001</v>
      </c>
      <c r="D50">
        <f>'1 kW'!L50</f>
        <v>5.2709999999999999</v>
      </c>
      <c r="E50" s="105">
        <f>'1 kW'!H50</f>
        <v>991.02043076923064</v>
      </c>
      <c r="F50" s="10">
        <f t="shared" si="13"/>
        <v>176.88568333800001</v>
      </c>
      <c r="G50" s="2"/>
      <c r="H50" s="2">
        <f>'0,75 kW'!F50</f>
        <v>34.493656999999999</v>
      </c>
      <c r="I50" s="1">
        <f>'0,75 kW'!L50</f>
        <v>4.0735000000000001</v>
      </c>
      <c r="J50" s="3">
        <f>'0,75 kW'!H50</f>
        <v>746.69638461538466</v>
      </c>
      <c r="K50" s="10">
        <f t="shared" si="14"/>
        <v>140.50991178949999</v>
      </c>
      <c r="M50">
        <f>'0,5 kW'!F50</f>
        <v>34.601781000000003</v>
      </c>
      <c r="N50">
        <f>'0,5 kW'!L50</f>
        <v>2.6938940000000002</v>
      </c>
      <c r="O50" s="5">
        <f>'0,5 kW'!H50</f>
        <v>506.32276923076915</v>
      </c>
      <c r="P50" s="9">
        <f t="shared" si="15"/>
        <v>93.213530225214015</v>
      </c>
      <c r="R50" s="9">
        <f>'0,25 kW'!F50</f>
        <v>33.301392999999997</v>
      </c>
      <c r="S50">
        <f>'0,25 kW'!L50</f>
        <v>1.2962</v>
      </c>
      <c r="T50" s="5">
        <f>'0,25 kW'!H50</f>
        <v>251.99886153846154</v>
      </c>
      <c r="U50" s="10">
        <f t="shared" si="16"/>
        <v>43.165265606599995</v>
      </c>
      <c r="AH50" s="4">
        <f t="shared" si="17"/>
        <v>176.88568333800001</v>
      </c>
      <c r="AI50" s="2">
        <f t="shared" si="18"/>
        <v>33.558278000000001</v>
      </c>
      <c r="AJ50" s="13">
        <f t="shared" si="19"/>
        <v>5.2709999999999999</v>
      </c>
      <c r="AM50" s="2">
        <f t="shared" si="20"/>
        <v>174.92497658583102</v>
      </c>
      <c r="AN50" s="2">
        <f t="shared" si="21"/>
        <v>32.524027168147853</v>
      </c>
      <c r="AO50" s="13">
        <f t="shared" si="22"/>
        <v>5.3783307854675018</v>
      </c>
      <c r="AP50" s="1"/>
      <c r="AR50" s="2">
        <f t="shared" si="23"/>
        <v>174.53150884374006</v>
      </c>
      <c r="AS50" s="2">
        <f t="shared" si="24"/>
        <v>31.770765786696622</v>
      </c>
      <c r="AT50" s="13">
        <f t="shared" si="25"/>
        <v>5.4934624495838138</v>
      </c>
      <c r="AU50" s="1"/>
      <c r="AW50" s="2">
        <f t="shared" si="26"/>
        <v>171.71335185657637</v>
      </c>
      <c r="AX50" s="2">
        <f t="shared" si="27"/>
        <v>31.212196448257682</v>
      </c>
      <c r="AY50" s="13">
        <f t="shared" si="28"/>
        <v>5.5014824778908409</v>
      </c>
      <c r="AZ50" s="1"/>
    </row>
    <row r="51" spans="2:52">
      <c r="B51">
        <f t="shared" si="12"/>
        <v>41</v>
      </c>
      <c r="C51">
        <f>'1 kW'!F51</f>
        <v>33.418951</v>
      </c>
      <c r="D51">
        <f>'1 kW'!L51</f>
        <v>5.2880000000000003</v>
      </c>
      <c r="E51" s="105">
        <f>'1 kW'!H51</f>
        <v>986.4779692307693</v>
      </c>
      <c r="F51" s="10">
        <f t="shared" si="13"/>
        <v>176.71941288799999</v>
      </c>
      <c r="G51" s="2"/>
      <c r="H51" s="2">
        <f>'0,75 kW'!F51</f>
        <v>34.402949999999997</v>
      </c>
      <c r="I51" s="1">
        <f>'0,75 kW'!L51</f>
        <v>4.0797999999999996</v>
      </c>
      <c r="J51" s="3">
        <f>'0,75 kW'!H51</f>
        <v>747.09466153846165</v>
      </c>
      <c r="K51" s="10">
        <f t="shared" si="14"/>
        <v>140.35715540999996</v>
      </c>
      <c r="M51">
        <f>'0,5 kW'!F51</f>
        <v>34.380454</v>
      </c>
      <c r="N51">
        <f>'0,5 kW'!L51</f>
        <v>2.7010000000000001</v>
      </c>
      <c r="O51" s="5">
        <f>'0,5 kW'!H51</f>
        <v>504.76196923076918</v>
      </c>
      <c r="P51" s="9">
        <f t="shared" si="15"/>
        <v>92.861606254000009</v>
      </c>
      <c r="R51" s="9">
        <f>'0,25 kW'!F51</f>
        <v>33.003872000000001</v>
      </c>
      <c r="S51">
        <f>'0,25 kW'!L51</f>
        <v>1.298</v>
      </c>
      <c r="T51" s="5">
        <f>'0,25 kW'!H51</f>
        <v>251.55753846153846</v>
      </c>
      <c r="U51" s="10">
        <f t="shared" si="16"/>
        <v>42.839025856000006</v>
      </c>
      <c r="AH51" s="4">
        <f t="shared" si="17"/>
        <v>176.71941288799999</v>
      </c>
      <c r="AI51" s="2">
        <f t="shared" si="18"/>
        <v>33.418951</v>
      </c>
      <c r="AJ51" s="13">
        <f t="shared" si="19"/>
        <v>5.2880000000000003</v>
      </c>
      <c r="AM51" s="2">
        <f t="shared" si="20"/>
        <v>174.70300408479207</v>
      </c>
      <c r="AN51" s="2">
        <f t="shared" si="21"/>
        <v>32.432595879048925</v>
      </c>
      <c r="AO51" s="13">
        <f t="shared" si="22"/>
        <v>5.3866488127041396</v>
      </c>
      <c r="AP51" s="1"/>
      <c r="AR51" s="2">
        <f t="shared" si="23"/>
        <v>173.75823371504535</v>
      </c>
      <c r="AS51" s="2">
        <f t="shared" si="24"/>
        <v>31.546788329982352</v>
      </c>
      <c r="AT51" s="13">
        <f t="shared" si="25"/>
        <v>5.5079531994673436</v>
      </c>
      <c r="AU51" s="1"/>
      <c r="AW51" s="2">
        <f t="shared" si="26"/>
        <v>170.30117942863382</v>
      </c>
      <c r="AX51" s="2">
        <f t="shared" si="27"/>
        <v>30.912579499855983</v>
      </c>
      <c r="AY51" s="13">
        <f t="shared" si="28"/>
        <v>5.5091222468001169</v>
      </c>
      <c r="AZ51" s="1"/>
    </row>
    <row r="52" spans="2:52">
      <c r="B52">
        <f t="shared" si="12"/>
        <v>42</v>
      </c>
      <c r="C52">
        <f>'1 kW'!F52</f>
        <v>33.133040000000001</v>
      </c>
      <c r="D52">
        <f>'1 kW'!L52</f>
        <v>5.3220000000000001</v>
      </c>
      <c r="E52" s="105">
        <f>'1 kW'!H52</f>
        <v>987.86653846153843</v>
      </c>
      <c r="F52" s="10">
        <f t="shared" si="13"/>
        <v>176.33403888000001</v>
      </c>
      <c r="G52" s="2"/>
      <c r="H52" s="2">
        <f>'0,75 kW'!F52</f>
        <v>34.147516000000003</v>
      </c>
      <c r="I52" s="1">
        <f>'0,75 kW'!L52</f>
        <v>4.0956381999999998</v>
      </c>
      <c r="J52" s="3">
        <f>'0,75 kW'!H52</f>
        <v>747.03007692307699</v>
      </c>
      <c r="K52" s="10">
        <f t="shared" si="14"/>
        <v>139.85587096471122</v>
      </c>
      <c r="M52">
        <f>'0,5 kW'!F52</f>
        <v>34.196136000000003</v>
      </c>
      <c r="N52">
        <f>'0,5 kW'!L52</f>
        <v>2.7058</v>
      </c>
      <c r="O52" s="5">
        <f>'0,5 kW'!H52</f>
        <v>504.60050769230764</v>
      </c>
      <c r="P52" s="9">
        <f t="shared" si="15"/>
        <v>92.527904788800001</v>
      </c>
      <c r="R52" s="9">
        <f>'0,25 kW'!F52</f>
        <v>32.740456000000002</v>
      </c>
      <c r="S52">
        <f>'0,25 kW'!L52</f>
        <v>1.2995000000000001</v>
      </c>
      <c r="T52" s="5">
        <f>'0,25 kW'!H52</f>
        <v>251.57906153846153</v>
      </c>
      <c r="U52" s="10">
        <f t="shared" si="16"/>
        <v>42.546222572000005</v>
      </c>
      <c r="AH52" s="4">
        <f t="shared" si="17"/>
        <v>176.33403888000001</v>
      </c>
      <c r="AI52" s="2">
        <f t="shared" si="18"/>
        <v>33.133040000000001</v>
      </c>
      <c r="AJ52" s="13">
        <f t="shared" si="19"/>
        <v>5.3220000000000001</v>
      </c>
      <c r="AM52" s="2">
        <f t="shared" si="20"/>
        <v>173.99009778594089</v>
      </c>
      <c r="AN52" s="2">
        <f t="shared" si="21"/>
        <v>32.175341016254237</v>
      </c>
      <c r="AO52" s="13">
        <f t="shared" si="22"/>
        <v>5.4075603331770479</v>
      </c>
      <c r="AP52" s="1"/>
      <c r="AR52" s="2">
        <f t="shared" si="23"/>
        <v>173.0401251377601</v>
      </c>
      <c r="AS52" s="2">
        <f t="shared" si="24"/>
        <v>31.360679984889689</v>
      </c>
      <c r="AT52" s="13">
        <f t="shared" si="25"/>
        <v>5.517741490973247</v>
      </c>
      <c r="AU52" s="1"/>
      <c r="AW52" s="2">
        <f t="shared" si="26"/>
        <v>169.03548210506437</v>
      </c>
      <c r="AX52" s="2">
        <f t="shared" si="27"/>
        <v>30.647416876187901</v>
      </c>
      <c r="AY52" s="13">
        <f t="shared" si="28"/>
        <v>5.51548872089118</v>
      </c>
      <c r="AZ52" s="1"/>
    </row>
    <row r="53" spans="2:52">
      <c r="B53">
        <f t="shared" si="12"/>
        <v>43</v>
      </c>
      <c r="C53">
        <f>'1 kW'!F53</f>
        <v>32.678775000000002</v>
      </c>
      <c r="D53">
        <f>'1 kW'!L53</f>
        <v>5.3674999999999997</v>
      </c>
      <c r="E53" s="105">
        <f>'1 kW'!H53</f>
        <v>988.9537076923076</v>
      </c>
      <c r="F53" s="10">
        <f t="shared" si="13"/>
        <v>175.40332481249999</v>
      </c>
      <c r="G53" s="2"/>
      <c r="H53" s="2">
        <f>'0,75 kW'!F53</f>
        <v>33.958843999999999</v>
      </c>
      <c r="I53" s="1">
        <f>'0,75 kW'!L53</f>
        <v>4.1070000000000002</v>
      </c>
      <c r="J53" s="3">
        <f>'0,75 kW'!H53</f>
        <v>747.27764615384615</v>
      </c>
      <c r="K53" s="10">
        <f t="shared" si="14"/>
        <v>139.46897230799999</v>
      </c>
      <c r="M53">
        <f>'0,5 kW'!F53</f>
        <v>33.832579000000003</v>
      </c>
      <c r="N53">
        <f>'0,5 kW'!L53</f>
        <v>2.7145000000000001</v>
      </c>
      <c r="O53" s="5">
        <f>'0,5 kW'!H53</f>
        <v>506.27972307692306</v>
      </c>
      <c r="P53" s="9">
        <f t="shared" si="15"/>
        <v>91.838535695500013</v>
      </c>
      <c r="R53" s="9">
        <f>'0,25 kW'!F53</f>
        <v>32.449464999999996</v>
      </c>
      <c r="S53">
        <f>'0,25 kW'!L53</f>
        <v>1.3008999999999999</v>
      </c>
      <c r="T53" s="5">
        <f>'0,25 kW'!H53</f>
        <v>251.66516923076924</v>
      </c>
      <c r="U53" s="10">
        <f t="shared" si="16"/>
        <v>42.213509018499991</v>
      </c>
      <c r="AH53" s="4">
        <f t="shared" si="17"/>
        <v>175.40332481249999</v>
      </c>
      <c r="AI53" s="2">
        <f t="shared" si="18"/>
        <v>32.678775000000002</v>
      </c>
      <c r="AJ53" s="13">
        <f t="shared" si="19"/>
        <v>5.3674999999999997</v>
      </c>
      <c r="AM53" s="2">
        <f t="shared" si="20"/>
        <v>173.44259891246739</v>
      </c>
      <c r="AN53" s="2">
        <f t="shared" si="21"/>
        <v>31.985362789605954</v>
      </c>
      <c r="AO53" s="13">
        <f t="shared" si="22"/>
        <v>5.4225615652178796</v>
      </c>
      <c r="AP53" s="1"/>
      <c r="AR53" s="2">
        <f t="shared" si="23"/>
        <v>171.56607753734232</v>
      </c>
      <c r="AS53" s="2">
        <f t="shared" si="24"/>
        <v>30.993877984409234</v>
      </c>
      <c r="AT53" s="13">
        <f t="shared" si="25"/>
        <v>5.5354827693276958</v>
      </c>
      <c r="AU53" s="1"/>
      <c r="AW53" s="2">
        <f t="shared" si="26"/>
        <v>167.60190276138948</v>
      </c>
      <c r="AX53" s="2">
        <f t="shared" si="27"/>
        <v>30.354795694097678</v>
      </c>
      <c r="AY53" s="13">
        <f t="shared" si="28"/>
        <v>5.5214307633761717</v>
      </c>
      <c r="AZ53" s="1"/>
    </row>
    <row r="54" spans="2:52">
      <c r="B54">
        <f t="shared" si="12"/>
        <v>44</v>
      </c>
      <c r="C54">
        <f>'1 kW'!F54</f>
        <v>32.285465000000002</v>
      </c>
      <c r="D54">
        <f>'1 kW'!L54</f>
        <v>5.4039999999999999</v>
      </c>
      <c r="E54" s="105">
        <f>'1 kW'!H54</f>
        <v>990.63292307692302</v>
      </c>
      <c r="F54" s="10">
        <f t="shared" si="13"/>
        <v>174.47065286</v>
      </c>
      <c r="G54" s="2"/>
      <c r="H54" s="2">
        <f>'0,75 kW'!F54</f>
        <v>33.765092000000003</v>
      </c>
      <c r="I54" s="1">
        <f>'0,75 kW'!L54</f>
        <v>4.1179901000000001</v>
      </c>
      <c r="J54" s="3">
        <f>'0,75 kW'!H54</f>
        <v>747.13770769230769</v>
      </c>
      <c r="K54" s="10">
        <f t="shared" si="14"/>
        <v>139.04431458158922</v>
      </c>
      <c r="M54">
        <f>'0,5 kW'!F54</f>
        <v>33.532879999999999</v>
      </c>
      <c r="N54">
        <f>'0,5 kW'!L54</f>
        <v>2.7202000000000002</v>
      </c>
      <c r="O54" s="5">
        <f>'0,5 kW'!H54</f>
        <v>506.7210461538462</v>
      </c>
      <c r="P54" s="9">
        <f t="shared" si="15"/>
        <v>91.216140175999996</v>
      </c>
      <c r="R54" s="9">
        <f>'0,25 kW'!F54</f>
        <v>32.143960999999997</v>
      </c>
      <c r="S54">
        <f>'0,25 kW'!L54</f>
        <v>1.3023</v>
      </c>
      <c r="T54" s="5">
        <f>'0,25 kW'!H54</f>
        <v>251.95579999999998</v>
      </c>
      <c r="U54" s="10">
        <f t="shared" si="16"/>
        <v>41.861080410299998</v>
      </c>
      <c r="AH54" s="4">
        <f t="shared" si="17"/>
        <v>174.47065286</v>
      </c>
      <c r="AI54" s="2">
        <f t="shared" si="18"/>
        <v>32.285465000000002</v>
      </c>
      <c r="AJ54" s="13">
        <f t="shared" si="19"/>
        <v>5.4039999999999999</v>
      </c>
      <c r="AM54" s="2">
        <f t="shared" si="20"/>
        <v>172.84640822323698</v>
      </c>
      <c r="AN54" s="2">
        <f t="shared" si="21"/>
        <v>31.790347296014517</v>
      </c>
      <c r="AO54" s="13">
        <f t="shared" si="22"/>
        <v>5.4370720336517477</v>
      </c>
      <c r="AP54" s="1"/>
      <c r="AR54" s="2">
        <f t="shared" si="23"/>
        <v>170.25208228677647</v>
      </c>
      <c r="AS54" s="2">
        <f t="shared" si="24"/>
        <v>30.692052949611693</v>
      </c>
      <c r="AT54" s="13">
        <f t="shared" si="25"/>
        <v>5.5471063654909551</v>
      </c>
      <c r="AU54" s="1"/>
      <c r="AW54" s="2">
        <f t="shared" si="26"/>
        <v>166.0846271211912</v>
      </c>
      <c r="AX54" s="2">
        <f t="shared" si="27"/>
        <v>30.047661512007465</v>
      </c>
      <c r="AY54" s="13">
        <f t="shared" si="28"/>
        <v>5.5273728058611642</v>
      </c>
      <c r="AZ54" s="1"/>
    </row>
    <row r="55" spans="2:52">
      <c r="B55">
        <f t="shared" si="12"/>
        <v>45</v>
      </c>
      <c r="C55">
        <f>'1 kW'!F55</f>
        <v>31.995200000000001</v>
      </c>
      <c r="D55">
        <f>'1 kW'!L55</f>
        <v>5.4276023999999996</v>
      </c>
      <c r="E55" s="105">
        <f>'1 kW'!H55</f>
        <v>987.92035384615394</v>
      </c>
      <c r="F55" s="10">
        <f t="shared" si="13"/>
        <v>173.65722430847998</v>
      </c>
      <c r="G55" s="2"/>
      <c r="H55" s="2">
        <f>'0,75 kW'!F55</f>
        <v>33.651162999999997</v>
      </c>
      <c r="I55" s="1">
        <f>'0,75 kW'!L55</f>
        <v>4.1239999999999997</v>
      </c>
      <c r="J55" s="3">
        <f>'0,75 kW'!H55</f>
        <v>747.03007692307699</v>
      </c>
      <c r="K55" s="10">
        <f t="shared" si="14"/>
        <v>138.77739621199999</v>
      </c>
      <c r="M55">
        <f>'0,5 kW'!F55</f>
        <v>33.277447000000002</v>
      </c>
      <c r="N55">
        <f>'0,5 kW'!L55</f>
        <v>2.7242999999999999</v>
      </c>
      <c r="O55" s="5">
        <f>'0,5 kW'!H55</f>
        <v>506.7210461538462</v>
      </c>
      <c r="P55" s="9">
        <f t="shared" si="15"/>
        <v>90.657748862100007</v>
      </c>
      <c r="R55" s="9">
        <f>'0,25 kW'!F55</f>
        <v>31.535855999999999</v>
      </c>
      <c r="S55">
        <f>'0,25 kW'!L55</f>
        <v>1.3048625999999999</v>
      </c>
      <c r="T55" s="5">
        <f>'0,25 kW'!H55</f>
        <v>252.23567692307691</v>
      </c>
      <c r="U55" s="10">
        <f t="shared" si="16"/>
        <v>41.149959053385594</v>
      </c>
      <c r="AH55" s="4">
        <f t="shared" si="17"/>
        <v>173.65722430847998</v>
      </c>
      <c r="AI55" s="2">
        <f t="shared" si="18"/>
        <v>31.995200000000001</v>
      </c>
      <c r="AJ55" s="13">
        <f t="shared" si="19"/>
        <v>5.4276023999999996</v>
      </c>
      <c r="AM55" s="2">
        <f t="shared" si="20"/>
        <v>172.47455832395787</v>
      </c>
      <c r="AN55" s="2">
        <f t="shared" si="21"/>
        <v>31.675727358704094</v>
      </c>
      <c r="AO55" s="13">
        <f t="shared" si="22"/>
        <v>5.445007035538965</v>
      </c>
      <c r="AP55" s="1"/>
      <c r="AR55" s="2">
        <f t="shared" si="23"/>
        <v>169.08114802711438</v>
      </c>
      <c r="AS55" s="2">
        <f t="shared" si="24"/>
        <v>30.435090696511715</v>
      </c>
      <c r="AT55" s="13">
        <f t="shared" si="25"/>
        <v>5.5554671978189125</v>
      </c>
      <c r="AU55" s="1"/>
      <c r="AW55" s="2">
        <f t="shared" si="26"/>
        <v>163.02707719779292</v>
      </c>
      <c r="AX55" s="2">
        <f t="shared" si="27"/>
        <v>29.436572580132911</v>
      </c>
      <c r="AY55" s="13">
        <f t="shared" si="28"/>
        <v>5.5382492901983369</v>
      </c>
      <c r="AZ55" s="1"/>
    </row>
    <row r="56" spans="2:52">
      <c r="B56">
        <f t="shared" si="12"/>
        <v>46</v>
      </c>
      <c r="C56">
        <f>'1 kW'!F56</f>
        <v>31.546741000000001</v>
      </c>
      <c r="D56">
        <f>'1 kW'!L56</f>
        <v>5.461409699999999</v>
      </c>
      <c r="E56" s="105">
        <f>'1 kW'!H56</f>
        <v>987.00540000000001</v>
      </c>
      <c r="F56" s="10">
        <f t="shared" si="13"/>
        <v>172.28967730078767</v>
      </c>
      <c r="G56" s="2"/>
      <c r="H56" s="2">
        <f>'0,75 kW'!F56</f>
        <v>33.415322000000003</v>
      </c>
      <c r="I56" s="1">
        <f>'0,75 kW'!L56</f>
        <v>4.1360000000000001</v>
      </c>
      <c r="J56" s="3">
        <f>'0,75 kW'!H56</f>
        <v>748.55856923076919</v>
      </c>
      <c r="K56" s="10">
        <f t="shared" si="14"/>
        <v>138.20577179200001</v>
      </c>
      <c r="M56">
        <f>'0,5 kW'!F56</f>
        <v>32.694014000000003</v>
      </c>
      <c r="N56">
        <f>'0,5 kW'!L56</f>
        <v>2.7305000000000001</v>
      </c>
      <c r="O56" s="5">
        <f>'0,5 kW'!H56</f>
        <v>506.18284615384619</v>
      </c>
      <c r="P56" s="9">
        <f t="shared" si="15"/>
        <v>89.271005227000018</v>
      </c>
      <c r="R56" s="9">
        <f>'0,25 kW'!F56</f>
        <v>30.585236999999999</v>
      </c>
      <c r="S56">
        <f>'0,25 kW'!L56</f>
        <v>1.3080000000000001</v>
      </c>
      <c r="T56" s="5">
        <f>'0,25 kW'!H56</f>
        <v>252.42943076923078</v>
      </c>
      <c r="U56" s="10">
        <f t="shared" si="16"/>
        <v>40.005489996000001</v>
      </c>
      <c r="AH56" s="4">
        <f t="shared" si="17"/>
        <v>172.28967730078767</v>
      </c>
      <c r="AI56" s="2">
        <f t="shared" si="18"/>
        <v>31.546741000000001</v>
      </c>
      <c r="AJ56" s="13">
        <f t="shared" si="19"/>
        <v>5.461409699999999</v>
      </c>
      <c r="AM56" s="2">
        <f t="shared" si="20"/>
        <v>171.68099784116174</v>
      </c>
      <c r="AN56" s="2">
        <f t="shared" si="21"/>
        <v>31.438506760420434</v>
      </c>
      <c r="AO56" s="13">
        <f t="shared" si="22"/>
        <v>5.4608508969420857</v>
      </c>
      <c r="AP56" s="1"/>
      <c r="AR56" s="2">
        <f t="shared" si="23"/>
        <v>166.20444948924126</v>
      </c>
      <c r="AS56" s="2">
        <f t="shared" si="24"/>
        <v>29.849345167433686</v>
      </c>
      <c r="AT56" s="13">
        <f t="shared" si="25"/>
        <v>5.5681104076807051</v>
      </c>
      <c r="AU56" s="1"/>
      <c r="AW56" s="2">
        <f t="shared" si="26"/>
        <v>158.12135330241125</v>
      </c>
      <c r="AX56" s="2">
        <f t="shared" si="27"/>
        <v>28.482300342068747</v>
      </c>
      <c r="AY56" s="13">
        <f t="shared" si="28"/>
        <v>5.5515654074072049</v>
      </c>
      <c r="AZ56" s="1"/>
    </row>
    <row r="57" spans="2:52">
      <c r="B57">
        <f t="shared" si="12"/>
        <v>47</v>
      </c>
      <c r="C57">
        <f>'1 kW'!F57</f>
        <v>30.546776999999999</v>
      </c>
      <c r="D57">
        <f>'1 kW'!L57</f>
        <v>5.5273477999999994</v>
      </c>
      <c r="E57" s="105">
        <f>'1 kW'!H57</f>
        <v>989.76101538461546</v>
      </c>
      <c r="F57" s="10">
        <f t="shared" si="13"/>
        <v>168.84266064804058</v>
      </c>
      <c r="G57" s="2"/>
      <c r="H57" s="2">
        <f>'0,75 kW'!F57</f>
        <v>32.961058000000001</v>
      </c>
      <c r="I57" s="1">
        <f>'0,75 kW'!L57</f>
        <v>4.1556391000000001</v>
      </c>
      <c r="J57" s="3">
        <f>'0,75 kW'!H57</f>
        <v>747.83738461538462</v>
      </c>
      <c r="K57" s="10">
        <f t="shared" si="14"/>
        <v>136.9742614021678</v>
      </c>
      <c r="M57">
        <f>'0,5 kW'!F57</f>
        <v>32.170085</v>
      </c>
      <c r="N57">
        <f>'0,5 kW'!L57</f>
        <v>2.7345000000000002</v>
      </c>
      <c r="O57" s="5">
        <f>'0,5 kW'!H57</f>
        <v>505.67692307692306</v>
      </c>
      <c r="P57" s="9">
        <f t="shared" si="15"/>
        <v>87.969097432500007</v>
      </c>
      <c r="R57" s="9">
        <f>'0,25 kW'!F57</f>
        <v>29.550442</v>
      </c>
      <c r="S57">
        <f>'0,25 kW'!L57</f>
        <v>1.3112999999999999</v>
      </c>
      <c r="T57" s="5">
        <f>'0,25 kW'!H57</f>
        <v>252.00963076923074</v>
      </c>
      <c r="U57" s="10">
        <f t="shared" si="16"/>
        <v>38.749494594599994</v>
      </c>
      <c r="AH57" s="4">
        <f t="shared" si="17"/>
        <v>168.84266064804058</v>
      </c>
      <c r="AI57" s="2">
        <f t="shared" si="18"/>
        <v>30.546776999999999</v>
      </c>
      <c r="AJ57" s="13">
        <f t="shared" si="19"/>
        <v>5.5273477999999994</v>
      </c>
      <c r="AM57" s="2">
        <f t="shared" si="20"/>
        <v>169.99136089487746</v>
      </c>
      <c r="AN57" s="2">
        <f t="shared" si="21"/>
        <v>30.981984921366042</v>
      </c>
      <c r="AO57" s="13">
        <f t="shared" si="22"/>
        <v>5.4867808284822539</v>
      </c>
      <c r="AP57" s="1"/>
      <c r="AR57" s="2">
        <f t="shared" si="23"/>
        <v>163.51804020408207</v>
      </c>
      <c r="AS57" s="2">
        <f t="shared" si="24"/>
        <v>29.323924213189798</v>
      </c>
      <c r="AT57" s="13">
        <f t="shared" si="25"/>
        <v>5.5762673172689565</v>
      </c>
      <c r="AU57" s="1"/>
      <c r="AW57" s="2">
        <f t="shared" si="26"/>
        <v>152.73967149605119</v>
      </c>
      <c r="AX57" s="2">
        <f t="shared" si="27"/>
        <v>27.443662769998959</v>
      </c>
      <c r="AY57" s="13">
        <f t="shared" si="28"/>
        <v>5.5655716504075441</v>
      </c>
      <c r="AZ57" s="1"/>
    </row>
    <row r="58" spans="2:52">
      <c r="B58">
        <f t="shared" si="12"/>
        <v>48</v>
      </c>
      <c r="C58">
        <f>'1 kW'!F58</f>
        <v>29.502548000000001</v>
      </c>
      <c r="D58">
        <f>'1 kW'!L58</f>
        <v>5.5761728000000002</v>
      </c>
      <c r="E58" s="105">
        <f>'1 kW'!H58</f>
        <v>988.70613846153856</v>
      </c>
      <c r="F58" s="10">
        <f t="shared" si="13"/>
        <v>164.51130568829441</v>
      </c>
      <c r="G58" s="2"/>
      <c r="H58" s="2">
        <f>'0,75 kW'!F58</f>
        <v>32.297801999999997</v>
      </c>
      <c r="I58" s="1">
        <f>'0,75 kW'!L58</f>
        <v>4.1814834999999997</v>
      </c>
      <c r="J58" s="3">
        <f>'0,75 kW'!H58</f>
        <v>748.81690769230761</v>
      </c>
      <c r="K58" s="10">
        <f t="shared" si="14"/>
        <v>135.05272614926699</v>
      </c>
      <c r="M58">
        <f>'0,5 kW'!F58</f>
        <v>31.498847000000001</v>
      </c>
      <c r="N58">
        <f>'0,5 kW'!L58</f>
        <v>2.7385000000000002</v>
      </c>
      <c r="O58" s="5">
        <f>'0,5 kW'!H58</f>
        <v>505.95680000000004</v>
      </c>
      <c r="P58" s="9">
        <f t="shared" si="15"/>
        <v>86.25959250950001</v>
      </c>
      <c r="R58" s="9">
        <f>'0,25 kW'!F58</f>
        <v>28.750036000000001</v>
      </c>
      <c r="S58">
        <f>'0,25 kW'!L58</f>
        <v>1.3133842000000002</v>
      </c>
      <c r="T58" s="5">
        <f>'0,25 kW'!H58</f>
        <v>251.86969230769228</v>
      </c>
      <c r="U58" s="10">
        <f t="shared" si="16"/>
        <v>37.75984303183121</v>
      </c>
      <c r="AH58" s="4">
        <f t="shared" si="17"/>
        <v>164.51130568829441</v>
      </c>
      <c r="AI58" s="2">
        <f t="shared" si="18"/>
        <v>29.502548000000001</v>
      </c>
      <c r="AJ58" s="13">
        <f t="shared" si="19"/>
        <v>5.5761728000000002</v>
      </c>
      <c r="AM58" s="2">
        <f t="shared" si="20"/>
        <v>167.37038034706282</v>
      </c>
      <c r="AN58" s="2">
        <f t="shared" si="21"/>
        <v>30.315757680542511</v>
      </c>
      <c r="AO58" s="13">
        <f t="shared" si="22"/>
        <v>5.520903752786154</v>
      </c>
      <c r="AP58" s="1"/>
      <c r="AR58" s="2">
        <f t="shared" si="23"/>
        <v>160.00042334804974</v>
      </c>
      <c r="AS58" s="2">
        <f t="shared" si="24"/>
        <v>28.651194258945914</v>
      </c>
      <c r="AT58" s="13">
        <f t="shared" si="25"/>
        <v>5.5844242268572089</v>
      </c>
      <c r="AU58" s="1"/>
      <c r="AW58" s="2">
        <f t="shared" si="26"/>
        <v>148.50711248028838</v>
      </c>
      <c r="AX58" s="2">
        <f t="shared" si="27"/>
        <v>26.640829894632947</v>
      </c>
      <c r="AY58" s="13">
        <f t="shared" si="28"/>
        <v>5.5744176539412749</v>
      </c>
      <c r="AZ58" s="1"/>
    </row>
    <row r="59" spans="2:52">
      <c r="B59">
        <f t="shared" si="12"/>
        <v>49</v>
      </c>
      <c r="C59">
        <f>'1 kW'!F59</f>
        <v>28.578779999999998</v>
      </c>
      <c r="D59">
        <f>'1 kW'!L59</f>
        <v>5.6029999999999998</v>
      </c>
      <c r="E59" s="105">
        <f>'1 kW'!H59</f>
        <v>987.8773076923078</v>
      </c>
      <c r="F59" s="10">
        <f t="shared" si="13"/>
        <v>160.12690433999998</v>
      </c>
      <c r="G59" s="2"/>
      <c r="H59" s="2">
        <f>'0,75 kW'!F59</f>
        <v>31.479980000000001</v>
      </c>
      <c r="I59" s="1">
        <f>'0,75 kW'!L59</f>
        <v>4.2030000000000003</v>
      </c>
      <c r="J59" s="3">
        <f>'0,75 kW'!H59</f>
        <v>749.90409230769239</v>
      </c>
      <c r="K59" s="10">
        <f t="shared" si="14"/>
        <v>132.31035594000002</v>
      </c>
      <c r="M59">
        <f>'0,5 kW'!F59</f>
        <v>30.518476</v>
      </c>
      <c r="N59">
        <f>'0,5 kW'!L59</f>
        <v>2.7435</v>
      </c>
      <c r="O59" s="5">
        <f>'0,5 kW'!H59</f>
        <v>505.81686153846164</v>
      </c>
      <c r="P59" s="9">
        <f t="shared" si="15"/>
        <v>83.727438906000003</v>
      </c>
      <c r="R59" s="9">
        <f>'0,25 kW'!F59</f>
        <v>27.644126</v>
      </c>
      <c r="S59">
        <f>'0,25 kW'!L59</f>
        <v>1.3159000000000001</v>
      </c>
      <c r="T59" s="5">
        <f>'0,25 kW'!H59</f>
        <v>252.34330769230772</v>
      </c>
      <c r="U59" s="10">
        <f t="shared" si="16"/>
        <v>36.376905403400002</v>
      </c>
      <c r="AH59" s="4">
        <f t="shared" si="17"/>
        <v>160.12690433999998</v>
      </c>
      <c r="AI59" s="2">
        <f t="shared" si="18"/>
        <v>28.578779999999998</v>
      </c>
      <c r="AJ59" s="13">
        <f t="shared" si="19"/>
        <v>5.6029999999999998</v>
      </c>
      <c r="AM59" s="2">
        <f t="shared" si="20"/>
        <v>163.67953470365251</v>
      </c>
      <c r="AN59" s="2">
        <f t="shared" si="21"/>
        <v>29.495462003336641</v>
      </c>
      <c r="AO59" s="13">
        <f t="shared" si="22"/>
        <v>5.5493124564428404</v>
      </c>
      <c r="AP59" s="1"/>
      <c r="AR59" s="2">
        <f t="shared" si="23"/>
        <v>154.79731764179269</v>
      </c>
      <c r="AS59" s="2">
        <f t="shared" si="24"/>
        <v>27.668958316141051</v>
      </c>
      <c r="AT59" s="13">
        <f t="shared" si="25"/>
        <v>5.594620363842524</v>
      </c>
      <c r="AU59" s="1"/>
      <c r="AW59" s="2">
        <f t="shared" si="26"/>
        <v>142.59860511921238</v>
      </c>
      <c r="AX59" s="2">
        <f t="shared" si="27"/>
        <v>25.531990457416832</v>
      </c>
      <c r="AY59" s="13">
        <f t="shared" si="28"/>
        <v>5.585095504286806</v>
      </c>
      <c r="AZ59" s="1"/>
    </row>
    <row r="60" spans="2:52">
      <c r="B60">
        <f t="shared" si="12"/>
        <v>50</v>
      </c>
      <c r="C60">
        <f>'1 kW'!F60</f>
        <v>27.670249999999999</v>
      </c>
      <c r="D60">
        <f>'1 kW'!L60</f>
        <v>5.62</v>
      </c>
      <c r="E60" s="105">
        <f>'1 kW'!H60</f>
        <v>988.21098461538463</v>
      </c>
      <c r="F60" s="10">
        <f t="shared" si="13"/>
        <v>155.50680499999999</v>
      </c>
      <c r="G60" s="2"/>
      <c r="H60" s="2">
        <f>'0,75 kW'!F60</f>
        <v>30.829059999999998</v>
      </c>
      <c r="I60" s="1">
        <f>'0,75 kW'!L60</f>
        <v>4.2149999999999999</v>
      </c>
      <c r="J60" s="3">
        <f>'0,75 kW'!H60</f>
        <v>750.33466153846166</v>
      </c>
      <c r="K60" s="10">
        <f t="shared" si="14"/>
        <v>129.94448789999998</v>
      </c>
      <c r="M60">
        <f>'0,5 kW'!F60</f>
        <v>29.710087999999999</v>
      </c>
      <c r="N60">
        <f>'0,5 kW'!L60</f>
        <v>2.7467000000000001</v>
      </c>
      <c r="O60" s="5">
        <f>'0,5 kW'!H60</f>
        <v>505.88144615384618</v>
      </c>
      <c r="P60" s="9">
        <f t="shared" si="15"/>
        <v>81.604698709600001</v>
      </c>
      <c r="R60" s="9">
        <f>'0,25 kW'!F60</f>
        <v>26.563614000000001</v>
      </c>
      <c r="S60">
        <f>'0,25 kW'!L60</f>
        <v>1.3177848000000001</v>
      </c>
      <c r="T60" s="5">
        <f>'0,25 kW'!H60</f>
        <v>252.44018461538462</v>
      </c>
      <c r="U60" s="10">
        <f t="shared" si="16"/>
        <v>35.005126762267203</v>
      </c>
      <c r="AH60" s="4">
        <f t="shared" si="17"/>
        <v>155.50680499999999</v>
      </c>
      <c r="AI60" s="2">
        <f t="shared" si="18"/>
        <v>27.670249999999999</v>
      </c>
      <c r="AJ60" s="13">
        <f t="shared" si="19"/>
        <v>5.62</v>
      </c>
      <c r="AM60" s="2">
        <f t="shared" si="20"/>
        <v>160.51670748513763</v>
      </c>
      <c r="AN60" s="2">
        <f t="shared" si="21"/>
        <v>28.843162405052976</v>
      </c>
      <c r="AO60" s="13">
        <f t="shared" si="22"/>
        <v>5.5651563178459593</v>
      </c>
      <c r="AP60" s="1"/>
      <c r="AR60" s="2">
        <f t="shared" si="23"/>
        <v>150.44328774724607</v>
      </c>
      <c r="AS60" s="2">
        <f t="shared" si="24"/>
        <v>26.859376752745938</v>
      </c>
      <c r="AT60" s="13">
        <f t="shared" si="25"/>
        <v>5.6011458915131263</v>
      </c>
      <c r="AU60" s="1"/>
      <c r="AW60" s="2">
        <f t="shared" si="26"/>
        <v>136.74717146296652</v>
      </c>
      <c r="AX60" s="2">
        <f t="shared" si="27"/>
        <v>24.449283766557095</v>
      </c>
      <c r="AY60" s="13">
        <f t="shared" si="28"/>
        <v>5.5930951911980289</v>
      </c>
      <c r="AZ60" s="1"/>
    </row>
    <row r="61" spans="2:52">
      <c r="B61">
        <f t="shared" si="12"/>
        <v>51</v>
      </c>
      <c r="C61">
        <f>'1 kW'!F61</f>
        <v>26.999012</v>
      </c>
      <c r="D61">
        <f>'1 kW'!L61</f>
        <v>5.6289999999999996</v>
      </c>
      <c r="E61" s="105">
        <f>'1 kW'!H61</f>
        <v>987.38215384615387</v>
      </c>
      <c r="F61" s="10">
        <f t="shared" si="13"/>
        <v>151.97743854799998</v>
      </c>
      <c r="G61" s="2"/>
      <c r="H61" s="2">
        <f>'0,75 kW'!F61</f>
        <v>30.212247000000001</v>
      </c>
      <c r="I61" s="1">
        <f>'0,75 kW'!L61</f>
        <v>4.2210000000000001</v>
      </c>
      <c r="J61" s="3">
        <f>'0,75 kW'!H61</f>
        <v>750.5068769230769</v>
      </c>
      <c r="K61" s="10">
        <f t="shared" si="14"/>
        <v>127.52589458700001</v>
      </c>
      <c r="M61">
        <f>'0,5 kW'!F61</f>
        <v>28.682549000000002</v>
      </c>
      <c r="N61">
        <f>'0,5 kW'!L61</f>
        <v>2.7503000000000002</v>
      </c>
      <c r="O61" s="5">
        <f>'0,5 kW'!H61</f>
        <v>507.09778461538463</v>
      </c>
      <c r="P61" s="9">
        <f t="shared" si="15"/>
        <v>78.885614514700009</v>
      </c>
      <c r="R61" s="9">
        <f>'0,25 kW'!F61</f>
        <v>24.69866</v>
      </c>
      <c r="S61">
        <f>'0,25 kW'!L61</f>
        <v>1.3203</v>
      </c>
      <c r="T61" s="5">
        <f>'0,25 kW'!H61</f>
        <v>252.54783076923079</v>
      </c>
      <c r="U61" s="10">
        <f t="shared" si="16"/>
        <v>32.609640798000001</v>
      </c>
      <c r="AH61" s="4">
        <f t="shared" si="17"/>
        <v>151.97743854799998</v>
      </c>
      <c r="AI61" s="2">
        <f t="shared" si="18"/>
        <v>26.999012</v>
      </c>
      <c r="AJ61" s="13">
        <f t="shared" si="19"/>
        <v>5.6289999999999996</v>
      </c>
      <c r="AM61" s="2">
        <f t="shared" si="20"/>
        <v>157.30380960060975</v>
      </c>
      <c r="AN61" s="2">
        <f t="shared" si="21"/>
        <v>28.225659605911144</v>
      </c>
      <c r="AO61" s="13">
        <f t="shared" si="22"/>
        <v>5.5730782485475201</v>
      </c>
      <c r="AP61" s="1"/>
      <c r="AR61" s="2">
        <f t="shared" si="23"/>
        <v>144.86999822203822</v>
      </c>
      <c r="AS61" s="2">
        <f t="shared" si="24"/>
        <v>25.830494993926443</v>
      </c>
      <c r="AT61" s="13">
        <f t="shared" si="25"/>
        <v>5.608487110142554</v>
      </c>
      <c r="AU61" s="1"/>
      <c r="AW61" s="2">
        <f t="shared" si="26"/>
        <v>126.54098881537513</v>
      </c>
      <c r="AX61" s="2">
        <f t="shared" si="27"/>
        <v>22.581401027990452</v>
      </c>
      <c r="AY61" s="13">
        <f t="shared" si="28"/>
        <v>5.6037704949539249</v>
      </c>
      <c r="AZ61" s="1"/>
    </row>
    <row r="62" spans="2:52">
      <c r="B62">
        <f t="shared" si="12"/>
        <v>52</v>
      </c>
      <c r="C62">
        <f>'1 kW'!F62</f>
        <v>25.470040000000001</v>
      </c>
      <c r="D62">
        <f>'1 kW'!L62</f>
        <v>5.6405044000000002</v>
      </c>
      <c r="E62" s="105">
        <f>'1 kW'!H62</f>
        <v>988.67384615384606</v>
      </c>
      <c r="F62" s="10">
        <f t="shared" si="13"/>
        <v>143.66387268817601</v>
      </c>
      <c r="G62" s="2"/>
      <c r="H62" s="2">
        <f>'0,75 kW'!F62</f>
        <v>29.411840999999999</v>
      </c>
      <c r="I62" s="1">
        <f>'0,75 kW'!L62</f>
        <v>4.226</v>
      </c>
      <c r="J62" s="3">
        <f>'0,75 kW'!H62</f>
        <v>750.96973846153844</v>
      </c>
      <c r="K62" s="10">
        <f t="shared" si="14"/>
        <v>124.29444006599999</v>
      </c>
      <c r="M62">
        <f>'0,5 kW'!F62</f>
        <v>27.405383</v>
      </c>
      <c r="N62">
        <f>'0,5 kW'!L62</f>
        <v>2.7536</v>
      </c>
      <c r="O62" s="5">
        <f>'0,5 kW'!H62</f>
        <v>506.93632307692303</v>
      </c>
      <c r="P62" s="9">
        <f t="shared" si="15"/>
        <v>75.463462628800002</v>
      </c>
      <c r="R62" s="9">
        <f>'0,25 kW'!F62</f>
        <v>22.129087999999999</v>
      </c>
      <c r="S62">
        <f>'0,25 kW'!L62</f>
        <v>1.3235600000000001</v>
      </c>
      <c r="T62" s="5">
        <f>'0,25 kW'!H62</f>
        <v>252.8276923076923</v>
      </c>
      <c r="U62" s="10">
        <f t="shared" si="16"/>
        <v>29.289175713280002</v>
      </c>
      <c r="AH62" s="4">
        <f t="shared" si="17"/>
        <v>143.66387268817601</v>
      </c>
      <c r="AI62" s="2">
        <f t="shared" si="18"/>
        <v>25.470040000000001</v>
      </c>
      <c r="AJ62" s="13">
        <f t="shared" si="19"/>
        <v>5.6405044000000002</v>
      </c>
      <c r="AM62" s="2">
        <f t="shared" si="20"/>
        <v>153.02092774880396</v>
      </c>
      <c r="AN62" s="2">
        <f t="shared" si="21"/>
        <v>27.42467877329295</v>
      </c>
      <c r="AO62" s="13">
        <f t="shared" si="22"/>
        <v>5.5796798574654867</v>
      </c>
      <c r="AP62" s="1"/>
      <c r="AR62" s="2">
        <f t="shared" si="23"/>
        <v>137.86534802530173</v>
      </c>
      <c r="AS62" s="2">
        <f t="shared" si="24"/>
        <v>24.552098131675233</v>
      </c>
      <c r="AT62" s="13">
        <f t="shared" si="25"/>
        <v>5.6152165605528612</v>
      </c>
      <c r="AU62" s="1"/>
      <c r="AW62" s="2">
        <f t="shared" si="26"/>
        <v>112.39726572585234</v>
      </c>
      <c r="AX62" s="2">
        <f t="shared" si="27"/>
        <v>20.008033032551811</v>
      </c>
      <c r="AY62" s="13">
        <f t="shared" si="28"/>
        <v>5.6176069653118352</v>
      </c>
      <c r="AZ62" s="1"/>
    </row>
    <row r="63" spans="2:52">
      <c r="B63">
        <f t="shared" si="12"/>
        <v>53</v>
      </c>
      <c r="C63">
        <f>'1 kW'!F63</f>
        <v>24.377192000000001</v>
      </c>
      <c r="D63">
        <f>'1 kW'!L63</f>
        <v>5.6451143999999998</v>
      </c>
      <c r="E63" s="105">
        <f>'1 kW'!H63</f>
        <v>986.90852307692307</v>
      </c>
      <c r="F63" s="10">
        <f t="shared" si="13"/>
        <v>137.6120375907648</v>
      </c>
      <c r="G63" s="2"/>
      <c r="H63" s="2">
        <f>'0,75 kW'!F63</f>
        <v>25.681933999999998</v>
      </c>
      <c r="I63" s="1">
        <f>'0,75 kW'!L63</f>
        <v>4.2435999999999998</v>
      </c>
      <c r="J63" s="3">
        <f>'0,75 kW'!H63</f>
        <v>751.43259999999998</v>
      </c>
      <c r="K63" s="10">
        <f t="shared" si="14"/>
        <v>108.98385512239999</v>
      </c>
      <c r="M63">
        <f>'0,5 kW'!F63</f>
        <v>25.914871000000002</v>
      </c>
      <c r="N63">
        <f>'0,5 kW'!L63</f>
        <v>2.7572000000000001</v>
      </c>
      <c r="O63" s="5">
        <f>'0,5 kW'!H63</f>
        <v>506.2151384615384</v>
      </c>
      <c r="P63" s="9">
        <f t="shared" si="15"/>
        <v>71.452482321200009</v>
      </c>
      <c r="R63" s="9">
        <f>'0,25 kW'!F63</f>
        <v>20.887478999999999</v>
      </c>
      <c r="S63">
        <f>'0,25 kW'!L63</f>
        <v>1.3250999999999999</v>
      </c>
      <c r="T63" s="5">
        <f>'0,25 kW'!H63</f>
        <v>252.70929230769229</v>
      </c>
      <c r="U63" s="10">
        <f t="shared" si="16"/>
        <v>27.677998422899996</v>
      </c>
      <c r="AH63" s="4">
        <f t="shared" si="17"/>
        <v>137.6120375907648</v>
      </c>
      <c r="AI63" s="2">
        <f t="shared" si="18"/>
        <v>24.377192000000001</v>
      </c>
      <c r="AJ63" s="13">
        <f t="shared" si="19"/>
        <v>5.6451143999999998</v>
      </c>
      <c r="AM63" s="2">
        <f t="shared" si="20"/>
        <v>132.74851491737147</v>
      </c>
      <c r="AN63" s="2">
        <f t="shared" si="21"/>
        <v>23.692748362476909</v>
      </c>
      <c r="AO63" s="13">
        <f t="shared" si="22"/>
        <v>5.6029175208567299</v>
      </c>
      <c r="AP63" s="1"/>
      <c r="AR63" s="2">
        <f t="shared" si="23"/>
        <v>129.65755076588687</v>
      </c>
      <c r="AS63" s="2">
        <f t="shared" si="24"/>
        <v>23.060243372855741</v>
      </c>
      <c r="AT63" s="13">
        <f t="shared" si="25"/>
        <v>5.6225577791822889</v>
      </c>
      <c r="AU63" s="1"/>
      <c r="AW63" s="2">
        <f t="shared" si="26"/>
        <v>105.53497112174978</v>
      </c>
      <c r="AX63" s="2">
        <f t="shared" si="27"/>
        <v>18.764630832252578</v>
      </c>
      <c r="AY63" s="13">
        <f t="shared" si="28"/>
        <v>5.6241432120453263</v>
      </c>
      <c r="AZ63" s="1"/>
    </row>
    <row r="64" spans="2:52">
      <c r="B64">
        <f t="shared" si="12"/>
        <v>54</v>
      </c>
      <c r="C64">
        <f>'1 kW'!F64</f>
        <v>21.609514000000001</v>
      </c>
      <c r="D64">
        <f>'1 kW'!L64</f>
        <v>5.652239100000001</v>
      </c>
      <c r="E64" s="105">
        <f>'1 kW'!H64</f>
        <v>986.40261538461539</v>
      </c>
      <c r="F64" s="10">
        <f t="shared" si="13"/>
        <v>122.14213996279743</v>
      </c>
      <c r="G64" s="2"/>
      <c r="H64" s="2">
        <f>'0,75 kW'!F64</f>
        <v>21.520956999999999</v>
      </c>
      <c r="I64" s="1">
        <f>'0,75 kW'!L64</f>
        <v>4.258</v>
      </c>
      <c r="J64" s="3">
        <f>'0,75 kW'!H64</f>
        <v>751.06987692307689</v>
      </c>
      <c r="K64" s="10">
        <f t="shared" si="14"/>
        <v>91.636234905999999</v>
      </c>
      <c r="M64">
        <f>'0,5 kW'!F64</f>
        <v>23.465758999999998</v>
      </c>
      <c r="N64">
        <f>'0,5 kW'!L64</f>
        <v>2.7614999999999998</v>
      </c>
      <c r="O64" s="5">
        <f>'0,5 kW'!H64</f>
        <v>507.16236923076929</v>
      </c>
      <c r="P64" s="9">
        <f t="shared" si="15"/>
        <v>64.800693478499994</v>
      </c>
      <c r="R64" s="9">
        <f>'0,25 kW'!F64</f>
        <v>18.428933000000001</v>
      </c>
      <c r="S64">
        <f>'0,25 kW'!L64</f>
        <v>1.3280000000000001</v>
      </c>
      <c r="T64" s="5">
        <f>'0,25 kW'!H64</f>
        <v>252.3971384615385</v>
      </c>
      <c r="U64" s="10">
        <f t="shared" si="16"/>
        <v>24.473623024000002</v>
      </c>
      <c r="AH64" s="4">
        <f t="shared" si="17"/>
        <v>122.14213996279743</v>
      </c>
      <c r="AI64" s="2">
        <f t="shared" si="18"/>
        <v>21.609514000000001</v>
      </c>
      <c r="AJ64" s="13">
        <f t="shared" si="19"/>
        <v>5.652239100000001</v>
      </c>
      <c r="AM64" s="2">
        <f t="shared" si="20"/>
        <v>109.7969471880685</v>
      </c>
      <c r="AN64" s="2">
        <f t="shared" si="21"/>
        <v>19.53011584453651</v>
      </c>
      <c r="AO64" s="13">
        <f t="shared" si="22"/>
        <v>5.6219301545404736</v>
      </c>
      <c r="AP64" s="1"/>
      <c r="AR64" s="2">
        <f t="shared" si="23"/>
        <v>116.05897760094041</v>
      </c>
      <c r="AS64" s="2">
        <f t="shared" si="24"/>
        <v>20.609527522043557</v>
      </c>
      <c r="AT64" s="13">
        <f t="shared" si="25"/>
        <v>5.6313264569896591</v>
      </c>
      <c r="AU64" s="1"/>
      <c r="AW64" s="2">
        <f t="shared" si="26"/>
        <v>91.889426837143375</v>
      </c>
      <c r="AX64" s="2">
        <f t="shared" si="27"/>
        <v>16.30270802649428</v>
      </c>
      <c r="AY64" s="13">
        <f t="shared" si="28"/>
        <v>5.6364517286213829</v>
      </c>
      <c r="AZ64" s="1"/>
    </row>
    <row r="65" spans="2:52">
      <c r="B65">
        <f t="shared" si="12"/>
        <v>55</v>
      </c>
      <c r="C65">
        <f>'1 kW'!F65</f>
        <v>17.459447999999998</v>
      </c>
      <c r="D65">
        <f>'1 kW'!L65</f>
        <v>5.6611100000000008</v>
      </c>
      <c r="E65" s="105">
        <f>'1 kW'!H65</f>
        <v>987.55438461538461</v>
      </c>
      <c r="F65" s="10">
        <f t="shared" si="13"/>
        <v>98.839855667280005</v>
      </c>
      <c r="G65" s="2"/>
      <c r="H65" s="2">
        <f>'0,75 kW'!F65</f>
        <v>15.124991</v>
      </c>
      <c r="I65" s="1">
        <f>'0,75 kW'!L65</f>
        <v>4.2785000000000002</v>
      </c>
      <c r="J65" s="3">
        <f>'0,75 kW'!H65</f>
        <v>750.62529230769235</v>
      </c>
      <c r="K65" s="10">
        <f t="shared" si="14"/>
        <v>64.712273993500006</v>
      </c>
      <c r="M65">
        <f>'0,5 kW'!F65</f>
        <v>21.234345999999999</v>
      </c>
      <c r="N65">
        <f>'0,5 kW'!L65</f>
        <v>2.7652000000000001</v>
      </c>
      <c r="O65" s="5">
        <f>'0,5 kW'!H65</f>
        <v>506.80715384615377</v>
      </c>
      <c r="P65" s="9">
        <f t="shared" si="15"/>
        <v>58.717213559199998</v>
      </c>
      <c r="R65" s="9">
        <f>'0,25 kW'!F65</f>
        <v>16.571237</v>
      </c>
      <c r="S65">
        <f>'0,25 kW'!L65</f>
        <v>1.3301000000000001</v>
      </c>
      <c r="T65" s="5">
        <f>'0,25 kW'!H65</f>
        <v>252.59089230769229</v>
      </c>
      <c r="U65" s="10">
        <f t="shared" si="16"/>
        <v>22.041402333700002</v>
      </c>
      <c r="AH65" s="4">
        <f t="shared" si="17"/>
        <v>98.839855667280005</v>
      </c>
      <c r="AI65" s="2">
        <f t="shared" si="18"/>
        <v>17.459447999999998</v>
      </c>
      <c r="AJ65" s="13">
        <f t="shared" si="19"/>
        <v>5.6611100000000008</v>
      </c>
      <c r="AM65" s="2">
        <f t="shared" si="20"/>
        <v>74.181456167172001</v>
      </c>
      <c r="AN65" s="2">
        <f t="shared" si="21"/>
        <v>13.131793030801921</v>
      </c>
      <c r="AO65" s="13">
        <f t="shared" si="22"/>
        <v>5.6489967511041375</v>
      </c>
      <c r="AP65" s="1"/>
      <c r="AR65" s="2">
        <f t="shared" si="23"/>
        <v>103.62404604170571</v>
      </c>
      <c r="AS65" s="2">
        <f t="shared" si="24"/>
        <v>18.376734464367964</v>
      </c>
      <c r="AT65" s="13">
        <f t="shared" si="25"/>
        <v>5.6388715983587936</v>
      </c>
      <c r="AU65" s="1"/>
      <c r="AW65" s="2">
        <f t="shared" si="26"/>
        <v>81.533557860561046</v>
      </c>
      <c r="AX65" s="2">
        <f t="shared" si="27"/>
        <v>14.442566753358964</v>
      </c>
      <c r="AY65" s="13">
        <f t="shared" si="28"/>
        <v>5.6453647923488717</v>
      </c>
      <c r="AZ65" s="1"/>
    </row>
    <row r="66" spans="2:52">
      <c r="B66">
        <f t="shared" si="12"/>
        <v>56</v>
      </c>
      <c r="C66">
        <f>'1 kW'!F66</f>
        <v>14.607593</v>
      </c>
      <c r="D66">
        <f>'1 kW'!L66</f>
        <v>5.6669999999999998</v>
      </c>
      <c r="E66" s="105">
        <f>'1 kW'!H66</f>
        <v>986.70401538461533</v>
      </c>
      <c r="F66" s="10">
        <f t="shared" si="13"/>
        <v>82.781229530999994</v>
      </c>
      <c r="G66" s="2"/>
      <c r="H66" s="2">
        <f>'0,75 kW'!F66</f>
        <v>10.468024</v>
      </c>
      <c r="I66" s="1">
        <f>'0,75 kW'!L66</f>
        <v>4.2919999999999998</v>
      </c>
      <c r="J66" s="3">
        <f>'0,75 kW'!H66</f>
        <v>750.808723076923</v>
      </c>
      <c r="K66" s="10">
        <f t="shared" si="14"/>
        <v>44.928759008</v>
      </c>
      <c r="M66">
        <f>'0,5 kW'!F66</f>
        <v>17.444935000000001</v>
      </c>
      <c r="N66">
        <f>'0,5 kW'!L66</f>
        <v>2.7713000000000001</v>
      </c>
      <c r="O66" s="5">
        <f>'0,5 kW'!H66</f>
        <v>506.16130769230767</v>
      </c>
      <c r="P66" s="9">
        <f t="shared" si="15"/>
        <v>48.345148365500002</v>
      </c>
      <c r="R66" s="9">
        <f>'0,25 kW'!F66</f>
        <v>10.040271000000001</v>
      </c>
      <c r="S66">
        <f>'0,25 kW'!L66</f>
        <v>1.3360000000000001</v>
      </c>
      <c r="T66" s="5">
        <f>'0,25 kW'!H66</f>
        <v>252.94610769230769</v>
      </c>
      <c r="U66" s="10">
        <f t="shared" si="16"/>
        <v>13.413802056000002</v>
      </c>
      <c r="AH66" s="4">
        <f t="shared" si="17"/>
        <v>82.781229530999994</v>
      </c>
      <c r="AI66" s="2">
        <f t="shared" si="18"/>
        <v>14.607593</v>
      </c>
      <c r="AJ66" s="13">
        <f t="shared" si="19"/>
        <v>5.6669999999999998</v>
      </c>
      <c r="AM66" s="2">
        <f t="shared" si="20"/>
        <v>48.016527750612504</v>
      </c>
      <c r="AN66" s="2">
        <f t="shared" si="21"/>
        <v>8.4732739827327972</v>
      </c>
      <c r="AO66" s="13">
        <f t="shared" si="22"/>
        <v>5.6668210951826472</v>
      </c>
      <c r="AP66" s="1"/>
      <c r="AR66" s="2">
        <f t="shared" si="23"/>
        <v>82.424641850893124</v>
      </c>
      <c r="AS66" s="2">
        <f t="shared" si="24"/>
        <v>14.585048234146033</v>
      </c>
      <c r="AT66" s="13">
        <f t="shared" si="25"/>
        <v>5.6513108854808776</v>
      </c>
      <c r="AU66" s="1"/>
      <c r="AW66" s="2">
        <f t="shared" si="26"/>
        <v>44.823034423526025</v>
      </c>
      <c r="AX66" s="2">
        <f t="shared" si="27"/>
        <v>7.9047307002644969</v>
      </c>
      <c r="AY66" s="13">
        <f t="shared" si="28"/>
        <v>5.6704062571070537</v>
      </c>
      <c r="AZ66" s="1"/>
    </row>
    <row r="67" spans="2:52">
      <c r="B67">
        <f t="shared" si="12"/>
        <v>57</v>
      </c>
      <c r="C67">
        <f>'1 kW'!F67</f>
        <v>10.590526000000001</v>
      </c>
      <c r="D67">
        <f>'1 kW'!L67</f>
        <v>5.6752000000000002</v>
      </c>
      <c r="E67" s="105">
        <f>'1 kW'!H67</f>
        <v>986.78300000000002</v>
      </c>
      <c r="F67" s="10">
        <f t="shared" si="13"/>
        <v>60.103353155200004</v>
      </c>
      <c r="G67" s="2"/>
      <c r="H67" s="2">
        <f>'0,75 kW'!F67</f>
        <v>4.3058746000000001</v>
      </c>
      <c r="I67" s="1">
        <f>'0,75 kW'!L67</f>
        <v>4.3085300000000002</v>
      </c>
      <c r="J67" s="3">
        <f>'0,75 kW'!H67</f>
        <v>751.30475384615386</v>
      </c>
      <c r="K67" s="10">
        <f t="shared" si="14"/>
        <v>18.551989890338</v>
      </c>
      <c r="M67">
        <f>'0,5 kW'!F67</f>
        <v>12.525665999999999</v>
      </c>
      <c r="N67">
        <f>'0,5 kW'!L67</f>
        <v>2.7788312999999998</v>
      </c>
      <c r="O67" s="5">
        <f>'0,5 kW'!H67</f>
        <v>506.7210461538462</v>
      </c>
      <c r="P67" s="9">
        <f t="shared" si="15"/>
        <v>34.806712734145798</v>
      </c>
      <c r="R67" s="9">
        <f>'0,25 kW'!F67</f>
        <v>7.7203270000000002</v>
      </c>
      <c r="S67">
        <f>'0,25 kW'!L67</f>
        <v>1.3380000000000001</v>
      </c>
      <c r="T67" s="5">
        <f>'0,25 kW'!H67</f>
        <v>252.7954</v>
      </c>
      <c r="U67" s="10">
        <f t="shared" si="16"/>
        <v>10.329797526</v>
      </c>
      <c r="AH67" s="4">
        <f t="shared" si="17"/>
        <v>60.103353155200004</v>
      </c>
      <c r="AI67" s="2">
        <f t="shared" si="18"/>
        <v>10.590526000000001</v>
      </c>
      <c r="AJ67" s="13">
        <f t="shared" si="19"/>
        <v>5.6752000000000002</v>
      </c>
      <c r="AM67" s="2">
        <f t="shared" si="20"/>
        <v>13.136358962286355</v>
      </c>
      <c r="AN67" s="2">
        <f t="shared" si="21"/>
        <v>2.3092241860970506</v>
      </c>
      <c r="AO67" s="13">
        <f t="shared" si="22"/>
        <v>5.688646014265446</v>
      </c>
      <c r="AP67" s="1"/>
      <c r="AR67" s="2">
        <f t="shared" si="23"/>
        <v>54.756852585984014</v>
      </c>
      <c r="AS67" s="2">
        <f t="shared" si="24"/>
        <v>9.662970145396784</v>
      </c>
      <c r="AT67" s="13">
        <f t="shared" si="25"/>
        <v>5.6666689187763781</v>
      </c>
      <c r="AU67" s="1"/>
      <c r="AW67" s="2">
        <f t="shared" si="26"/>
        <v>31.702191459933733</v>
      </c>
      <c r="AX67" s="2">
        <f t="shared" si="27"/>
        <v>5.582457868707051</v>
      </c>
      <c r="AY67" s="13">
        <f t="shared" si="28"/>
        <v>5.678894889228471</v>
      </c>
      <c r="AZ67" s="1"/>
    </row>
    <row r="68" spans="2:52">
      <c r="B68">
        <f t="shared" si="12"/>
        <v>58</v>
      </c>
      <c r="C68">
        <f>'1 kW'!F68</f>
        <v>6.3027579999999999</v>
      </c>
      <c r="D68">
        <f>'1 kW'!L68</f>
        <v>5.6839500000000003</v>
      </c>
      <c r="E68" s="105">
        <f>'1 kW'!H68</f>
        <v>985.99155384615392</v>
      </c>
      <c r="F68" s="10">
        <f t="shared" si="13"/>
        <v>35.824561334100004</v>
      </c>
      <c r="G68" s="2"/>
      <c r="H68" s="2">
        <f>'0,75 kW'!F68</f>
        <v>1.272087</v>
      </c>
      <c r="I68" s="1">
        <f>'0,75 kW'!L68</f>
        <v>4.3166427000000001</v>
      </c>
      <c r="J68" s="3">
        <f>'0,75 kW'!H68</f>
        <v>751.06661538461537</v>
      </c>
      <c r="K68" s="10">
        <f t="shared" si="14"/>
        <v>5.4911450623149003</v>
      </c>
      <c r="M68">
        <f>'0,5 kW'!F68</f>
        <v>5.8103819999999997</v>
      </c>
      <c r="N68">
        <f>'0,5 kW'!L68</f>
        <v>2.78911</v>
      </c>
      <c r="O68" s="5">
        <f>'0,5 kW'!H68</f>
        <v>507.15161538461541</v>
      </c>
      <c r="P68" s="9">
        <f t="shared" si="15"/>
        <v>16.205794540019998</v>
      </c>
      <c r="R68" s="9">
        <f>'0,25 kW'!F68</f>
        <v>2.975943</v>
      </c>
      <c r="S68">
        <f>'0,25 kW'!L68</f>
        <v>1.3416733999999999</v>
      </c>
      <c r="T68" s="5">
        <f>'0,25 kW'!H68</f>
        <v>252.85998461538463</v>
      </c>
      <c r="U68" s="10">
        <f t="shared" si="16"/>
        <v>3.9927435630161998</v>
      </c>
      <c r="AH68" s="4">
        <f t="shared" si="17"/>
        <v>35.824561334100004</v>
      </c>
      <c r="AI68" s="2">
        <f t="shared" si="18"/>
        <v>6.3027579999999999</v>
      </c>
      <c r="AJ68" s="13">
        <f t="shared" si="19"/>
        <v>5.6839500000000003</v>
      </c>
      <c r="AM68" s="2">
        <f t="shared" si="20"/>
        <v>-4.1348615741480543</v>
      </c>
      <c r="AN68" s="2">
        <f t="shared" si="21"/>
        <v>-0.72549610281927368</v>
      </c>
      <c r="AO68" s="13">
        <f t="shared" si="22"/>
        <v>5.6993573887992044</v>
      </c>
      <c r="AP68" s="1"/>
      <c r="AR68" s="2">
        <f t="shared" si="23"/>
        <v>16.743541304753926</v>
      </c>
      <c r="AS68" s="2">
        <f t="shared" si="24"/>
        <v>2.9438523078751233</v>
      </c>
      <c r="AT68" s="13">
        <f t="shared" si="25"/>
        <v>5.6876295254225706</v>
      </c>
      <c r="AU68" s="1"/>
      <c r="AW68" s="2">
        <f t="shared" si="26"/>
        <v>4.7480424841750404</v>
      </c>
      <c r="AX68" s="2">
        <f t="shared" si="27"/>
        <v>0.83379650378548753</v>
      </c>
      <c r="AY68" s="13">
        <f t="shared" si="28"/>
        <v>5.6944859598458795</v>
      </c>
      <c r="AZ68" s="1"/>
    </row>
    <row r="69" spans="2:52">
      <c r="B69">
        <f t="shared" si="12"/>
        <v>59</v>
      </c>
      <c r="C69">
        <f>'1 kW'!F69</f>
        <v>1.0239100000000001</v>
      </c>
      <c r="D69">
        <f>'1 kW'!L69</f>
        <v>5.6947200000000002</v>
      </c>
      <c r="E69" s="105">
        <f>'1 kW'!H69</f>
        <v>986.19809230769238</v>
      </c>
      <c r="F69" s="10">
        <f t="shared" si="13"/>
        <v>5.8308807552000008</v>
      </c>
      <c r="G69" s="2"/>
      <c r="H69" s="2">
        <f>'0,75 kW'!F69</f>
        <v>0.73364499999999999</v>
      </c>
      <c r="I69" s="1">
        <f>'0,75 kW'!L69</f>
        <v>4.3180800000000001</v>
      </c>
      <c r="J69" s="3">
        <f>'0,75 kW'!H69</f>
        <v>751.73398461538454</v>
      </c>
      <c r="K69" s="10">
        <f t="shared" si="14"/>
        <v>3.1679378015999999</v>
      </c>
      <c r="M69">
        <f>'0,5 kW'!F69</f>
        <v>0.46079599999999998</v>
      </c>
      <c r="N69">
        <f>'0,5 kW'!L69</f>
        <v>2.7972899999999998</v>
      </c>
      <c r="O69" s="5">
        <f>'0,5 kW'!H69</f>
        <v>507.61446153846157</v>
      </c>
      <c r="P69" s="9">
        <f t="shared" si="15"/>
        <v>1.2889800428399998</v>
      </c>
      <c r="R69" s="9">
        <f>'0,25 kW'!F69</f>
        <v>0.38097300000000001</v>
      </c>
      <c r="S69">
        <f>'0,25 kW'!L69</f>
        <v>1.3435593000000001</v>
      </c>
      <c r="T69" s="5">
        <f>'0,25 kW'!H69</f>
        <v>253.41972307692313</v>
      </c>
      <c r="U69" s="10">
        <f t="shared" si="16"/>
        <v>0.51185981719890006</v>
      </c>
      <c r="AH69" s="4">
        <f t="shared" si="17"/>
        <v>5.8308807552000008</v>
      </c>
      <c r="AI69" s="2">
        <f t="shared" si="18"/>
        <v>1.0239100000000001</v>
      </c>
      <c r="AJ69" s="13">
        <f t="shared" si="19"/>
        <v>5.6947200000000002</v>
      </c>
      <c r="AM69" s="2">
        <f t="shared" si="20"/>
        <v>-7.2069756220127195</v>
      </c>
      <c r="AN69" s="2">
        <f t="shared" si="21"/>
        <v>-1.2641033442036993</v>
      </c>
      <c r="AO69" s="13">
        <f t="shared" si="22"/>
        <v>5.7012550872987626</v>
      </c>
      <c r="AP69" s="1"/>
      <c r="AR69" s="2">
        <f t="shared" si="23"/>
        <v>-13.740455848814626</v>
      </c>
      <c r="AS69" s="2">
        <f t="shared" si="24"/>
        <v>-2.4087847385536261</v>
      </c>
      <c r="AT69" s="13">
        <f t="shared" si="25"/>
        <v>5.7043104055305465</v>
      </c>
      <c r="AU69" s="1"/>
      <c r="AW69" s="2">
        <f t="shared" si="26"/>
        <v>-10.055597313536785</v>
      </c>
      <c r="AX69" s="2">
        <f t="shared" si="27"/>
        <v>-1.7633694679316063</v>
      </c>
      <c r="AY69" s="13">
        <f t="shared" si="28"/>
        <v>5.7024903155047699</v>
      </c>
      <c r="AZ69" s="1"/>
    </row>
    <row r="70" spans="2:52">
      <c r="B70">
        <f t="shared" si="12"/>
        <v>60</v>
      </c>
      <c r="C70">
        <f>'1 kW'!F70</f>
        <v>1E-3</v>
      </c>
      <c r="D70">
        <f>'1 kW'!L70</f>
        <v>5.6967999999999996</v>
      </c>
      <c r="E70" s="105">
        <f>'1 kW'!H70</f>
        <v>985.79983076923077</v>
      </c>
      <c r="F70" s="10">
        <f t="shared" si="13"/>
        <v>5.6968000000000001E-3</v>
      </c>
      <c r="G70" s="2"/>
      <c r="H70" s="2">
        <f>'0,75 kW'!F70</f>
        <v>1E-3</v>
      </c>
      <c r="I70" s="1">
        <f>'0,75 kW'!L70</f>
        <v>4.32003</v>
      </c>
      <c r="J70" s="3">
        <f>'0,75 kW'!H70</f>
        <v>751.46287692307692</v>
      </c>
      <c r="K70" s="10">
        <f t="shared" si="14"/>
        <v>4.3200299999999999E-3</v>
      </c>
      <c r="M70">
        <f>'0,5 kW'!F70</f>
        <v>1E-3</v>
      </c>
      <c r="N70">
        <f>'0,5 kW'!L70</f>
        <v>2.79799</v>
      </c>
      <c r="O70" s="5">
        <f>'0,5 kW'!H70</f>
        <v>505.51546153846164</v>
      </c>
      <c r="P70" s="9">
        <f t="shared" si="15"/>
        <v>2.7979900000000002E-3</v>
      </c>
      <c r="R70" s="9">
        <f>'0,25 kW'!F70</f>
        <v>1E-3</v>
      </c>
      <c r="S70">
        <f>'0,25 kW'!L70</f>
        <v>1.3438300000000001</v>
      </c>
      <c r="T70" s="5">
        <f>'0,25 kW'!H70</f>
        <v>253.30132307692307</v>
      </c>
      <c r="U70" s="10">
        <f t="shared" si="16"/>
        <v>1.3438300000000001E-3</v>
      </c>
      <c r="AH70" s="1">
        <f t="shared" si="17"/>
        <v>5.6968000000000001E-3</v>
      </c>
      <c r="AI70" s="2">
        <f t="shared" si="18"/>
        <v>1E-3</v>
      </c>
      <c r="AJ70" s="13">
        <f t="shared" si="19"/>
        <v>5.6967999999999996</v>
      </c>
      <c r="AM70" s="2">
        <f t="shared" si="20"/>
        <v>-11.390391250074158</v>
      </c>
      <c r="AN70" s="2">
        <f t="shared" si="21"/>
        <v>-1.996972528924795</v>
      </c>
      <c r="AO70" s="13">
        <f t="shared" si="22"/>
        <v>5.70382971477677</v>
      </c>
      <c r="AP70" s="1"/>
      <c r="AR70" s="2">
        <f t="shared" si="23"/>
        <v>-16.368859460407684</v>
      </c>
      <c r="AS70" s="2">
        <f t="shared" si="24"/>
        <v>-2.868841830546307</v>
      </c>
      <c r="AT70" s="13">
        <f t="shared" si="25"/>
        <v>5.7057378647084906</v>
      </c>
      <c r="AU70" s="1"/>
      <c r="AW70" s="2">
        <f t="shared" si="26"/>
        <v>-12.226650059299702</v>
      </c>
      <c r="AX70" s="2">
        <f t="shared" si="27"/>
        <v>-2.1436576752829071</v>
      </c>
      <c r="AY70" s="13">
        <f t="shared" si="28"/>
        <v>5.7036392518624046</v>
      </c>
      <c r="AZ70" s="1"/>
    </row>
    <row r="71" spans="2:52">
      <c r="C71" s="2"/>
      <c r="D71" s="2"/>
      <c r="E71" s="3"/>
      <c r="F71" s="4"/>
      <c r="H71" s="2"/>
      <c r="I71" s="2"/>
      <c r="J71" s="3"/>
      <c r="K71" s="10"/>
      <c r="M71" s="9"/>
      <c r="N71" s="9"/>
      <c r="O71" s="5"/>
      <c r="P71" s="9"/>
      <c r="R71" s="9"/>
      <c r="S71" s="9"/>
      <c r="T71" s="9"/>
      <c r="U71" s="9"/>
      <c r="AH71" s="1"/>
    </row>
    <row r="72" spans="2:52">
      <c r="C72" s="9"/>
      <c r="D72" s="9"/>
      <c r="E72" s="5"/>
      <c r="F72" s="10"/>
      <c r="H72" s="9"/>
      <c r="I72" s="9"/>
      <c r="J72" s="5"/>
      <c r="K72" s="10"/>
      <c r="M72" s="2"/>
      <c r="N72" s="2"/>
      <c r="O72" s="3"/>
      <c r="P72" s="9"/>
      <c r="R72" s="2"/>
      <c r="S72" s="2"/>
      <c r="T72" s="3"/>
      <c r="U72" s="4"/>
      <c r="AH72" s="1"/>
      <c r="AJ72" s="13">
        <f>AJ75</f>
        <v>5.6968020391135292</v>
      </c>
      <c r="AO72" s="13">
        <f>AVERAGE(AO75:AO76)</f>
        <v>5.6967999999996763</v>
      </c>
      <c r="AT72" s="13">
        <f>AVERAGE(AT75:AT76)</f>
        <v>5.6967999999994046</v>
      </c>
      <c r="AY72" s="13">
        <f>AVERAGE(AY75:AY76)</f>
        <v>5.6967999999999996</v>
      </c>
    </row>
    <row r="73" spans="2:52">
      <c r="C73" s="2"/>
      <c r="D73" s="2"/>
      <c r="E73" s="3"/>
      <c r="F73" s="4"/>
      <c r="H73" s="2"/>
      <c r="I73" s="2"/>
      <c r="J73" s="3"/>
      <c r="K73" s="10"/>
      <c r="M73" s="9"/>
      <c r="N73" s="9"/>
      <c r="O73" s="5"/>
      <c r="P73" s="9"/>
      <c r="R73" s="9"/>
      <c r="S73" s="9"/>
      <c r="T73" s="9"/>
      <c r="U73" s="9"/>
      <c r="AH73" s="1"/>
      <c r="AJ73" s="1"/>
    </row>
    <row r="74" spans="2:52">
      <c r="G74" s="2"/>
      <c r="H74" s="1"/>
      <c r="I74" s="1"/>
      <c r="J74" s="1"/>
      <c r="K74" s="10"/>
      <c r="P74" s="9"/>
      <c r="AM74" t="s">
        <v>203</v>
      </c>
    </row>
    <row r="75" spans="2:52">
      <c r="G75" s="2"/>
      <c r="H75" s="2"/>
      <c r="I75" s="3"/>
      <c r="J75" s="4"/>
      <c r="K75" s="10"/>
      <c r="L75" s="5"/>
      <c r="N75" s="9"/>
      <c r="O75" s="10"/>
      <c r="P75" s="9"/>
      <c r="AJ75" s="13">
        <f>-(AJ68-AJ70)/(AI68-AI70)*AI70+AJ70</f>
        <v>5.6968020391135292</v>
      </c>
      <c r="AO75">
        <f>-(AO67-AO69)/(AN67-AN69)*AN69+AO69</f>
        <v>5.6967944910467914</v>
      </c>
      <c r="AT75">
        <f>-(AT67-AT69)/(AS67-AS69)*AS69+AT69</f>
        <v>5.6967994645197697</v>
      </c>
      <c r="AY75">
        <f>-(AY67-AY69)/(AX67-AX69)*AX69+AY69</f>
        <v>5.6968262218129766</v>
      </c>
    </row>
    <row r="76" spans="2:52">
      <c r="G76" s="2"/>
      <c r="H76" s="2"/>
      <c r="I76" s="3"/>
      <c r="J76" s="4"/>
      <c r="K76" s="10"/>
      <c r="L76" s="5"/>
      <c r="N76" s="9"/>
      <c r="O76" s="10"/>
      <c r="P76" s="9"/>
      <c r="AI76" s="12"/>
      <c r="AO76" s="12">
        <f>-(AO68-AO70)/(AN68-AN70)*AN70+AO70</f>
        <v>5.6968055089525604</v>
      </c>
      <c r="AT76" s="12">
        <f>-(AT68-AT70)/(AS68-AS70)*AS70+AT70</f>
        <v>5.6968005354790394</v>
      </c>
      <c r="AY76" s="12">
        <f>-(AY67-AY70)/(AX67-AX70)*AX70+AY70</f>
        <v>5.6967737781870236</v>
      </c>
    </row>
    <row r="77" spans="2:52">
      <c r="G77" s="2"/>
      <c r="H77" s="2"/>
      <c r="I77" s="3"/>
      <c r="J77" s="4"/>
      <c r="K77" s="10"/>
      <c r="L77" s="5"/>
      <c r="N77" s="9"/>
      <c r="O77" s="10"/>
      <c r="P77" s="9"/>
    </row>
    <row r="78" spans="2:52">
      <c r="G78" s="2"/>
      <c r="H78" s="2"/>
      <c r="I78" s="3"/>
      <c r="J78" s="4"/>
      <c r="K78" s="10"/>
      <c r="L78" s="5"/>
      <c r="N78" s="9"/>
      <c r="O78" s="10"/>
      <c r="P78" s="9"/>
    </row>
    <row r="79" spans="2:52">
      <c r="G79" s="2"/>
      <c r="H79" s="2"/>
      <c r="I79" s="3"/>
      <c r="J79" s="4"/>
      <c r="K79" s="10"/>
      <c r="L79" s="5"/>
      <c r="N79" s="9"/>
      <c r="O79" s="10"/>
      <c r="P79" s="9"/>
    </row>
    <row r="80" spans="2:52">
      <c r="G80" s="2"/>
      <c r="H80" s="2"/>
      <c r="I80" s="3"/>
      <c r="J80" s="4"/>
      <c r="K80" s="10"/>
      <c r="L80" s="5"/>
      <c r="N80" s="9"/>
      <c r="O80" s="10"/>
      <c r="P80" s="9"/>
    </row>
    <row r="81" spans="7:16">
      <c r="G81" s="2"/>
      <c r="H81" s="2"/>
      <c r="I81" s="3"/>
      <c r="J81" s="4"/>
      <c r="K81" s="10"/>
      <c r="L81" s="5"/>
      <c r="N81" s="9"/>
      <c r="O81" s="10"/>
      <c r="P81" s="9"/>
    </row>
    <row r="82" spans="7:16">
      <c r="G82" s="2"/>
      <c r="H82" s="2"/>
      <c r="I82" s="3"/>
      <c r="J82" s="4"/>
      <c r="K82" s="10"/>
      <c r="L82" s="5"/>
      <c r="N82" s="9"/>
      <c r="O82" s="10"/>
      <c r="P82" s="9"/>
    </row>
    <row r="83" spans="7:16">
      <c r="G83" s="2"/>
      <c r="H83" s="2"/>
      <c r="I83" s="3"/>
      <c r="J83" s="4"/>
      <c r="K83" s="10"/>
      <c r="L83" s="5"/>
      <c r="N83" s="9"/>
      <c r="O83" s="10"/>
      <c r="P83" s="9"/>
    </row>
    <row r="84" spans="7:16">
      <c r="G84" s="2"/>
      <c r="H84" s="2"/>
      <c r="I84" s="3"/>
      <c r="J84" s="4"/>
      <c r="K84" s="10"/>
      <c r="L84" s="5"/>
      <c r="N84" s="9"/>
      <c r="O84" s="10"/>
      <c r="P84" s="9"/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E95"/>
  <sheetViews>
    <sheetView workbookViewId="0">
      <selection activeCell="C9" sqref="C9"/>
    </sheetView>
  </sheetViews>
  <sheetFormatPr defaultColWidth="11.5546875" defaultRowHeight="14.4"/>
  <cols>
    <col min="1" max="1" width="2.5546875" customWidth="1"/>
    <col min="2" max="2" width="4.44140625" customWidth="1"/>
    <col min="3" max="3" width="7.44140625" customWidth="1"/>
    <col min="4" max="4" width="8.44140625" customWidth="1"/>
    <col min="5" max="6" width="7.44140625" customWidth="1"/>
    <col min="7" max="7" width="3.33203125" customWidth="1"/>
    <col min="8" max="8" width="8" customWidth="1"/>
    <col min="9" max="9" width="8.33203125" customWidth="1"/>
    <col min="10" max="11" width="7.5546875" customWidth="1"/>
    <col min="12" max="12" width="3.33203125" customWidth="1"/>
    <col min="13" max="13" width="7.33203125" customWidth="1"/>
    <col min="14" max="14" width="7.6640625" customWidth="1"/>
    <col min="15" max="15" width="7.33203125" customWidth="1"/>
    <col min="16" max="16" width="8.109375" customWidth="1"/>
    <col min="17" max="17" width="3.44140625" customWidth="1"/>
    <col min="18" max="18" width="7.33203125" customWidth="1"/>
    <col min="19" max="19" width="7.88671875" customWidth="1"/>
    <col min="20" max="20" width="7.44140625" customWidth="1"/>
    <col min="21" max="21" width="8.109375" customWidth="1"/>
    <col min="22" max="22" width="3.33203125" customWidth="1"/>
    <col min="23" max="31" width="5.88671875" customWidth="1"/>
    <col min="32" max="32" width="6.109375" customWidth="1"/>
    <col min="33" max="33" width="2.88671875" customWidth="1"/>
    <col min="34" max="34" width="7" customWidth="1"/>
    <col min="35" max="35" width="7.33203125" customWidth="1"/>
    <col min="36" max="36" width="7.44140625" customWidth="1"/>
    <col min="37" max="37" width="5.88671875" customWidth="1"/>
    <col min="38" max="38" width="2.88671875" customWidth="1"/>
    <col min="39" max="39" width="8.6640625" customWidth="1"/>
    <col min="40" max="40" width="7.88671875" customWidth="1"/>
    <col min="41" max="41" width="8.44140625" customWidth="1"/>
    <col min="42" max="42" width="7.44140625" customWidth="1"/>
    <col min="43" max="43" width="3.5546875" customWidth="1"/>
    <col min="44" max="44" width="7.6640625" customWidth="1"/>
    <col min="45" max="45" width="7.44140625" customWidth="1"/>
    <col min="46" max="46" width="8" customWidth="1"/>
    <col min="47" max="47" width="7.44140625" customWidth="1"/>
    <col min="48" max="48" width="3" customWidth="1"/>
    <col min="49" max="49" width="7.44140625" customWidth="1"/>
    <col min="50" max="50" width="7.88671875" customWidth="1"/>
    <col min="51" max="51" width="7.5546875" customWidth="1"/>
    <col min="52" max="52" width="6.88671875" customWidth="1"/>
    <col min="53" max="53" width="3" customWidth="1"/>
    <col min="54" max="54" width="7.44140625" customWidth="1"/>
    <col min="55" max="55" width="7.109375" customWidth="1"/>
    <col min="56" max="56" width="7.44140625" customWidth="1"/>
    <col min="57" max="57" width="7.33203125" customWidth="1"/>
  </cols>
  <sheetData>
    <row r="1" spans="2:57">
      <c r="G1" s="2"/>
      <c r="H1" s="1"/>
      <c r="I1" s="1"/>
      <c r="J1" s="1"/>
      <c r="K1" s="10"/>
      <c r="P1" s="9"/>
      <c r="AN1" s="1"/>
      <c r="AO1" s="9"/>
      <c r="AP1" s="1"/>
      <c r="AS1" s="1"/>
      <c r="AT1" s="9"/>
      <c r="AU1" s="1"/>
      <c r="AX1" s="1"/>
      <c r="AY1" s="9"/>
      <c r="AZ1" s="1"/>
      <c r="BC1" s="1"/>
      <c r="BE1" s="1"/>
    </row>
    <row r="2" spans="2:57">
      <c r="G2" s="2"/>
      <c r="H2" s="1"/>
      <c r="I2" s="27" t="str">
        <f>'1 kW'!G2</f>
        <v>M2: SPR-220</v>
      </c>
      <c r="J2" s="1"/>
      <c r="K2" s="10"/>
      <c r="P2" s="9"/>
      <c r="X2" s="27"/>
      <c r="AM2" t="s">
        <v>172</v>
      </c>
      <c r="AN2" s="106">
        <f>D6</f>
        <v>990.72407897435914</v>
      </c>
      <c r="AO2" t="s">
        <v>177</v>
      </c>
      <c r="AP2" s="3">
        <v>963.80524913402598</v>
      </c>
      <c r="AR2" t="s">
        <v>172</v>
      </c>
      <c r="AS2" s="106">
        <f>I6</f>
        <v>748.55234692307693</v>
      </c>
      <c r="AT2" s="9" t="s">
        <v>177</v>
      </c>
      <c r="AU2" s="3">
        <v>738.82407980451853</v>
      </c>
      <c r="AV2" s="97"/>
      <c r="AW2" t="s">
        <v>172</v>
      </c>
      <c r="AX2" s="7">
        <f>N6</f>
        <v>505.11001538461539</v>
      </c>
      <c r="AY2" s="9" t="s">
        <v>177</v>
      </c>
      <c r="AZ2" s="3">
        <v>481.13490421522886</v>
      </c>
      <c r="BB2" t="s">
        <v>172</v>
      </c>
      <c r="BC2" s="7">
        <f>S6</f>
        <v>251.26187769230771</v>
      </c>
      <c r="BD2" t="s">
        <v>177</v>
      </c>
      <c r="BE2" s="3">
        <v>231.58982555690773</v>
      </c>
    </row>
    <row r="3" spans="2:57">
      <c r="G3" s="2"/>
      <c r="H3" s="1"/>
      <c r="I3" s="1"/>
      <c r="J3" s="1"/>
      <c r="K3" s="10"/>
      <c r="P3" s="9"/>
      <c r="AN3" s="1"/>
      <c r="AO3" s="9" t="s">
        <v>178</v>
      </c>
      <c r="AP3" s="3">
        <f>100*(AP2-D6)/D6</f>
        <v>-2.717086463488473</v>
      </c>
      <c r="AS3" s="1"/>
      <c r="AT3" s="9" t="s">
        <v>178</v>
      </c>
      <c r="AU3" s="3">
        <f>100*(AU2-I6)/I6</f>
        <v>-1.29961079656572</v>
      </c>
      <c r="AV3" s="98"/>
      <c r="AW3" s="1"/>
      <c r="AX3" s="1"/>
      <c r="AY3" s="9" t="s">
        <v>178</v>
      </c>
      <c r="AZ3" s="3">
        <f>100*(AZ2-N6)/N6</f>
        <v>-4.7465127277531245</v>
      </c>
      <c r="BC3" s="1"/>
      <c r="BD3" t="s">
        <v>178</v>
      </c>
      <c r="BE3" s="3">
        <f>100*(BE2-S6)/S6</f>
        <v>-7.8293023661512793</v>
      </c>
    </row>
    <row r="4" spans="2:57">
      <c r="C4" s="27"/>
      <c r="D4" s="27"/>
      <c r="E4" s="27"/>
      <c r="F4" s="27"/>
      <c r="G4" s="40"/>
      <c r="H4" s="32"/>
      <c r="I4" s="32"/>
      <c r="J4" s="32"/>
      <c r="K4" s="99"/>
      <c r="L4" s="27"/>
      <c r="M4" s="27"/>
      <c r="N4" s="27"/>
      <c r="O4" s="27"/>
      <c r="P4" s="100"/>
      <c r="Q4" s="27"/>
      <c r="R4" s="27"/>
      <c r="S4" s="27"/>
      <c r="T4" s="27"/>
      <c r="U4" s="27"/>
      <c r="AM4" s="96" t="s">
        <v>176</v>
      </c>
      <c r="AN4" s="1">
        <f>F8</f>
        <v>68.400000000000006</v>
      </c>
      <c r="AO4" s="96" t="s">
        <v>179</v>
      </c>
      <c r="AP4" s="4">
        <v>71.390082109686702</v>
      </c>
      <c r="AR4" s="96" t="s">
        <v>176</v>
      </c>
      <c r="AS4" s="1">
        <f>K8</f>
        <v>55</v>
      </c>
      <c r="AT4" s="95" t="s">
        <v>179</v>
      </c>
      <c r="AU4" s="4">
        <v>55.461915520419304</v>
      </c>
      <c r="AW4" s="96" t="s">
        <v>176</v>
      </c>
      <c r="AX4" s="1">
        <f>P8</f>
        <v>44.6</v>
      </c>
      <c r="AY4" s="95" t="s">
        <v>179</v>
      </c>
      <c r="AZ4" s="4">
        <v>45.91524512551198</v>
      </c>
      <c r="BB4" s="96" t="s">
        <v>176</v>
      </c>
      <c r="BC4" s="1">
        <f>U8</f>
        <v>40.5</v>
      </c>
      <c r="BD4" s="96" t="s">
        <v>179</v>
      </c>
      <c r="BE4" s="1">
        <v>43.174796468923148</v>
      </c>
    </row>
    <row r="5" spans="2:57">
      <c r="C5" t="str">
        <f>'1 kW'!B10</f>
        <v>Comienzo: 22/07/2016 14:13:14</v>
      </c>
      <c r="G5" s="2"/>
      <c r="H5" t="str">
        <f>'0,75 kW'!B10</f>
        <v>Comienzo: 22/07/2016 13:16:51</v>
      </c>
      <c r="K5" s="10"/>
      <c r="M5" t="str">
        <f>'0,5 kW'!B10</f>
        <v>Comienzo: 22/07/2016 13:05:49</v>
      </c>
      <c r="P5" s="9"/>
      <c r="R5" t="str">
        <f>'0,25 kW'!B10</f>
        <v>Comienzo: 22/07/2016 13:01:00</v>
      </c>
      <c r="AH5" t="s">
        <v>204</v>
      </c>
      <c r="AN5" s="1"/>
      <c r="AO5" s="9" t="s">
        <v>180</v>
      </c>
      <c r="AP5" s="3">
        <f>100*(AP4-F8)/F8</f>
        <v>4.3714650726413682</v>
      </c>
      <c r="AS5" s="1"/>
      <c r="AT5" s="9" t="s">
        <v>180</v>
      </c>
      <c r="AU5" s="3">
        <f>100*(AU4-K8)/K8</f>
        <v>0.83984640076237005</v>
      </c>
      <c r="AX5" s="1"/>
      <c r="AY5" s="9" t="s">
        <v>180</v>
      </c>
      <c r="AZ5" s="3">
        <f>100*(AZ4-P8)/P8</f>
        <v>2.948980102044795</v>
      </c>
      <c r="BC5" s="1"/>
      <c r="BD5" t="s">
        <v>180</v>
      </c>
      <c r="BE5" s="3">
        <f>100*(BE4-U8)/U8</f>
        <v>6.6044357257361677</v>
      </c>
    </row>
    <row r="6" spans="2:57" ht="15.6">
      <c r="C6" t="s">
        <v>172</v>
      </c>
      <c r="D6" s="94">
        <f>AVERAGE(E11:E70)</f>
        <v>990.72407897435914</v>
      </c>
      <c r="F6" s="97"/>
      <c r="G6" s="2"/>
      <c r="H6" t="s">
        <v>172</v>
      </c>
      <c r="I6" s="94">
        <f>AVERAGE(J11:J70)</f>
        <v>748.55234692307693</v>
      </c>
      <c r="K6" s="9"/>
      <c r="M6" t="s">
        <v>172</v>
      </c>
      <c r="N6" s="94">
        <f>AVERAGE(O11:O70)</f>
        <v>505.11001538461539</v>
      </c>
      <c r="P6" s="9"/>
      <c r="R6" t="s">
        <v>172</v>
      </c>
      <c r="S6" s="94">
        <f>AVERAGE(T11:T70)</f>
        <v>251.26187769230771</v>
      </c>
      <c r="AH6" s="96" t="s">
        <v>205</v>
      </c>
      <c r="AI6" s="106">
        <v>1000</v>
      </c>
      <c r="AK6" s="97"/>
      <c r="AM6" s="96" t="s">
        <v>181</v>
      </c>
      <c r="AN6" s="1">
        <f>'Tablas resumen'!D20</f>
        <v>1.1309907126343886</v>
      </c>
      <c r="AO6" s="95" t="s">
        <v>182</v>
      </c>
      <c r="AP6" s="13">
        <f>'Tablas resumen'!D21</f>
        <v>0.24283056984888021</v>
      </c>
      <c r="AR6" t="s">
        <v>183</v>
      </c>
      <c r="AS6" s="12">
        <f>'Tablas resumen'!D24</f>
        <v>3.5000000000000001E-3</v>
      </c>
      <c r="AT6" s="9" t="s">
        <v>184</v>
      </c>
      <c r="AU6" s="12">
        <f>'Tablas resumen'!D23</f>
        <v>-0.13250000000000001</v>
      </c>
      <c r="AW6" s="96"/>
      <c r="AX6" s="1"/>
      <c r="AY6" s="95"/>
      <c r="AZ6" s="13"/>
      <c r="BB6" s="96"/>
      <c r="BC6" s="1"/>
      <c r="BD6" s="96"/>
      <c r="BE6" s="13"/>
    </row>
    <row r="7" spans="2:57" ht="15.6">
      <c r="G7" s="2"/>
      <c r="H7" s="1"/>
      <c r="I7" s="1"/>
      <c r="J7" s="1"/>
      <c r="K7" s="10"/>
      <c r="P7" s="9"/>
      <c r="AM7" s="96" t="s">
        <v>185</v>
      </c>
      <c r="AN7" s="107">
        <f>'Tablas resumen'!D14</f>
        <v>48.6</v>
      </c>
      <c r="AO7" s="96" t="s">
        <v>186</v>
      </c>
      <c r="AP7" s="108">
        <f>'Tablas resumen'!D15</f>
        <v>5.75</v>
      </c>
      <c r="AR7" s="96" t="s">
        <v>185</v>
      </c>
      <c r="AS7" s="107">
        <f>AN7</f>
        <v>48.6</v>
      </c>
      <c r="AT7" s="95" t="s">
        <v>186</v>
      </c>
      <c r="AU7" s="108">
        <f>'Tablas resumen'!D15</f>
        <v>5.75</v>
      </c>
      <c r="AW7" s="96" t="s">
        <v>185</v>
      </c>
      <c r="AX7" s="107">
        <f>AS7</f>
        <v>48.6</v>
      </c>
      <c r="AY7" s="95" t="s">
        <v>186</v>
      </c>
      <c r="AZ7" s="108">
        <f>'Tablas resumen'!D15</f>
        <v>5.75</v>
      </c>
      <c r="BB7" s="96" t="s">
        <v>185</v>
      </c>
      <c r="BC7" s="107">
        <f>AX7</f>
        <v>48.6</v>
      </c>
      <c r="BD7" s="96" t="s">
        <v>186</v>
      </c>
      <c r="BE7" s="108">
        <f>'Tablas resumen'!D15</f>
        <v>5.75</v>
      </c>
    </row>
    <row r="8" spans="2:57" ht="15.6">
      <c r="C8" s="96" t="s">
        <v>175</v>
      </c>
      <c r="D8" s="11">
        <f>'1 kW'!G8</f>
        <v>37.1</v>
      </c>
      <c r="E8" s="96" t="s">
        <v>176</v>
      </c>
      <c r="F8" s="102">
        <f>'1 kW'!I8</f>
        <v>68.400000000000006</v>
      </c>
      <c r="G8" s="2"/>
      <c r="H8" s="96" t="s">
        <v>175</v>
      </c>
      <c r="I8" s="11">
        <f>'0,75 kW'!G8</f>
        <v>34.299999999999997</v>
      </c>
      <c r="J8" s="96" t="s">
        <v>176</v>
      </c>
      <c r="K8" s="102">
        <f>'0,75 kW'!I8</f>
        <v>55</v>
      </c>
      <c r="L8" s="11"/>
      <c r="M8" s="96" t="s">
        <v>175</v>
      </c>
      <c r="N8" s="11">
        <f>'0,5 kW'!G8</f>
        <v>33.5</v>
      </c>
      <c r="O8" s="96" t="s">
        <v>176</v>
      </c>
      <c r="P8" s="102">
        <f>'0,5 kW'!I8</f>
        <v>44.6</v>
      </c>
      <c r="Q8" s="11"/>
      <c r="R8" s="96" t="s">
        <v>175</v>
      </c>
      <c r="S8" s="11">
        <f>'0,25 kW'!G8</f>
        <v>31.2</v>
      </c>
      <c r="T8" s="96" t="s">
        <v>176</v>
      </c>
      <c r="U8" s="102">
        <f>'0,25 kW'!I8</f>
        <v>40.5</v>
      </c>
      <c r="AH8" s="96" t="s">
        <v>175</v>
      </c>
      <c r="AI8" s="1">
        <v>0</v>
      </c>
      <c r="AJ8" s="96" t="s">
        <v>176</v>
      </c>
      <c r="AK8" s="1">
        <v>25</v>
      </c>
      <c r="AM8" s="95" t="s">
        <v>187</v>
      </c>
      <c r="AN8" s="103">
        <f>AN11</f>
        <v>48.599999999999994</v>
      </c>
      <c r="AO8" s="95" t="s">
        <v>188</v>
      </c>
      <c r="AP8" s="104">
        <f>AVERAGE(AO76:AO77)</f>
        <v>5.7499702674960531</v>
      </c>
      <c r="AR8" s="95" t="s">
        <v>187</v>
      </c>
      <c r="AS8" s="103">
        <f>AS11</f>
        <v>48.600000000009437</v>
      </c>
      <c r="AT8" s="95" t="s">
        <v>188</v>
      </c>
      <c r="AU8" s="104">
        <f>AVERAGE(AT76:AT77)</f>
        <v>5.7499773476797209</v>
      </c>
      <c r="AW8" s="95" t="s">
        <v>187</v>
      </c>
      <c r="AX8" s="103">
        <f>AX11</f>
        <v>48.599999999999994</v>
      </c>
      <c r="AY8" s="95" t="s">
        <v>189</v>
      </c>
      <c r="AZ8" s="104">
        <f>AVERAGE(AY76:AY77)</f>
        <v>5.7499791422369713</v>
      </c>
      <c r="BB8" s="95" t="s">
        <v>187</v>
      </c>
      <c r="BC8" s="103">
        <f>BC11</f>
        <v>48.6</v>
      </c>
      <c r="BD8" s="96" t="s">
        <v>190</v>
      </c>
      <c r="BE8" s="104">
        <f>AVERAGE(BD76:BD77)</f>
        <v>5.7499810055577854</v>
      </c>
    </row>
    <row r="9" spans="2:57">
      <c r="C9" s="96" t="s">
        <v>179</v>
      </c>
      <c r="D9" s="11">
        <f>F8</f>
        <v>68.400000000000006</v>
      </c>
      <c r="E9" t="s">
        <v>180</v>
      </c>
      <c r="F9" s="98">
        <f>100*(D9-F8)/F8</f>
        <v>0</v>
      </c>
      <c r="G9" s="2"/>
      <c r="H9" s="1"/>
      <c r="I9" s="1"/>
      <c r="J9" s="1"/>
      <c r="K9" s="10"/>
      <c r="P9" s="9"/>
      <c r="AH9" s="1" t="s">
        <v>179</v>
      </c>
      <c r="AI9" s="1">
        <f>AK8</f>
        <v>25</v>
      </c>
      <c r="AJ9" t="s">
        <v>180</v>
      </c>
      <c r="AK9" s="3">
        <f>100*(AI9-AK8)/AK8</f>
        <v>0</v>
      </c>
      <c r="AN9" s="171"/>
      <c r="AO9" s="9"/>
      <c r="AP9" s="171"/>
      <c r="AS9" s="171"/>
      <c r="AT9" s="9"/>
      <c r="AU9" s="171"/>
      <c r="AX9" s="171"/>
      <c r="AY9" s="9"/>
      <c r="AZ9" s="171"/>
      <c r="BC9" s="171"/>
      <c r="BE9" s="171"/>
    </row>
    <row r="10" spans="2:57" ht="15.6">
      <c r="C10" s="2" t="s">
        <v>4</v>
      </c>
      <c r="D10" s="1" t="s">
        <v>8</v>
      </c>
      <c r="E10" s="1" t="s">
        <v>191</v>
      </c>
      <c r="F10" s="4" t="s">
        <v>11</v>
      </c>
      <c r="H10" s="2" t="s">
        <v>4</v>
      </c>
      <c r="I10" s="1" t="s">
        <v>8</v>
      </c>
      <c r="J10" s="1" t="s">
        <v>191</v>
      </c>
      <c r="K10" s="4" t="s">
        <v>11</v>
      </c>
      <c r="M10" s="2" t="s">
        <v>4</v>
      </c>
      <c r="N10" s="1" t="s">
        <v>8</v>
      </c>
      <c r="O10" s="1" t="s">
        <v>191</v>
      </c>
      <c r="P10" s="2" t="s">
        <v>11</v>
      </c>
      <c r="R10" s="2" t="s">
        <v>4</v>
      </c>
      <c r="S10" s="1" t="s">
        <v>8</v>
      </c>
      <c r="T10" s="1" t="s">
        <v>191</v>
      </c>
      <c r="U10" s="1" t="s">
        <v>11</v>
      </c>
      <c r="AH10" s="2" t="s">
        <v>206</v>
      </c>
      <c r="AI10" s="1" t="s">
        <v>207</v>
      </c>
      <c r="AJ10" s="1" t="s">
        <v>208</v>
      </c>
      <c r="AM10" s="2" t="s">
        <v>194</v>
      </c>
      <c r="AN10" s="2" t="s">
        <v>192</v>
      </c>
      <c r="AO10" s="1" t="s">
        <v>193</v>
      </c>
      <c r="AP10" s="1" t="s">
        <v>195</v>
      </c>
      <c r="AR10" s="2" t="s">
        <v>194</v>
      </c>
      <c r="AS10" s="2" t="s">
        <v>192</v>
      </c>
      <c r="AT10" s="1" t="s">
        <v>193</v>
      </c>
      <c r="AU10" s="1" t="s">
        <v>195</v>
      </c>
      <c r="AW10" s="2" t="s">
        <v>198</v>
      </c>
      <c r="AX10" s="2" t="s">
        <v>196</v>
      </c>
      <c r="AY10" s="1" t="s">
        <v>197</v>
      </c>
      <c r="AZ10" s="1" t="s">
        <v>195</v>
      </c>
      <c r="BB10" s="1" t="s">
        <v>201</v>
      </c>
      <c r="BC10" s="2" t="s">
        <v>199</v>
      </c>
      <c r="BD10" s="1" t="s">
        <v>200</v>
      </c>
      <c r="BE10" s="1" t="s">
        <v>195</v>
      </c>
    </row>
    <row r="11" spans="2:57">
      <c r="B11">
        <f>1+B10</f>
        <v>1</v>
      </c>
      <c r="C11">
        <f>'1 kW'!F11</f>
        <v>42.364196999999997</v>
      </c>
      <c r="D11">
        <f>'1 kW'!L11</f>
        <v>3.0734000000000004E-3</v>
      </c>
      <c r="E11" s="105">
        <f>'1 kW'!H11</f>
        <v>991.11730769230769</v>
      </c>
      <c r="F11" s="10">
        <f>C11*D11</f>
        <v>0.1302021230598</v>
      </c>
      <c r="G11" s="2"/>
      <c r="H11" s="2">
        <f>'0,75 kW'!F11</f>
        <v>43.866318999999997</v>
      </c>
      <c r="I11" s="1">
        <f>'0,75 kW'!L11</f>
        <v>5.6578000000000002E-3</v>
      </c>
      <c r="J11" s="3">
        <f>'0,75 kW'!H11</f>
        <v>748.56933846153856</v>
      </c>
      <c r="K11" s="10">
        <f>H11*I11</f>
        <v>0.2481868596382</v>
      </c>
      <c r="M11">
        <f>'0,5 kW'!F11</f>
        <v>44.191415999999997</v>
      </c>
      <c r="N11">
        <f>'0,5 kW'!L11</f>
        <v>2.1652999999999998E-3</v>
      </c>
      <c r="O11" s="5">
        <f>'0,5 kW'!H11</f>
        <v>500.47786153846158</v>
      </c>
      <c r="P11" s="9">
        <f>M11*N11</f>
        <v>9.5687673064799986E-2</v>
      </c>
      <c r="R11" s="9">
        <f>'0,25 kW'!F11</f>
        <v>42.947629999999997</v>
      </c>
      <c r="S11">
        <f>'0,25 kW'!L11</f>
        <v>3.0734000000000004E-3</v>
      </c>
      <c r="T11" s="5">
        <f>'0,25 kW'!H11</f>
        <v>248.24218461538464</v>
      </c>
      <c r="U11" s="10">
        <f>R11*S11</f>
        <v>0.131995246042</v>
      </c>
      <c r="AH11" s="136">
        <f>'Tablas resumen'!D14</f>
        <v>48.6</v>
      </c>
      <c r="AI11" s="32">
        <f>'1 kW'!L11</f>
        <v>3.0734000000000004E-3</v>
      </c>
      <c r="AJ11" s="91">
        <f>AH11*AI11</f>
        <v>0.14936724000000001</v>
      </c>
      <c r="AM11" s="2">
        <f t="shared" ref="AM11:AM42" si="0">AN11*AO11</f>
        <v>0.15042634054758661</v>
      </c>
      <c r="AN11" s="2">
        <f t="shared" ref="AN11:AN42" si="1">C11+$AU$6*($AI$9-$AP$4)+72*0.02569*AN$6*(($AP$4+273.15)/298.15)*LN($AI$6/$AP$2)-$AP$6*(AO11-D11)</f>
        <v>48.599999999999994</v>
      </c>
      <c r="AO11" s="13">
        <f t="shared" ref="AO11:AO42" si="2">D11*(1+$AS$6/$AI$71*($AI$9-$AP$4))*($AI$6/$AP$2)</f>
        <v>3.0951921923371732E-3</v>
      </c>
      <c r="AP11" s="4">
        <f>MAX(AM11:AM70)</f>
        <v>211.22487563803818</v>
      </c>
      <c r="AR11" s="2">
        <f t="shared" ref="AR11:AR42" si="3">AS11*AT11</f>
        <v>0.36499590067976517</v>
      </c>
      <c r="AS11" s="2">
        <f t="shared" ref="AS11:AS42" si="4">H11+$AU$6*($AI$9-$AU$4)+72*0.02569*$AN$6*(($AU$4+273.15)/298.15)*LN($AI$6/$AU$2)-$AP$6*(AT11-I11)</f>
        <v>48.600000000009437</v>
      </c>
      <c r="AT11" s="13">
        <f t="shared" ref="AT11:AT42" si="5">I11*(1+$AS$6/$AI$71*($AI$9-$AU$4))*($AI$6/$AU$2)</f>
        <v>7.5102037176891833E-3</v>
      </c>
      <c r="AU11" s="4">
        <f>MAX(AR11:AR70)</f>
        <v>211.67853346452731</v>
      </c>
      <c r="AW11" s="2">
        <f t="shared" ref="AW11:AW42" si="6">AX11*AY11</f>
        <v>0.21582418963924618</v>
      </c>
      <c r="AX11" s="2">
        <f t="shared" ref="AX11:AX42" si="7">M11+$AU$6*($AI$9-$AZ$4)+72*0.02569*$AN$6*(($AZ$4+273.15)/298.15)*LN($AI$6/$AZ$2)-$AP$6*(AY11-N11)</f>
        <v>48.599999999999994</v>
      </c>
      <c r="AY11" s="13">
        <f t="shared" ref="AY11:AY42" si="8">N11*(1+$AS$6/$AI$71*($AI$9-$AZ$4))*($AI$6/$AZ$2)</f>
        <v>4.4408269473095929E-3</v>
      </c>
      <c r="AZ11" s="4">
        <f>MAX(AW11:AW70)</f>
        <v>215.10724386937352</v>
      </c>
      <c r="BB11" s="4">
        <f t="shared" ref="BB11:BB42" si="9">BC11*BD11</f>
        <v>0.63754555255122713</v>
      </c>
      <c r="BC11" s="2">
        <f t="shared" ref="BC11:BC42" si="10">R11+$AU$6*($AI$9-$BE$4)+72*0.02569*$AN$6*(($BE$4+273.15)/298.15)*LN($AI$6/$BE$2)-$AP$6*(BD11-S11)</f>
        <v>48.6</v>
      </c>
      <c r="BD11" s="13">
        <f t="shared" ref="BD11:BD42" si="11">S11*(1+$AS$6/$AI$71*($AI$9-$BE$4))*($AI$6/$BE$2)</f>
        <v>1.3118221245910023E-2</v>
      </c>
      <c r="BE11" s="4">
        <f>MAX(BB11:BB70)</f>
        <v>216.10705357516244</v>
      </c>
    </row>
    <row r="12" spans="2:57">
      <c r="B12">
        <f t="shared" ref="B12:B70" si="12">1+B11</f>
        <v>2</v>
      </c>
      <c r="C12">
        <f>'1 kW'!F12</f>
        <v>42.096426999999998</v>
      </c>
      <c r="D12">
        <f>'1 kW'!L12</f>
        <v>0.35008680000000003</v>
      </c>
      <c r="E12" s="105">
        <f>'1 kW'!H12</f>
        <v>990.64367692307701</v>
      </c>
      <c r="F12" s="10">
        <f t="shared" ref="F12:F70" si="13">C12*D12</f>
        <v>14.7374034198636</v>
      </c>
      <c r="G12" s="2"/>
      <c r="H12" s="2">
        <f>'0,75 kW'!F12</f>
        <v>43.546301</v>
      </c>
      <c r="I12" s="1">
        <f>'0,75 kW'!L12</f>
        <v>0.36838740000000003</v>
      </c>
      <c r="J12" s="3">
        <f>'0,75 kW'!H12</f>
        <v>749.61346153846159</v>
      </c>
      <c r="K12" s="10">
        <f t="shared" ref="K12:K70" si="14">H12*I12</f>
        <v>16.0419086050074</v>
      </c>
      <c r="M12">
        <f>'0,5 kW'!F12</f>
        <v>43.752389999999998</v>
      </c>
      <c r="N12">
        <f>'0,5 kW'!L12</f>
        <v>0.36342810000000003</v>
      </c>
      <c r="O12" s="5">
        <f>'0,5 kW'!H12</f>
        <v>500.76849230769233</v>
      </c>
      <c r="P12" s="9">
        <f t="shared" ref="P12:P70" si="15">M12*N12</f>
        <v>15.900847968159001</v>
      </c>
      <c r="R12" s="9">
        <f>'0,25 kW'!F12</f>
        <v>42.121099999999998</v>
      </c>
      <c r="S12">
        <f>'0,25 kW'!L12</f>
        <v>0.35799999999999998</v>
      </c>
      <c r="T12" s="5">
        <f>'0,25 kW'!H12</f>
        <v>249.10330769230768</v>
      </c>
      <c r="U12" s="10">
        <f t="shared" ref="U12:U70" si="16">R12*S12</f>
        <v>15.079353799999998</v>
      </c>
      <c r="AJ12" s="10"/>
      <c r="AM12" s="2">
        <f t="shared" si="0"/>
        <v>17.040241088237437</v>
      </c>
      <c r="AN12" s="2">
        <f t="shared" si="1"/>
        <v>48.331632508899574</v>
      </c>
      <c r="AO12" s="13">
        <f t="shared" si="2"/>
        <v>0.35256911889122972</v>
      </c>
      <c r="AP12" s="1"/>
      <c r="AR12" s="2">
        <f t="shared" si="3"/>
        <v>23.594810999962188</v>
      </c>
      <c r="AS12" s="2">
        <f t="shared" si="4"/>
        <v>48.251143384384328</v>
      </c>
      <c r="AT12" s="13">
        <f t="shared" si="5"/>
        <v>0.4890000390663955</v>
      </c>
      <c r="AU12" s="1"/>
      <c r="AW12" s="2">
        <f t="shared" si="6"/>
        <v>35.828398865656141</v>
      </c>
      <c r="AX12" s="2">
        <f t="shared" si="7"/>
        <v>48.068782578875201</v>
      </c>
      <c r="AY12" s="13">
        <f t="shared" si="8"/>
        <v>0.74535690199488547</v>
      </c>
      <c r="AZ12" s="1"/>
      <c r="BB12" s="4">
        <f t="shared" si="9"/>
        <v>72.57004229637343</v>
      </c>
      <c r="BC12" s="2">
        <f t="shared" si="10"/>
        <v>47.491784148719532</v>
      </c>
      <c r="BD12" s="13">
        <f t="shared" si="11"/>
        <v>1.5280546645525437</v>
      </c>
      <c r="BE12" s="1"/>
    </row>
    <row r="13" spans="2:57">
      <c r="B13">
        <f t="shared" si="12"/>
        <v>3</v>
      </c>
      <c r="C13">
        <f>'1 kW'!F13</f>
        <v>41.826479999999997</v>
      </c>
      <c r="D13">
        <f>'1 kW'!L13</f>
        <v>0.6921408</v>
      </c>
      <c r="E13" s="105">
        <f>'1 kW'!H13</f>
        <v>990.08393846153854</v>
      </c>
      <c r="F13" s="10">
        <f t="shared" si="13"/>
        <v>28.949813328383996</v>
      </c>
      <c r="G13" s="2"/>
      <c r="H13" s="2">
        <f>'0,75 kW'!F13</f>
        <v>43.210318999999998</v>
      </c>
      <c r="I13" s="1">
        <f>'0,75 kW'!L13</f>
        <v>0.72168730000000003</v>
      </c>
      <c r="J13" s="3">
        <f>'0,75 kW'!H13</f>
        <v>749.24747692307687</v>
      </c>
      <c r="K13" s="10">
        <f t="shared" si="14"/>
        <v>31.184338451248699</v>
      </c>
      <c r="M13">
        <f>'0,5 kW'!F13</f>
        <v>43.271275000000003</v>
      </c>
      <c r="N13">
        <f>'0,5 kW'!L13</f>
        <v>0.71491189999999993</v>
      </c>
      <c r="O13" s="5">
        <f>'0,5 kW'!H13</f>
        <v>501.69419999999997</v>
      </c>
      <c r="P13" s="9">
        <f t="shared" si="15"/>
        <v>30.935149425672499</v>
      </c>
      <c r="R13" s="9">
        <f>'0,25 kW'!F13</f>
        <v>41.033330999999997</v>
      </c>
      <c r="S13">
        <f>'0,25 kW'!L13</f>
        <v>0.68124430000000002</v>
      </c>
      <c r="T13" s="5">
        <f>'0,25 kW'!H13</f>
        <v>248.85573846153846</v>
      </c>
      <c r="U13" s="10">
        <f t="shared" si="16"/>
        <v>27.953722853763299</v>
      </c>
      <c r="AJ13" s="10"/>
      <c r="AM13" s="2">
        <f t="shared" si="0"/>
        <v>33.500914329141239</v>
      </c>
      <c r="AN13" s="2">
        <f t="shared" si="1"/>
        <v>48.061096556943063</v>
      </c>
      <c r="AO13" s="13">
        <f t="shared" si="2"/>
        <v>0.69704848056159441</v>
      </c>
      <c r="AP13" s="1" t="s">
        <v>202</v>
      </c>
      <c r="AR13" s="2">
        <f t="shared" si="3"/>
        <v>45.874514047590004</v>
      </c>
      <c r="AS13" s="2">
        <f t="shared" si="4"/>
        <v>47.887072471826627</v>
      </c>
      <c r="AT13" s="13">
        <f t="shared" si="5"/>
        <v>0.95797282397205075</v>
      </c>
      <c r="AU13" s="1" t="s">
        <v>202</v>
      </c>
      <c r="AW13" s="2">
        <f t="shared" si="6"/>
        <v>69.642341450092815</v>
      </c>
      <c r="AX13" s="2">
        <f t="shared" si="7"/>
        <v>47.497971681527503</v>
      </c>
      <c r="AY13" s="13">
        <f t="shared" si="8"/>
        <v>1.4662171664306565</v>
      </c>
      <c r="AZ13" s="1" t="s">
        <v>202</v>
      </c>
      <c r="BB13" s="4">
        <f t="shared" si="9"/>
        <v>134.18583648716677</v>
      </c>
      <c r="BC13" s="2">
        <f t="shared" si="10"/>
        <v>46.147473808011185</v>
      </c>
      <c r="BD13" s="13">
        <f t="shared" si="11"/>
        <v>2.9077612578626604</v>
      </c>
      <c r="BE13" s="1" t="s">
        <v>202</v>
      </c>
    </row>
    <row r="14" spans="2:57">
      <c r="B14">
        <f t="shared" si="12"/>
        <v>4</v>
      </c>
      <c r="C14">
        <f>'1 kW'!F14</f>
        <v>41.547826000000001</v>
      </c>
      <c r="D14">
        <f>'1 kW'!L14</f>
        <v>1.0283275000000001</v>
      </c>
      <c r="E14" s="105">
        <f>'1 kW'!H14</f>
        <v>990.56833846153847</v>
      </c>
      <c r="F14" s="10">
        <f t="shared" si="13"/>
        <v>42.724772041015001</v>
      </c>
      <c r="G14" s="2"/>
      <c r="H14" s="2">
        <f>'0,75 kW'!F14</f>
        <v>42.844585000000002</v>
      </c>
      <c r="I14" s="1">
        <f>'0,75 kW'!L14</f>
        <v>1.0777810999999999</v>
      </c>
      <c r="J14" s="3">
        <f>'0,75 kW'!H14</f>
        <v>749.22595384615386</v>
      </c>
      <c r="K14" s="10">
        <f t="shared" si="14"/>
        <v>46.177083950343501</v>
      </c>
      <c r="M14">
        <f>'0,5 kW'!F14</f>
        <v>42.729931000000001</v>
      </c>
      <c r="N14">
        <f>'0,5 kW'!L14</f>
        <v>1.0575946000000001</v>
      </c>
      <c r="O14" s="5">
        <f>'0,5 kW'!H14</f>
        <v>501.13446153846149</v>
      </c>
      <c r="P14" s="9">
        <f t="shared" si="15"/>
        <v>45.190944283972605</v>
      </c>
      <c r="R14" s="9">
        <f>'0,25 kW'!F14</f>
        <v>39.442678000000001</v>
      </c>
      <c r="S14">
        <f>'0,25 kW'!L14</f>
        <v>0.98034080000000001</v>
      </c>
      <c r="T14" s="5">
        <f>'0,25 kW'!H14</f>
        <v>249.40470769230774</v>
      </c>
      <c r="U14" s="10">
        <f t="shared" si="16"/>
        <v>38.6672665046624</v>
      </c>
      <c r="AJ14" s="10"/>
      <c r="AM14" s="2">
        <f t="shared" si="0"/>
        <v>49.483803027822901</v>
      </c>
      <c r="AN14" s="2">
        <f t="shared" si="1"/>
        <v>47.781863707361673</v>
      </c>
      <c r="AO14" s="13">
        <f t="shared" si="2"/>
        <v>1.0356189396647375</v>
      </c>
      <c r="AP14" s="3">
        <f>100*(MAX(AM11:AM71)-MAX($AJ11:$AJ71))/MAX($AJ11:$AJ71)</f>
        <v>-4.062826162493451</v>
      </c>
      <c r="AR14" s="2">
        <f t="shared" si="3"/>
        <v>67.946101611393047</v>
      </c>
      <c r="AS14" s="2">
        <f t="shared" si="4"/>
        <v>47.493027431799327</v>
      </c>
      <c r="AT14" s="13">
        <f t="shared" si="5"/>
        <v>1.4306542514891187</v>
      </c>
      <c r="AU14" s="3">
        <f>100*(MAX(AR11:AR71)-MAX($AJ11:$AJ71))/MAX($AJ11:$AJ71)</f>
        <v>-3.8567772791355361</v>
      </c>
      <c r="AW14" s="2">
        <f t="shared" si="6"/>
        <v>101.66052145515684</v>
      </c>
      <c r="AX14" s="2">
        <f t="shared" si="7"/>
        <v>46.86917775557918</v>
      </c>
      <c r="AY14" s="13">
        <f t="shared" si="8"/>
        <v>2.1690272013158038</v>
      </c>
      <c r="AZ14" s="3">
        <f>100*(MAX(AW11:AW71)-MAX($AJ11:$AJ71))/MAX($AJ11:$AJ71)</f>
        <v>-2.2994759188928993</v>
      </c>
      <c r="BB14" s="4">
        <f t="shared" si="9"/>
        <v>185.45017512839584</v>
      </c>
      <c r="BC14" s="2">
        <f t="shared" si="10"/>
        <v>44.319444256866511</v>
      </c>
      <c r="BD14" s="13">
        <f t="shared" si="11"/>
        <v>4.1843975762323247</v>
      </c>
      <c r="BE14" s="3">
        <f>100*(MAX(BB11:BB71)-MAX($AJ11:$AJ71))/MAX($AJ11:$AJ71)</f>
        <v>-1.8453678633953656</v>
      </c>
    </row>
    <row r="15" spans="2:57">
      <c r="B15">
        <f t="shared" si="12"/>
        <v>5</v>
      </c>
      <c r="C15">
        <f>'1 kW'!F15</f>
        <v>41.240870999999999</v>
      </c>
      <c r="D15">
        <f>'1 kW'!L15</f>
        <v>1.3807891999999999</v>
      </c>
      <c r="E15" s="105">
        <f>'1 kW'!H15</f>
        <v>990.26693846153853</v>
      </c>
      <c r="F15" s="10">
        <f t="shared" si="13"/>
        <v>56.944949275393192</v>
      </c>
      <c r="G15" s="2"/>
      <c r="H15" s="2">
        <f>'0,75 kW'!F15</f>
        <v>42.465789000000001</v>
      </c>
      <c r="I15" s="1">
        <f>'0,75 kW'!L15</f>
        <v>1.4130598000000001</v>
      </c>
      <c r="J15" s="3">
        <f>'0,75 kW'!H15</f>
        <v>749.64575384615387</v>
      </c>
      <c r="K15" s="10">
        <f t="shared" si="14"/>
        <v>60.006699311182203</v>
      </c>
      <c r="M15">
        <f>'0,5 kW'!F15</f>
        <v>42.259701</v>
      </c>
      <c r="N15">
        <f>'0,5 kW'!L15</f>
        <v>1.313035</v>
      </c>
      <c r="O15" s="5">
        <f>'0,5 kW'!H15</f>
        <v>501.38204615384615</v>
      </c>
      <c r="P15" s="9">
        <f t="shared" si="15"/>
        <v>55.488466502534997</v>
      </c>
      <c r="R15" s="9">
        <f>'0,25 kW'!F15</f>
        <v>39.108147000000002</v>
      </c>
      <c r="S15">
        <f>'0,25 kW'!L15</f>
        <v>1.0225998999999999</v>
      </c>
      <c r="T15" s="5">
        <f>'0,25 kW'!H15</f>
        <v>249.38318461538461</v>
      </c>
      <c r="U15" s="10">
        <f t="shared" si="16"/>
        <v>39.9919872113853</v>
      </c>
      <c r="AJ15" s="10"/>
      <c r="AM15" s="2">
        <f t="shared" si="0"/>
        <v>66.016805055279761</v>
      </c>
      <c r="AN15" s="2">
        <f t="shared" si="1"/>
        <v>47.474301835324482</v>
      </c>
      <c r="AO15" s="13">
        <f t="shared" si="2"/>
        <v>1.3905797979773187</v>
      </c>
      <c r="AR15" s="2">
        <f t="shared" si="3"/>
        <v>88.322427150608064</v>
      </c>
      <c r="AS15" s="2">
        <f t="shared" si="4"/>
        <v>47.087575284750429</v>
      </c>
      <c r="AT15" s="13">
        <f t="shared" si="5"/>
        <v>1.8757055681143082</v>
      </c>
      <c r="AW15" s="2">
        <f t="shared" si="6"/>
        <v>124.77271756361166</v>
      </c>
      <c r="AX15" s="2">
        <f t="shared" si="7"/>
        <v>46.333761377439259</v>
      </c>
      <c r="AY15" s="13">
        <f t="shared" si="8"/>
        <v>2.6929114722027672</v>
      </c>
      <c r="BB15" s="4">
        <f t="shared" si="9"/>
        <v>191.83774987154374</v>
      </c>
      <c r="BC15" s="2">
        <f t="shared" si="10"/>
        <v>43.951374517989663</v>
      </c>
      <c r="BD15" s="13">
        <f t="shared" si="11"/>
        <v>4.364772478117219</v>
      </c>
    </row>
    <row r="16" spans="2:57" ht="15.6">
      <c r="B16">
        <f t="shared" si="12"/>
        <v>6</v>
      </c>
      <c r="C16">
        <f>'1 kW'!F16</f>
        <v>40.962215999999998</v>
      </c>
      <c r="D16">
        <f>'1 kW'!L16</f>
        <v>1.6861022999999999</v>
      </c>
      <c r="E16" s="105">
        <f>'1 kW'!H16</f>
        <v>989.89018461538467</v>
      </c>
      <c r="F16" s="10">
        <f t="shared" si="13"/>
        <v>69.066486610696799</v>
      </c>
      <c r="G16" s="2"/>
      <c r="H16" s="2">
        <f>'0,75 kW'!F16</f>
        <v>41.764798999999996</v>
      </c>
      <c r="I16" s="1">
        <f>'0,75 kW'!L16</f>
        <v>1.9686444000000001</v>
      </c>
      <c r="J16" s="3">
        <f>'0,75 kW'!H16</f>
        <v>750.60375384615395</v>
      </c>
      <c r="K16" s="10">
        <f t="shared" si="14"/>
        <v>82.220037668475598</v>
      </c>
      <c r="M16">
        <f>'0,5 kW'!F16</f>
        <v>41.745932000000003</v>
      </c>
      <c r="N16">
        <f>'0,5 kW'!L16</f>
        <v>1.5494763</v>
      </c>
      <c r="O16" s="5">
        <f>'0,5 kW'!H16</f>
        <v>501.48967692307696</v>
      </c>
      <c r="P16" s="9">
        <f t="shared" si="15"/>
        <v>64.684332255411604</v>
      </c>
      <c r="R16" s="9">
        <f>'0,25 kW'!F16</f>
        <v>38.752572999999998</v>
      </c>
      <c r="S16">
        <f>'0,25 kW'!L16</f>
        <v>1.0637413</v>
      </c>
      <c r="T16" s="5">
        <f>'0,25 kW'!H16</f>
        <v>249.74915384615383</v>
      </c>
      <c r="U16" s="10">
        <f t="shared" si="16"/>
        <v>41.2227123813649</v>
      </c>
      <c r="AJ16" s="10"/>
      <c r="AM16" s="2">
        <f t="shared" si="0"/>
        <v>80.140040999865988</v>
      </c>
      <c r="AN16" s="2">
        <f t="shared" si="1"/>
        <v>47.195121144212578</v>
      </c>
      <c r="AO16" s="13">
        <f t="shared" si="2"/>
        <v>1.6980577453119508</v>
      </c>
      <c r="AP16" s="1" t="s">
        <v>237</v>
      </c>
      <c r="AR16" s="2">
        <f t="shared" si="3"/>
        <v>121.10164799170748</v>
      </c>
      <c r="AS16" s="2">
        <f t="shared" si="4"/>
        <v>46.342413839335904</v>
      </c>
      <c r="AT16" s="13">
        <f t="shared" si="5"/>
        <v>2.6131924938470767</v>
      </c>
      <c r="AU16" s="1" t="s">
        <v>237</v>
      </c>
      <c r="AW16" s="2">
        <f t="shared" si="6"/>
        <v>145.41641968647616</v>
      </c>
      <c r="AX16" s="2">
        <f t="shared" si="7"/>
        <v>45.759654419975625</v>
      </c>
      <c r="AY16" s="13">
        <f t="shared" si="8"/>
        <v>3.1778303732774043</v>
      </c>
      <c r="AZ16" s="1" t="s">
        <v>237</v>
      </c>
      <c r="BB16" s="4">
        <f t="shared" si="9"/>
        <v>197.79310555962363</v>
      </c>
      <c r="BC16" s="2">
        <f t="shared" si="10"/>
        <v>43.563148836538147</v>
      </c>
      <c r="BD16" s="13">
        <f t="shared" si="11"/>
        <v>4.5403766908999623</v>
      </c>
      <c r="BE16" s="1" t="s">
        <v>237</v>
      </c>
    </row>
    <row r="17" spans="2:57">
      <c r="B17">
        <f t="shared" si="12"/>
        <v>7</v>
      </c>
      <c r="C17">
        <f>'1 kW'!F17</f>
        <v>40.750321999999997</v>
      </c>
      <c r="D17">
        <f>'1 kW'!L17</f>
        <v>1.9054304</v>
      </c>
      <c r="E17" s="105">
        <f>'1 kW'!H17</f>
        <v>994.13126153846167</v>
      </c>
      <c r="F17" s="10">
        <f t="shared" si="13"/>
        <v>77.646902348588796</v>
      </c>
      <c r="G17" s="2"/>
      <c r="H17" s="2">
        <f>'0,75 kW'!F17</f>
        <v>41.337384</v>
      </c>
      <c r="I17" s="1">
        <f>'0,75 kW'!L17</f>
        <v>2.2642484</v>
      </c>
      <c r="J17" s="3">
        <f>'0,75 kW'!H17</f>
        <v>749.19366153846158</v>
      </c>
      <c r="K17" s="10">
        <f t="shared" si="14"/>
        <v>93.598105582185596</v>
      </c>
      <c r="M17">
        <f>'0,5 kW'!F17</f>
        <v>41.234340000000003</v>
      </c>
      <c r="N17">
        <f>'0,5 kW'!L17</f>
        <v>1.7535771</v>
      </c>
      <c r="O17" s="5">
        <f>'0,5 kW'!H17</f>
        <v>503.09353846153851</v>
      </c>
      <c r="P17" s="9">
        <f t="shared" si="15"/>
        <v>72.307594357614008</v>
      </c>
      <c r="R17" s="9">
        <f>'0,25 kW'!F17</f>
        <v>38.355634999999999</v>
      </c>
      <c r="S17">
        <f>'0,25 kW'!L17</f>
        <v>1.1011807999999998</v>
      </c>
      <c r="T17" s="5">
        <f>'0,25 kW'!H17</f>
        <v>249.6199846153846</v>
      </c>
      <c r="U17" s="10">
        <f t="shared" si="16"/>
        <v>42.236488833807996</v>
      </c>
      <c r="AJ17" s="10"/>
      <c r="AM17" s="2">
        <f t="shared" si="0"/>
        <v>90.157316631771536</v>
      </c>
      <c r="AN17" s="2">
        <f t="shared" si="1"/>
        <v>46.982849502923159</v>
      </c>
      <c r="AO17" s="13">
        <f t="shared" si="2"/>
        <v>1.9189410090199439</v>
      </c>
      <c r="AP17">
        <f>VLOOKUP(AP11, AM11:AO70,2,FALSE)</f>
        <v>39.912029180893981</v>
      </c>
      <c r="AR17" s="2">
        <f t="shared" si="3"/>
        <v>137.93053497534456</v>
      </c>
      <c r="AS17" s="2">
        <f t="shared" si="4"/>
        <v>45.891497007301119</v>
      </c>
      <c r="AT17" s="13">
        <f t="shared" si="5"/>
        <v>3.0055793332128711</v>
      </c>
      <c r="AU17">
        <f>VLOOKUP(AU11, AR11:AT70,2,FALSE)</f>
        <v>39.986882092587855</v>
      </c>
      <c r="AW17" s="2">
        <f t="shared" si="6"/>
        <v>162.54380536809302</v>
      </c>
      <c r="AX17" s="2">
        <f t="shared" si="7"/>
        <v>45.195977503386629</v>
      </c>
      <c r="AY17" s="13">
        <f t="shared" si="8"/>
        <v>3.5964219460883058</v>
      </c>
      <c r="AZ17">
        <f>VLOOKUP(AZ11, AW11:AY70,2,FALSE)</f>
        <v>40.247123893294692</v>
      </c>
      <c r="BB17" s="4">
        <f t="shared" si="9"/>
        <v>202.74930334209478</v>
      </c>
      <c r="BC17" s="2">
        <f t="shared" si="10"/>
        <v>43.136497150866198</v>
      </c>
      <c r="BD17" s="13">
        <f t="shared" si="11"/>
        <v>4.7001800501555904</v>
      </c>
      <c r="BE17">
        <f>VLOOKUP(BE11, BB11:BD70,2,FALSE)</f>
        <v>40.141600289814519</v>
      </c>
    </row>
    <row r="18" spans="2:57">
      <c r="B18">
        <f t="shared" si="12"/>
        <v>8</v>
      </c>
      <c r="C18">
        <f>'1 kW'!F18</f>
        <v>40.473118999999997</v>
      </c>
      <c r="D18">
        <f>'1 kW'!L18</f>
        <v>2.1753296999999998</v>
      </c>
      <c r="E18" s="105">
        <f>'1 kW'!H18</f>
        <v>992.08607692307703</v>
      </c>
      <c r="F18" s="10">
        <f t="shared" si="13"/>
        <v>88.04237781233428</v>
      </c>
      <c r="G18" s="2"/>
      <c r="H18" s="2">
        <f>'0,75 kW'!F18</f>
        <v>40.751047999999997</v>
      </c>
      <c r="I18" s="1">
        <f>'0,75 kW'!L18</f>
        <v>2.6114714000000001</v>
      </c>
      <c r="J18" s="3">
        <f>'0,75 kW'!H18</f>
        <v>750.47458461538463</v>
      </c>
      <c r="K18" s="10">
        <f t="shared" si="14"/>
        <v>106.42019637202719</v>
      </c>
      <c r="M18">
        <f>'0,5 kW'!F18</f>
        <v>40.727826999999998</v>
      </c>
      <c r="N18">
        <f>'0,5 kW'!L18</f>
        <v>1.9240104999999998</v>
      </c>
      <c r="O18" s="5">
        <f>'0,5 kW'!H18</f>
        <v>503.34110769230773</v>
      </c>
      <c r="P18" s="9">
        <f t="shared" si="15"/>
        <v>78.36076679018349</v>
      </c>
      <c r="R18" s="9">
        <f>'0,25 kW'!F18</f>
        <v>37.942006999999997</v>
      </c>
      <c r="S18">
        <f>'0,25 kW'!L18</f>
        <v>1.1370137</v>
      </c>
      <c r="T18" s="5">
        <f>'0,25 kW'!H18</f>
        <v>249.9429076923077</v>
      </c>
      <c r="U18" s="10">
        <f t="shared" si="16"/>
        <v>43.140581764495899</v>
      </c>
      <c r="AJ18" s="10"/>
      <c r="AM18" s="2">
        <f t="shared" si="0"/>
        <v>102.31956624736591</v>
      </c>
      <c r="AN18" s="2">
        <f t="shared" si="1"/>
        <v>46.705181787641962</v>
      </c>
      <c r="AO18" s="13">
        <f t="shared" si="2"/>
        <v>2.1907540519291873</v>
      </c>
      <c r="AR18" s="2">
        <f t="shared" si="3"/>
        <v>156.9539931402785</v>
      </c>
      <c r="AS18" s="2">
        <f t="shared" si="4"/>
        <v>45.277555235306771</v>
      </c>
      <c r="AT18" s="13">
        <f t="shared" si="5"/>
        <v>3.4664855980980196</v>
      </c>
      <c r="AW18" s="2">
        <f t="shared" si="6"/>
        <v>176.17143291856365</v>
      </c>
      <c r="AX18" s="2">
        <f t="shared" si="7"/>
        <v>44.645971242101126</v>
      </c>
      <c r="AY18" s="13">
        <f t="shared" si="8"/>
        <v>3.9459648433503918</v>
      </c>
      <c r="BB18" s="4">
        <f t="shared" si="9"/>
        <v>207.20144849696825</v>
      </c>
      <c r="BC18" s="2">
        <f t="shared" si="10"/>
        <v>42.694430535838897</v>
      </c>
      <c r="BD18" s="13">
        <f t="shared" si="11"/>
        <v>4.8531259439808565</v>
      </c>
    </row>
    <row r="19" spans="2:57" ht="15.6">
      <c r="B19">
        <f t="shared" si="12"/>
        <v>9</v>
      </c>
      <c r="C19">
        <f>'1 kW'!F19</f>
        <v>40.183579999999999</v>
      </c>
      <c r="D19">
        <f>'1 kW'!L19</f>
        <v>2.4411079</v>
      </c>
      <c r="E19" s="105">
        <f>'1 kW'!H19</f>
        <v>990.93430769230758</v>
      </c>
      <c r="F19" s="10">
        <f t="shared" si="13"/>
        <v>98.092454588281996</v>
      </c>
      <c r="G19" s="2"/>
      <c r="H19" s="2">
        <f>'0,75 kW'!F19</f>
        <v>40.377332000000003</v>
      </c>
      <c r="I19" s="1">
        <f>'0,75 kW'!L19</f>
        <v>2.8055139000000002</v>
      </c>
      <c r="J19" s="3">
        <f>'0,75 kW'!H19</f>
        <v>750.84056923076912</v>
      </c>
      <c r="K19" s="10">
        <f t="shared" si="14"/>
        <v>113.27916617091482</v>
      </c>
      <c r="M19">
        <f>'0,5 kW'!F19</f>
        <v>40.232925000000002</v>
      </c>
      <c r="N19">
        <f>'0,5 kW'!L19</f>
        <v>2.0628017999999999</v>
      </c>
      <c r="O19" s="5">
        <f>'0,5 kW'!H19</f>
        <v>503.19041538461545</v>
      </c>
      <c r="P19" s="9">
        <f t="shared" si="15"/>
        <v>82.992550109264997</v>
      </c>
      <c r="R19" s="9">
        <f>'0,25 kW'!F19</f>
        <v>37.558132000000001</v>
      </c>
      <c r="S19">
        <f>'0,25 kW'!L19</f>
        <v>1.1629</v>
      </c>
      <c r="T19" s="5">
        <f>'0,25 kW'!H19</f>
        <v>249.95367692307693</v>
      </c>
      <c r="U19" s="10">
        <f t="shared" si="16"/>
        <v>43.676351702800005</v>
      </c>
      <c r="AJ19" s="10"/>
      <c r="AM19" s="2">
        <f t="shared" si="0"/>
        <v>114.10786977836713</v>
      </c>
      <c r="AN19" s="2">
        <f t="shared" si="1"/>
        <v>46.415185168111464</v>
      </c>
      <c r="AO19" s="13">
        <f t="shared" si="2"/>
        <v>2.4584167738441436</v>
      </c>
      <c r="AP19" s="1" t="s">
        <v>238</v>
      </c>
      <c r="AR19" s="2">
        <f t="shared" si="3"/>
        <v>167.1670939806335</v>
      </c>
      <c r="AS19" s="2">
        <f t="shared" si="4"/>
        <v>44.888411993988626</v>
      </c>
      <c r="AT19" s="13">
        <f t="shared" si="5"/>
        <v>3.7240589843770864</v>
      </c>
      <c r="AU19" s="1" t="s">
        <v>238</v>
      </c>
      <c r="AW19" s="2">
        <f t="shared" si="6"/>
        <v>186.63623539878509</v>
      </c>
      <c r="AX19" s="2">
        <f t="shared" si="7"/>
        <v>44.115650795511115</v>
      </c>
      <c r="AY19" s="13">
        <f t="shared" si="8"/>
        <v>4.2306127651589769</v>
      </c>
      <c r="AZ19" s="1" t="s">
        <v>238</v>
      </c>
      <c r="BB19" s="4">
        <f t="shared" si="9"/>
        <v>209.91140372622385</v>
      </c>
      <c r="BC19" s="2">
        <f t="shared" si="10"/>
        <v>42.290010993806824</v>
      </c>
      <c r="BD19" s="13">
        <f t="shared" si="11"/>
        <v>4.9636166743244496</v>
      </c>
      <c r="BE19" s="1" t="s">
        <v>238</v>
      </c>
    </row>
    <row r="20" spans="2:57">
      <c r="B20">
        <f t="shared" si="12"/>
        <v>10</v>
      </c>
      <c r="C20">
        <f>'1 kW'!F20</f>
        <v>39.912908000000002</v>
      </c>
      <c r="D20">
        <f>'1 kW'!L20</f>
        <v>2.6746853999999995</v>
      </c>
      <c r="E20" s="105">
        <f>'1 kW'!H20</f>
        <v>992.71038461538467</v>
      </c>
      <c r="F20" s="10">
        <f t="shared" si="13"/>
        <v>106.75447229914319</v>
      </c>
      <c r="G20" s="2"/>
      <c r="H20" s="2">
        <f>'0,75 kW'!F20</f>
        <v>39.692306000000002</v>
      </c>
      <c r="I20" s="1">
        <f>'0,75 kW'!L20</f>
        <v>3.1058677000000001</v>
      </c>
      <c r="J20" s="3">
        <f>'0,75 kW'!H20</f>
        <v>750.1086153846154</v>
      </c>
      <c r="K20" s="10">
        <f t="shared" si="14"/>
        <v>123.27905114391621</v>
      </c>
      <c r="M20">
        <f>'0,5 kW'!F20</f>
        <v>39.777208999999999</v>
      </c>
      <c r="N20">
        <f>'0,5 kW'!L20</f>
        <v>2.1691131000000001</v>
      </c>
      <c r="O20" s="5">
        <f>'0,5 kW'!H20</f>
        <v>503.17964615384619</v>
      </c>
      <c r="P20" s="9">
        <f t="shared" si="15"/>
        <v>86.281265123337903</v>
      </c>
      <c r="R20" s="9">
        <f>'0,25 kW'!F20</f>
        <v>37.137973000000002</v>
      </c>
      <c r="S20">
        <f>'0,25 kW'!L20</f>
        <v>1.1877944</v>
      </c>
      <c r="T20" s="5">
        <f>'0,25 kW'!H20</f>
        <v>250.24430769230767</v>
      </c>
      <c r="U20" s="10">
        <f t="shared" si="16"/>
        <v>44.112276356751202</v>
      </c>
      <c r="AJ20" s="10"/>
      <c r="AM20" s="2">
        <f t="shared" si="0"/>
        <v>124.29610644978561</v>
      </c>
      <c r="AN20" s="2">
        <f t="shared" si="1"/>
        <v>46.144110992064348</v>
      </c>
      <c r="AO20" s="13">
        <f t="shared" si="2"/>
        <v>2.6936504740802456</v>
      </c>
      <c r="AP20">
        <f>VLOOKUP(AP11, AM11:AO70,3,FALSE)</f>
        <v>5.2922610043378153</v>
      </c>
      <c r="AR20" s="2">
        <f t="shared" si="3"/>
        <v>182.14109332792086</v>
      </c>
      <c r="AS20" s="2">
        <f t="shared" si="4"/>
        <v>44.179506531739769</v>
      </c>
      <c r="AT20" s="13">
        <f t="shared" si="5"/>
        <v>4.122750741841485</v>
      </c>
      <c r="AU20">
        <f>VLOOKUP(AU11, AR11:AT70,3,FALSE)</f>
        <v>5.2936993930758351</v>
      </c>
      <c r="AW20" s="2">
        <f t="shared" si="6"/>
        <v>194.10695824326484</v>
      </c>
      <c r="AX20" s="2">
        <f t="shared" si="7"/>
        <v>43.632804989096989</v>
      </c>
      <c r="AY20" s="13">
        <f t="shared" si="8"/>
        <v>4.4486472573048763</v>
      </c>
      <c r="AZ20">
        <f>VLOOKUP(AZ11, AW11:AY70,3,FALSE)</f>
        <v>5.3446612592660596</v>
      </c>
      <c r="BB20" s="4">
        <f t="shared" si="9"/>
        <v>212.17469299940853</v>
      </c>
      <c r="BC20" s="2">
        <f t="shared" si="10"/>
        <v>41.85009466861306</v>
      </c>
      <c r="BD20" s="13">
        <f t="shared" si="11"/>
        <v>5.0698736688530444</v>
      </c>
      <c r="BE20">
        <f>VLOOKUP(BE11, BB11:BD70,3,FALSE)</f>
        <v>5.383618291620456</v>
      </c>
    </row>
    <row r="21" spans="2:57">
      <c r="B21">
        <f t="shared" si="12"/>
        <v>11</v>
      </c>
      <c r="C21">
        <f>'1 kW'!F21</f>
        <v>39.777934000000002</v>
      </c>
      <c r="D21">
        <f>'1 kW'!L21</f>
        <v>2.7904263</v>
      </c>
      <c r="E21" s="105">
        <f>'1 kW'!H21</f>
        <v>992.94719999999984</v>
      </c>
      <c r="F21" s="10">
        <f t="shared" si="13"/>
        <v>110.9973931932642</v>
      </c>
      <c r="G21" s="2"/>
      <c r="H21" s="2">
        <f>'0,75 kW'!F21</f>
        <v>39.298997</v>
      </c>
      <c r="I21" s="1">
        <f>'0,75 kW'!L21</f>
        <v>3.2511551000000001</v>
      </c>
      <c r="J21" s="3">
        <f>'0,75 kW'!H21</f>
        <v>749.66727692307688</v>
      </c>
      <c r="K21" s="10">
        <f t="shared" si="14"/>
        <v>127.7671345214347</v>
      </c>
      <c r="M21">
        <f>'0,5 kW'!F21</f>
        <v>39.285209000000002</v>
      </c>
      <c r="N21">
        <f>'0,5 kW'!L21</f>
        <v>2.2715000000000001</v>
      </c>
      <c r="O21" s="5">
        <f>'0,5 kW'!H21</f>
        <v>505.58004615384618</v>
      </c>
      <c r="P21" s="9">
        <f t="shared" si="15"/>
        <v>89.236352243500008</v>
      </c>
      <c r="R21" s="9">
        <f>'0,25 kW'!F21</f>
        <v>36.970345000000002</v>
      </c>
      <c r="S21">
        <f>'0,25 kW'!L21</f>
        <v>1.1975</v>
      </c>
      <c r="T21" s="5">
        <f>'0,25 kW'!H21</f>
        <v>249.99673846153846</v>
      </c>
      <c r="U21" s="10">
        <f t="shared" si="16"/>
        <v>44.271988137500003</v>
      </c>
      <c r="AJ21" s="10"/>
      <c r="AM21" s="2">
        <f t="shared" si="0"/>
        <v>129.29487089464973</v>
      </c>
      <c r="AN21" s="2">
        <f t="shared" si="1"/>
        <v>46.008937708239273</v>
      </c>
      <c r="AO21" s="13">
        <f t="shared" si="2"/>
        <v>2.8102120443327605</v>
      </c>
      <c r="AP21" s="1"/>
      <c r="AR21" s="2">
        <f t="shared" si="3"/>
        <v>188.91413878924899</v>
      </c>
      <c r="AS21" s="2">
        <f t="shared" si="4"/>
        <v>43.774646537600411</v>
      </c>
      <c r="AT21" s="13">
        <f t="shared" si="5"/>
        <v>4.3156062637074735</v>
      </c>
      <c r="AU21" s="1"/>
      <c r="AW21" s="2">
        <f t="shared" si="6"/>
        <v>200.85546295138963</v>
      </c>
      <c r="AX21" s="2">
        <f t="shared" si="7"/>
        <v>43.11467665865289</v>
      </c>
      <c r="AY21" s="13">
        <f t="shared" si="8"/>
        <v>4.6586331736081563</v>
      </c>
      <c r="AZ21" s="1"/>
      <c r="BB21" s="4">
        <f t="shared" si="9"/>
        <v>213.01222761675476</v>
      </c>
      <c r="BC21" s="2">
        <f t="shared" si="10"/>
        <v>41.674763864150997</v>
      </c>
      <c r="BD21" s="13">
        <f t="shared" si="11"/>
        <v>5.1113001698370697</v>
      </c>
      <c r="BE21" s="1"/>
    </row>
    <row r="22" spans="2:57">
      <c r="B22">
        <f t="shared" si="12"/>
        <v>12</v>
      </c>
      <c r="C22">
        <f>'1 kW'!F22</f>
        <v>39.562412000000002</v>
      </c>
      <c r="D22">
        <f>'1 kW'!L22</f>
        <v>2.9609993999999999</v>
      </c>
      <c r="E22" s="105">
        <f>'1 kW'!H22</f>
        <v>990.01935384615376</v>
      </c>
      <c r="F22" s="10">
        <f t="shared" si="13"/>
        <v>117.1442781945528</v>
      </c>
      <c r="G22" s="2"/>
      <c r="H22" s="2">
        <f>'0,75 kW'!F22</f>
        <v>38.825865</v>
      </c>
      <c r="I22" s="1">
        <f>'0,75 kW'!L22</f>
        <v>3.4</v>
      </c>
      <c r="J22" s="3">
        <f>'0,75 kW'!H22</f>
        <v>750.70063076923077</v>
      </c>
      <c r="K22" s="10">
        <f t="shared" si="14"/>
        <v>132.00794099999999</v>
      </c>
      <c r="M22">
        <f>'0,5 kW'!F22</f>
        <v>38.868679</v>
      </c>
      <c r="N22">
        <f>'0,5 kW'!L22</f>
        <v>2.3423403999999999</v>
      </c>
      <c r="O22" s="5">
        <f>'0,5 kW'!H22</f>
        <v>502.74907692307698</v>
      </c>
      <c r="P22" s="9">
        <f t="shared" si="15"/>
        <v>91.043677116331594</v>
      </c>
      <c r="R22" s="9">
        <f>'0,25 kW'!F22</f>
        <v>36.852786999999999</v>
      </c>
      <c r="S22">
        <f>'0,25 kW'!L22</f>
        <v>1.2042790000000001</v>
      </c>
      <c r="T22" s="5">
        <f>'0,25 kW'!H22</f>
        <v>250.42729230769228</v>
      </c>
      <c r="U22" s="10">
        <f t="shared" si="16"/>
        <v>44.381037475573002</v>
      </c>
      <c r="AJ22" s="10"/>
      <c r="AM22" s="2">
        <f t="shared" si="0"/>
        <v>136.55484287151111</v>
      </c>
      <c r="AN22" s="2">
        <f t="shared" si="1"/>
        <v>45.793122013790523</v>
      </c>
      <c r="AO22" s="13">
        <f t="shared" si="2"/>
        <v>2.9819946067531244</v>
      </c>
      <c r="AP22" s="1"/>
      <c r="AR22" s="2">
        <f t="shared" si="3"/>
        <v>195.37429589730763</v>
      </c>
      <c r="AS22" s="2">
        <f t="shared" si="4"/>
        <v>43.289680706397064</v>
      </c>
      <c r="AT22" s="13">
        <f t="shared" si="5"/>
        <v>4.5131840362231292</v>
      </c>
      <c r="AU22" s="1"/>
      <c r="AW22" s="2">
        <f t="shared" si="6"/>
        <v>205.03164358136036</v>
      </c>
      <c r="AX22" s="2">
        <f t="shared" si="7"/>
        <v>42.680068746537252</v>
      </c>
      <c r="AY22" s="13">
        <f t="shared" si="8"/>
        <v>4.8039201810797252</v>
      </c>
      <c r="AZ22" s="1"/>
      <c r="BB22" s="4">
        <f t="shared" si="9"/>
        <v>213.58615054616175</v>
      </c>
      <c r="BC22" s="2">
        <f t="shared" si="10"/>
        <v>41.551825742216401</v>
      </c>
      <c r="BD22" s="13">
        <f t="shared" si="11"/>
        <v>5.1402350373538344</v>
      </c>
      <c r="BE22" s="1"/>
    </row>
    <row r="23" spans="2:57">
      <c r="B23">
        <f t="shared" si="12"/>
        <v>13</v>
      </c>
      <c r="C23">
        <f>'1 kW'!F23</f>
        <v>39.187244999999997</v>
      </c>
      <c r="D23">
        <f>'1 kW'!L23</f>
        <v>3.2370000000000001</v>
      </c>
      <c r="E23" s="105">
        <f>'1 kW'!H23</f>
        <v>991.26800000000003</v>
      </c>
      <c r="F23" s="10">
        <f t="shared" si="13"/>
        <v>126.849112065</v>
      </c>
      <c r="G23" s="2"/>
      <c r="H23" s="2">
        <f>'0,75 kW'!F23</f>
        <v>38.288148</v>
      </c>
      <c r="I23" s="1">
        <f>'0,75 kW'!L23</f>
        <v>3.54</v>
      </c>
      <c r="J23" s="3">
        <f>'0,75 kW'!H23</f>
        <v>750.82979999999998</v>
      </c>
      <c r="K23" s="10">
        <f t="shared" si="14"/>
        <v>135.54004391999999</v>
      </c>
      <c r="M23">
        <f>'0,5 kW'!F23</f>
        <v>38.366520000000001</v>
      </c>
      <c r="N23">
        <f>'0,5 kW'!L23</f>
        <v>2.4151237999999999</v>
      </c>
      <c r="O23" s="5">
        <f>'0,5 kW'!H23</f>
        <v>502.99666153846152</v>
      </c>
      <c r="P23" s="9">
        <f t="shared" si="15"/>
        <v>92.659895575175995</v>
      </c>
      <c r="R23" s="9">
        <f>'0,25 kW'!F23</f>
        <v>36.711283000000002</v>
      </c>
      <c r="S23">
        <f>'0,25 kW'!L23</f>
        <v>1.2118226999999999</v>
      </c>
      <c r="T23" s="5">
        <f>'0,25 kW'!H23</f>
        <v>250.24430769230767</v>
      </c>
      <c r="U23" s="10">
        <f t="shared" si="16"/>
        <v>44.487566085524101</v>
      </c>
      <c r="AJ23" s="10"/>
      <c r="AM23" s="2">
        <f t="shared" si="0"/>
        <v>148.05881368931978</v>
      </c>
      <c r="AN23" s="2">
        <f t="shared" si="1"/>
        <v>45.417479793230704</v>
      </c>
      <c r="AO23" s="13">
        <f t="shared" si="2"/>
        <v>3.2599522114255963</v>
      </c>
      <c r="AP23" s="1"/>
      <c r="AR23" s="2">
        <f t="shared" si="3"/>
        <v>200.84007332862299</v>
      </c>
      <c r="AS23" s="2">
        <f t="shared" si="4"/>
        <v>42.740833084061535</v>
      </c>
      <c r="AT23" s="13">
        <f t="shared" si="5"/>
        <v>4.6990210259499641</v>
      </c>
      <c r="AU23" s="1"/>
      <c r="AW23" s="2">
        <f t="shared" si="6"/>
        <v>208.82328995828854</v>
      </c>
      <c r="AX23" s="2">
        <f t="shared" si="7"/>
        <v>42.159335996125378</v>
      </c>
      <c r="AY23" s="13">
        <f t="shared" si="8"/>
        <v>4.9531920990757605</v>
      </c>
      <c r="AZ23" s="1"/>
      <c r="BB23" s="4">
        <f t="shared" si="9"/>
        <v>214.16118371823524</v>
      </c>
      <c r="BC23" s="2">
        <f t="shared" si="10"/>
        <v>41.404334719670608</v>
      </c>
      <c r="BD23" s="13">
        <f t="shared" si="11"/>
        <v>5.1724338808537915</v>
      </c>
      <c r="BE23" s="1"/>
    </row>
    <row r="24" spans="2:57">
      <c r="B24">
        <f t="shared" si="12"/>
        <v>14</v>
      </c>
      <c r="C24">
        <f>'1 kW'!F24</f>
        <v>38.893351000000003</v>
      </c>
      <c r="D24">
        <f>'1 kW'!L24</f>
        <v>3.4378634000000003</v>
      </c>
      <c r="E24" s="105">
        <f>'1 kW'!H24</f>
        <v>990.86972307692304</v>
      </c>
      <c r="F24" s="10">
        <f t="shared" si="13"/>
        <v>133.71002790625343</v>
      </c>
      <c r="G24" s="2"/>
      <c r="H24" s="2">
        <f>'0,75 kW'!F24</f>
        <v>37.981918999999998</v>
      </c>
      <c r="I24" s="1">
        <f>'0,75 kW'!L24</f>
        <v>3.6088554999999998</v>
      </c>
      <c r="J24" s="3">
        <f>'0,75 kW'!H24</f>
        <v>746.0828307692309</v>
      </c>
      <c r="K24" s="10">
        <f t="shared" si="14"/>
        <v>137.07125728370448</v>
      </c>
      <c r="M24">
        <f>'0,5 kW'!F24</f>
        <v>37.926768000000003</v>
      </c>
      <c r="N24">
        <f>'0,5 kW'!L24</f>
        <v>2.4752643999999999</v>
      </c>
      <c r="O24" s="5">
        <f>'0,5 kW'!H24</f>
        <v>506.26895384615392</v>
      </c>
      <c r="P24" s="9">
        <f t="shared" si="15"/>
        <v>93.878778637459206</v>
      </c>
      <c r="R24" s="9">
        <f>'0,25 kW'!F24</f>
        <v>36.561796999999999</v>
      </c>
      <c r="S24">
        <f>'0,25 kW'!L24</f>
        <v>1.2193000000000001</v>
      </c>
      <c r="T24" s="5">
        <f>'0,25 kW'!H24</f>
        <v>250.52416923076922</v>
      </c>
      <c r="U24" s="10">
        <f t="shared" si="16"/>
        <v>44.579799082100003</v>
      </c>
      <c r="AJ24" s="10"/>
      <c r="AM24" s="2">
        <f t="shared" si="0"/>
        <v>156.22747948294915</v>
      </c>
      <c r="AN24" s="2">
        <f t="shared" si="1"/>
        <v>45.123239944644169</v>
      </c>
      <c r="AO24" s="13">
        <f t="shared" si="2"/>
        <v>3.4622398496784434</v>
      </c>
      <c r="AP24" s="1"/>
      <c r="AR24" s="2">
        <f t="shared" si="3"/>
        <v>203.25336468630169</v>
      </c>
      <c r="AS24" s="2">
        <f t="shared" si="4"/>
        <v>42.429129765731368</v>
      </c>
      <c r="AT24" s="13">
        <f t="shared" si="5"/>
        <v>4.7904203034223638</v>
      </c>
      <c r="AU24" s="1"/>
      <c r="AW24" s="2">
        <f t="shared" si="6"/>
        <v>211.71300925124501</v>
      </c>
      <c r="AX24" s="2">
        <f t="shared" si="7"/>
        <v>41.704236588694286</v>
      </c>
      <c r="AY24" s="13">
        <f t="shared" si="8"/>
        <v>5.0765348216118378</v>
      </c>
      <c r="AZ24" s="1"/>
      <c r="BB24" s="4">
        <f t="shared" si="9"/>
        <v>214.67375911420606</v>
      </c>
      <c r="BC24" s="2">
        <f t="shared" si="10"/>
        <v>41.248914395177081</v>
      </c>
      <c r="BD24" s="13">
        <f t="shared" si="11"/>
        <v>5.2043493086282586</v>
      </c>
      <c r="BE24" s="1"/>
    </row>
    <row r="25" spans="2:57">
      <c r="B25">
        <f t="shared" si="12"/>
        <v>15</v>
      </c>
      <c r="C25">
        <f>'1 kW'!F25</f>
        <v>38.744590000000002</v>
      </c>
      <c r="D25">
        <f>'1 kW'!L25</f>
        <v>3.5366309</v>
      </c>
      <c r="E25" s="105">
        <f>'1 kW'!H25</f>
        <v>990.49298461538467</v>
      </c>
      <c r="F25" s="10">
        <f t="shared" si="13"/>
        <v>137.02531420183101</v>
      </c>
      <c r="G25" s="2"/>
      <c r="H25" s="2">
        <f>'0,75 kW'!F25</f>
        <v>37.834609</v>
      </c>
      <c r="I25" s="1">
        <f>'0,75 kW'!L25</f>
        <v>3.6416150000000003</v>
      </c>
      <c r="J25" s="3">
        <f>'0,75 kW'!H25</f>
        <v>745.84601538461538</v>
      </c>
      <c r="K25" s="10">
        <f t="shared" si="14"/>
        <v>137.77907965353501</v>
      </c>
      <c r="M25">
        <f>'0,5 kW'!F25</f>
        <v>37.800502999999999</v>
      </c>
      <c r="N25">
        <f>'0,5 kW'!L25</f>
        <v>2.4902820999999999</v>
      </c>
      <c r="O25" s="5">
        <f>'0,5 kW'!H25</f>
        <v>505.48316923076914</v>
      </c>
      <c r="P25" s="9">
        <f t="shared" si="15"/>
        <v>94.133915991896302</v>
      </c>
      <c r="R25" s="9">
        <f>'0,25 kW'!F25</f>
        <v>36.455849999999998</v>
      </c>
      <c r="S25">
        <f>'0,25 kW'!L25</f>
        <v>1.2243999999999999</v>
      </c>
      <c r="T25" s="5">
        <f>'0,25 kW'!H25</f>
        <v>250.70716923076921</v>
      </c>
      <c r="U25" s="10">
        <f t="shared" si="16"/>
        <v>44.636542739999996</v>
      </c>
      <c r="AJ25" s="10"/>
      <c r="AM25" s="2">
        <f t="shared" si="0"/>
        <v>160.18534085117241</v>
      </c>
      <c r="AN25" s="2">
        <f t="shared" si="1"/>
        <v>44.974308885786904</v>
      </c>
      <c r="AO25" s="13">
        <f t="shared" si="2"/>
        <v>3.5617076686595914</v>
      </c>
      <c r="AP25" s="1"/>
      <c r="AR25" s="2">
        <f t="shared" si="3"/>
        <v>204.37373088554702</v>
      </c>
      <c r="AS25" s="2">
        <f t="shared" si="4"/>
        <v>42.279215239857081</v>
      </c>
      <c r="AT25" s="13">
        <f t="shared" si="5"/>
        <v>4.8339054953149097</v>
      </c>
      <c r="AU25" s="1"/>
      <c r="AW25" s="2">
        <f t="shared" si="6"/>
        <v>212.33304428672724</v>
      </c>
      <c r="AX25" s="2">
        <f t="shared" si="7"/>
        <v>41.574139189939068</v>
      </c>
      <c r="AY25" s="13">
        <f t="shared" si="8"/>
        <v>5.1073347139346614</v>
      </c>
      <c r="AZ25" s="1"/>
      <c r="BB25" s="4">
        <f t="shared" si="9"/>
        <v>214.99683633402793</v>
      </c>
      <c r="BC25" s="2">
        <f t="shared" si="10"/>
        <v>41.138919803811625</v>
      </c>
      <c r="BD25" s="13">
        <f t="shared" si="11"/>
        <v>5.2261176851344535</v>
      </c>
      <c r="BE25" s="1"/>
    </row>
    <row r="26" spans="2:57">
      <c r="B26">
        <f t="shared" si="12"/>
        <v>16</v>
      </c>
      <c r="C26">
        <f>'1 kW'!F26</f>
        <v>38.601635000000002</v>
      </c>
      <c r="D26">
        <f>'1 kW'!L26</f>
        <v>3.6261083999999997</v>
      </c>
      <c r="E26" s="105">
        <f>'1 kW'!H26</f>
        <v>992.04301538461527</v>
      </c>
      <c r="F26" s="10">
        <f t="shared" si="13"/>
        <v>139.973712927234</v>
      </c>
      <c r="G26" s="2"/>
      <c r="H26" s="2">
        <f>'0,75 kW'!F26</f>
        <v>37.617635999999997</v>
      </c>
      <c r="I26" s="1">
        <f>'0,75 kW'!L26</f>
        <v>3.6865982000000002</v>
      </c>
      <c r="J26" s="3">
        <f>'0,75 kW'!H26</f>
        <v>747.10541538461541</v>
      </c>
      <c r="K26" s="10">
        <f t="shared" si="14"/>
        <v>138.68110916585519</v>
      </c>
      <c r="M26">
        <f>'0,5 kW'!F26</f>
        <v>37.653919000000002</v>
      </c>
      <c r="N26">
        <f>'0,5 kW'!L26</f>
        <v>2.5063475000000004</v>
      </c>
      <c r="O26" s="5">
        <f>'0,5 kW'!H26</f>
        <v>505.47239999999999</v>
      </c>
      <c r="P26" s="9">
        <f t="shared" si="15"/>
        <v>94.373805750852526</v>
      </c>
      <c r="R26" s="9">
        <f>'0,25 kW'!F26</f>
        <v>36.321601999999999</v>
      </c>
      <c r="S26">
        <f>'0,25 kW'!L26</f>
        <v>1.2302999999999999</v>
      </c>
      <c r="T26" s="5">
        <f>'0,25 kW'!H26</f>
        <v>250.73946153846154</v>
      </c>
      <c r="U26" s="10">
        <f t="shared" si="16"/>
        <v>44.686466940599999</v>
      </c>
      <c r="AJ26" s="10"/>
      <c r="AM26" s="2">
        <f t="shared" si="0"/>
        <v>163.71545492710808</v>
      </c>
      <c r="AN26" s="2">
        <f t="shared" si="1"/>
        <v>44.831199822543418</v>
      </c>
      <c r="AO26" s="13">
        <f t="shared" si="2"/>
        <v>3.6518196161411587</v>
      </c>
      <c r="AP26" s="1"/>
      <c r="AR26" s="2">
        <f t="shared" si="3"/>
        <v>205.81898184318399</v>
      </c>
      <c r="AS26" s="2">
        <f t="shared" si="4"/>
        <v>42.058665875495336</v>
      </c>
      <c r="AT26" s="13">
        <f t="shared" si="5"/>
        <v>4.893616513002625</v>
      </c>
      <c r="AU26" s="1"/>
      <c r="AW26" s="2">
        <f t="shared" si="6"/>
        <v>212.92829783687543</v>
      </c>
      <c r="AX26" s="2">
        <f t="shared" si="7"/>
        <v>41.423455426395911</v>
      </c>
      <c r="AY26" s="13">
        <f t="shared" si="8"/>
        <v>5.1402833405634469</v>
      </c>
      <c r="AZ26" s="1"/>
      <c r="BB26" s="4">
        <f t="shared" si="9"/>
        <v>215.30327285724883</v>
      </c>
      <c r="BC26" s="2">
        <f t="shared" si="10"/>
        <v>40.999989296153551</v>
      </c>
      <c r="BD26" s="13">
        <f t="shared" si="11"/>
        <v>5.2513007089357382</v>
      </c>
      <c r="BE26" s="1"/>
    </row>
    <row r="27" spans="2:57">
      <c r="B27">
        <f t="shared" si="12"/>
        <v>17</v>
      </c>
      <c r="C27">
        <f>'1 kW'!F27</f>
        <v>38.304113000000001</v>
      </c>
      <c r="D27">
        <f>'1 kW'!L27</f>
        <v>3.8043648000000001</v>
      </c>
      <c r="E27" s="105">
        <f>'1 kW'!H27</f>
        <v>991.99995384615374</v>
      </c>
      <c r="F27" s="10">
        <f t="shared" si="13"/>
        <v>145.72281919242241</v>
      </c>
      <c r="G27" s="2"/>
      <c r="H27" s="2">
        <f>'0,75 kW'!F27</f>
        <v>37.410096000000003</v>
      </c>
      <c r="I27" s="1">
        <f>'0,75 kW'!L27</f>
        <v>3.726</v>
      </c>
      <c r="J27" s="3">
        <f>'0,75 kW'!H27</f>
        <v>750.52841538461541</v>
      </c>
      <c r="K27" s="10">
        <f t="shared" si="14"/>
        <v>139.390017696</v>
      </c>
      <c r="M27">
        <f>'0,5 kW'!F27</f>
        <v>37.554502999999997</v>
      </c>
      <c r="N27">
        <f>'0,5 kW'!L27</f>
        <v>2.5171000000000001</v>
      </c>
      <c r="O27" s="5">
        <f>'0,5 kW'!H27</f>
        <v>506.02138461538459</v>
      </c>
      <c r="P27" s="9">
        <f t="shared" si="15"/>
        <v>94.528439501299999</v>
      </c>
      <c r="R27" s="9">
        <f>'0,25 kW'!F27</f>
        <v>36.248309999999996</v>
      </c>
      <c r="S27">
        <f>'0,25 kW'!L27</f>
        <v>1.2334000000000001</v>
      </c>
      <c r="T27" s="5">
        <f>'0,25 kW'!H27</f>
        <v>250.63181538461538</v>
      </c>
      <c r="U27" s="10">
        <f t="shared" si="16"/>
        <v>44.708665554</v>
      </c>
      <c r="AJ27" s="10"/>
      <c r="AM27" s="2">
        <f t="shared" si="0"/>
        <v>170.62248337270566</v>
      </c>
      <c r="AN27" s="2">
        <f t="shared" si="1"/>
        <v>44.533370898912821</v>
      </c>
      <c r="AO27" s="13">
        <f t="shared" si="2"/>
        <v>3.8313399576242499</v>
      </c>
      <c r="AP27" s="1"/>
      <c r="AR27" s="2">
        <f t="shared" si="3"/>
        <v>206.97677411892164</v>
      </c>
      <c r="AS27" s="2">
        <f t="shared" si="4"/>
        <v>41.84799325724434</v>
      </c>
      <c r="AT27" s="13">
        <f t="shared" si="5"/>
        <v>4.9459187408727594</v>
      </c>
      <c r="AU27" s="1"/>
      <c r="AW27" s="2">
        <f t="shared" si="6"/>
        <v>213.31439913184897</v>
      </c>
      <c r="AX27" s="2">
        <f t="shared" si="7"/>
        <v>41.321295473086451</v>
      </c>
      <c r="AY27" s="13">
        <f t="shared" si="8"/>
        <v>5.1623357082496542</v>
      </c>
      <c r="AZ27" s="1"/>
      <c r="BB27" s="4">
        <f t="shared" si="9"/>
        <v>215.44697435847289</v>
      </c>
      <c r="BC27" s="2">
        <f t="shared" si="10"/>
        <v>40.924236995519649</v>
      </c>
      <c r="BD27" s="13">
        <f t="shared" si="11"/>
        <v>5.2645324672042104</v>
      </c>
      <c r="BE27" s="1"/>
    </row>
    <row r="28" spans="2:57">
      <c r="B28">
        <f t="shared" si="12"/>
        <v>18</v>
      </c>
      <c r="C28">
        <f>'1 kW'!F28</f>
        <v>37.951441000000003</v>
      </c>
      <c r="D28">
        <f>'1 kW'!L28</f>
        <v>3.9928194000000001</v>
      </c>
      <c r="E28" s="105">
        <f>'1 kW'!H28</f>
        <v>991.61244615384612</v>
      </c>
      <c r="F28" s="10">
        <f t="shared" si="13"/>
        <v>151.53324988275543</v>
      </c>
      <c r="G28" s="2"/>
      <c r="H28" s="2">
        <f>'0,75 kW'!F28</f>
        <v>37.249724999999998</v>
      </c>
      <c r="I28" s="1">
        <f>'0,75 kW'!L28</f>
        <v>3.7535840999999999</v>
      </c>
      <c r="J28" s="3">
        <f>'0,75 kW'!H28</f>
        <v>746.3411692307692</v>
      </c>
      <c r="K28" s="10">
        <f t="shared" si="14"/>
        <v>139.8199754893725</v>
      </c>
      <c r="M28">
        <f>'0,5 kW'!F28</f>
        <v>37.316485999999998</v>
      </c>
      <c r="N28">
        <f>'0,5 kW'!L28</f>
        <v>2.5401548000000003</v>
      </c>
      <c r="O28" s="5">
        <f>'0,5 kW'!H28</f>
        <v>505.67692307692306</v>
      </c>
      <c r="P28" s="9">
        <f t="shared" si="15"/>
        <v>94.789651032032808</v>
      </c>
      <c r="R28" s="9">
        <f>'0,25 kW'!F28</f>
        <v>36.138734999999997</v>
      </c>
      <c r="S28">
        <f>'0,25 kW'!L28</f>
        <v>1.2378</v>
      </c>
      <c r="T28" s="5">
        <f>'0,25 kW'!H28</f>
        <v>250.98703076923076</v>
      </c>
      <c r="U28" s="10">
        <f t="shared" si="16"/>
        <v>44.732526182999997</v>
      </c>
      <c r="AJ28" s="10"/>
      <c r="AM28" s="2">
        <f t="shared" si="0"/>
        <v>177.65506477324655</v>
      </c>
      <c r="AN28" s="2">
        <f t="shared" si="1"/>
        <v>44.180374415920717</v>
      </c>
      <c r="AO28" s="13">
        <f t="shared" si="2"/>
        <v>4.0211308102727905</v>
      </c>
      <c r="AP28" s="1"/>
      <c r="AR28" s="2">
        <f t="shared" si="3"/>
        <v>207.69907121406052</v>
      </c>
      <c r="AS28" s="2">
        <f t="shared" si="4"/>
        <v>41.685429198676012</v>
      </c>
      <c r="AT28" s="13">
        <f t="shared" si="5"/>
        <v>4.9825340702179295</v>
      </c>
      <c r="AU28" s="1"/>
      <c r="AW28" s="2">
        <f t="shared" si="6"/>
        <v>213.99757527370133</v>
      </c>
      <c r="AX28" s="2">
        <f t="shared" si="7"/>
        <v>41.077395069714314</v>
      </c>
      <c r="AY28" s="13">
        <f t="shared" si="8"/>
        <v>5.2096189378736488</v>
      </c>
      <c r="AZ28" s="1"/>
      <c r="BB28" s="4">
        <f t="shared" si="9"/>
        <v>215.61818588852506</v>
      </c>
      <c r="BC28" s="2">
        <f t="shared" si="10"/>
        <v>40.811169955910231</v>
      </c>
      <c r="BD28" s="13">
        <f t="shared" si="11"/>
        <v>5.2833130273272024</v>
      </c>
      <c r="BE28" s="1"/>
    </row>
    <row r="29" spans="2:57">
      <c r="B29">
        <f t="shared" si="12"/>
        <v>19</v>
      </c>
      <c r="C29">
        <f>'1 kW'!F29</f>
        <v>37.624167</v>
      </c>
      <c r="D29">
        <f>'1 kW'!L29</f>
        <v>4.1535435999999999</v>
      </c>
      <c r="E29" s="105">
        <f>'1 kW'!H29</f>
        <v>992.19370769230773</v>
      </c>
      <c r="F29" s="10">
        <f t="shared" si="13"/>
        <v>156.27361804818119</v>
      </c>
      <c r="G29" s="2"/>
      <c r="H29" s="2">
        <f>'0,75 kW'!F29</f>
        <v>37.000096999999997</v>
      </c>
      <c r="I29" s="1">
        <f>'0,75 kW'!L29</f>
        <v>3.7935381000000001</v>
      </c>
      <c r="J29" s="3">
        <f>'0,75 kW'!H29</f>
        <v>746.13664615384607</v>
      </c>
      <c r="K29" s="10">
        <f t="shared" si="14"/>
        <v>140.3612776731957</v>
      </c>
      <c r="M29">
        <f>'0,5 kW'!F29</f>
        <v>37.165548000000001</v>
      </c>
      <c r="N29">
        <f>'0,5 kW'!L29</f>
        <v>2.5535000000000001</v>
      </c>
      <c r="O29" s="5">
        <f>'0,5 kW'!H29</f>
        <v>506.80715384615377</v>
      </c>
      <c r="P29" s="9">
        <f t="shared" si="15"/>
        <v>94.902226818000003</v>
      </c>
      <c r="R29" s="9">
        <f>'0,25 kW'!F29</f>
        <v>36.003762000000002</v>
      </c>
      <c r="S29">
        <f>'0,25 kW'!L29</f>
        <v>1.2432000000000001</v>
      </c>
      <c r="T29" s="5">
        <f>'0,25 kW'!H29</f>
        <v>250.99779999999998</v>
      </c>
      <c r="U29" s="10">
        <f t="shared" si="16"/>
        <v>44.759876918400003</v>
      </c>
      <c r="AJ29" s="10"/>
      <c r="AM29" s="2">
        <f t="shared" si="0"/>
        <v>183.43612632385231</v>
      </c>
      <c r="AN29" s="2">
        <f t="shared" si="1"/>
        <v>43.852823679405283</v>
      </c>
      <c r="AO29" s="13">
        <f t="shared" si="2"/>
        <v>4.1829946382677266</v>
      </c>
      <c r="AP29" s="1"/>
      <c r="AR29" s="2">
        <f t="shared" si="3"/>
        <v>208.63685252711505</v>
      </c>
      <c r="AS29" s="2">
        <f t="shared" si="4"/>
        <v>41.432624678070347</v>
      </c>
      <c r="AT29" s="13">
        <f t="shared" si="5"/>
        <v>5.0355692922718296</v>
      </c>
      <c r="AU29" s="1"/>
      <c r="AW29" s="2">
        <f t="shared" si="6"/>
        <v>214.31355775043983</v>
      </c>
      <c r="AX29" s="2">
        <f t="shared" si="7"/>
        <v>40.92305147978589</v>
      </c>
      <c r="AY29" s="13">
        <f t="shared" si="8"/>
        <v>5.2369886897681832</v>
      </c>
      <c r="AZ29" s="1"/>
      <c r="BB29" s="4">
        <f t="shared" si="9"/>
        <v>215.81988022872736</v>
      </c>
      <c r="BC29" s="2">
        <f t="shared" si="10"/>
        <v>40.671911270935055</v>
      </c>
      <c r="BD29" s="13">
        <f t="shared" si="11"/>
        <v>5.3063618965690571</v>
      </c>
      <c r="BE29" s="1"/>
    </row>
    <row r="30" spans="2:57">
      <c r="B30">
        <f t="shared" si="12"/>
        <v>20</v>
      </c>
      <c r="C30">
        <f>'1 kW'!F30</f>
        <v>37.333902000000002</v>
      </c>
      <c r="D30">
        <f>'1 kW'!L30</f>
        <v>4.29</v>
      </c>
      <c r="E30" s="105">
        <f>'1 kW'!H30</f>
        <v>993.10866153846166</v>
      </c>
      <c r="F30" s="10">
        <f t="shared" si="13"/>
        <v>160.16243958000001</v>
      </c>
      <c r="G30" s="2"/>
      <c r="H30" s="2">
        <f>'0,75 kW'!F30</f>
        <v>36.726522000000003</v>
      </c>
      <c r="I30" s="1">
        <f>'0,75 kW'!L30</f>
        <v>3.8353780999999998</v>
      </c>
      <c r="J30" s="3">
        <f>'0,75 kW'!H30</f>
        <v>745.98595384615385</v>
      </c>
      <c r="K30" s="10">
        <f t="shared" si="14"/>
        <v>140.8600981679682</v>
      </c>
      <c r="M30">
        <f>'0,5 kW'!F30</f>
        <v>36.931159000000001</v>
      </c>
      <c r="N30">
        <f>'0,5 kW'!L30</f>
        <v>2.573</v>
      </c>
      <c r="O30" s="5">
        <f>'0,5 kW'!H30</f>
        <v>505.79533846153845</v>
      </c>
      <c r="P30" s="9">
        <f t="shared" si="15"/>
        <v>95.023872107000003</v>
      </c>
      <c r="R30" s="9">
        <f>'0,25 kW'!F30</f>
        <v>35.946434000000004</v>
      </c>
      <c r="S30">
        <f>'0,25 kW'!L30</f>
        <v>1.2454000000000001</v>
      </c>
      <c r="T30" s="5">
        <f>'0,25 kW'!H30</f>
        <v>250.4488307692308</v>
      </c>
      <c r="U30" s="10">
        <f t="shared" si="16"/>
        <v>44.767688903600003</v>
      </c>
      <c r="AJ30" s="10"/>
      <c r="AM30" s="2">
        <f t="shared" si="0"/>
        <v>188.20747340611092</v>
      </c>
      <c r="AN30" s="2">
        <f t="shared" si="1"/>
        <v>43.562323727427653</v>
      </c>
      <c r="AO30" s="13">
        <f t="shared" si="2"/>
        <v>4.3204185934556101</v>
      </c>
      <c r="AP30" s="1"/>
      <c r="AR30" s="2">
        <f t="shared" si="3"/>
        <v>209.52823185785229</v>
      </c>
      <c r="AS30" s="2">
        <f t="shared" si="4"/>
        <v>41.155723212080936</v>
      </c>
      <c r="AT30" s="13">
        <f t="shared" si="5"/>
        <v>5.0911080040587633</v>
      </c>
      <c r="AU30" s="1"/>
      <c r="AW30" s="2">
        <f t="shared" si="6"/>
        <v>214.68705384609336</v>
      </c>
      <c r="AX30" s="2">
        <f t="shared" si="7"/>
        <v>40.683686233374871</v>
      </c>
      <c r="AY30" s="13">
        <f t="shared" si="8"/>
        <v>5.2769813584388228</v>
      </c>
      <c r="AZ30" s="1"/>
      <c r="BB30" s="4">
        <f t="shared" si="9"/>
        <v>215.88777801683855</v>
      </c>
      <c r="BC30" s="2">
        <f t="shared" si="10"/>
        <v>40.612837251130351</v>
      </c>
      <c r="BD30" s="13">
        <f t="shared" si="11"/>
        <v>5.3157521766305527</v>
      </c>
      <c r="BE30" s="1"/>
    </row>
    <row r="31" spans="2:57">
      <c r="B31">
        <f t="shared" si="12"/>
        <v>21</v>
      </c>
      <c r="C31">
        <f>'1 kW'!F31</f>
        <v>37.000096999999997</v>
      </c>
      <c r="D31">
        <f>'1 kW'!L31</f>
        <v>4.4257479000000002</v>
      </c>
      <c r="E31" s="105">
        <f>'1 kW'!H31</f>
        <v>991.69856923076918</v>
      </c>
      <c r="F31" s="10">
        <f t="shared" si="13"/>
        <v>163.7531015975463</v>
      </c>
      <c r="G31" s="2"/>
      <c r="H31" s="2">
        <f>'0,75 kW'!F31</f>
        <v>36.614044</v>
      </c>
      <c r="I31" s="1">
        <f>'0,75 kW'!L31</f>
        <v>3.8525</v>
      </c>
      <c r="J31" s="3">
        <f>'0,75 kW'!H31</f>
        <v>746.82555384615387</v>
      </c>
      <c r="K31" s="10">
        <f t="shared" si="14"/>
        <v>141.05560450999999</v>
      </c>
      <c r="M31">
        <f>'0,5 kW'!F31</f>
        <v>36.844805000000001</v>
      </c>
      <c r="N31">
        <f>'0,5 kW'!L31</f>
        <v>2.5798999999999999</v>
      </c>
      <c r="O31" s="5">
        <f>'0,5 kW'!H31</f>
        <v>505.83838461538465</v>
      </c>
      <c r="P31" s="9">
        <f t="shared" si="15"/>
        <v>95.055912419500004</v>
      </c>
      <c r="R31" s="9">
        <f>'0,25 kW'!F31</f>
        <v>35.876044999999998</v>
      </c>
      <c r="S31">
        <f>'0,25 kW'!L31</f>
        <v>1.248</v>
      </c>
      <c r="T31" s="5">
        <f>'0,25 kW'!H31</f>
        <v>250.92244615384612</v>
      </c>
      <c r="U31" s="10">
        <f t="shared" si="16"/>
        <v>44.773304159999995</v>
      </c>
      <c r="AJ31" s="10"/>
      <c r="AM31" s="2">
        <f t="shared" si="0"/>
        <v>192.67404375231703</v>
      </c>
      <c r="AN31" s="2">
        <f t="shared" si="1"/>
        <v>43.228284995352311</v>
      </c>
      <c r="AO31" s="13">
        <f t="shared" si="2"/>
        <v>4.4571290249666946</v>
      </c>
      <c r="AP31" s="1"/>
      <c r="AR31" s="2">
        <f t="shared" si="3"/>
        <v>209.88145275588769</v>
      </c>
      <c r="AS31" s="2">
        <f t="shared" si="4"/>
        <v>41.041883944919739</v>
      </c>
      <c r="AT31" s="13">
        <f t="shared" si="5"/>
        <v>5.1138357351616488</v>
      </c>
      <c r="AU31" s="1"/>
      <c r="AW31" s="2">
        <f t="shared" si="6"/>
        <v>214.79655171443508</v>
      </c>
      <c r="AX31" s="2">
        <f t="shared" si="7"/>
        <v>40.595571407721742</v>
      </c>
      <c r="AY31" s="13">
        <f t="shared" si="8"/>
        <v>5.2911326104299725</v>
      </c>
      <c r="AZ31" s="1"/>
      <c r="BB31" s="4">
        <f t="shared" si="9"/>
        <v>215.95253972389293</v>
      </c>
      <c r="BC31" s="2">
        <f t="shared" si="10"/>
        <v>40.540384773179333</v>
      </c>
      <c r="BD31" s="13">
        <f t="shared" si="11"/>
        <v>5.3268497803395931</v>
      </c>
      <c r="BE31" s="1"/>
    </row>
    <row r="32" spans="2:57">
      <c r="B32">
        <f t="shared" si="12"/>
        <v>22</v>
      </c>
      <c r="C32">
        <f>'1 kW'!F32</f>
        <v>36.802717000000001</v>
      </c>
      <c r="D32">
        <f>'1 kW'!L32</f>
        <v>4.5008363999999998</v>
      </c>
      <c r="E32" s="105">
        <f>'1 kW'!H32</f>
        <v>989.70720000000006</v>
      </c>
      <c r="F32" s="10">
        <f t="shared" si="13"/>
        <v>165.64300829249879</v>
      </c>
      <c r="G32" s="2"/>
      <c r="H32" s="2">
        <f>'0,75 kW'!F32</f>
        <v>36.517530999999998</v>
      </c>
      <c r="I32" s="1">
        <f>'0,75 kW'!L32</f>
        <v>3.8671000000000002</v>
      </c>
      <c r="J32" s="3">
        <f>'0,75 kW'!H32</f>
        <v>745.78143076923084</v>
      </c>
      <c r="K32" s="10">
        <f t="shared" si="14"/>
        <v>141.21694413009999</v>
      </c>
      <c r="M32">
        <f>'0,5 kW'!F32</f>
        <v>36.713459999999998</v>
      </c>
      <c r="N32">
        <f>'0,5 kW'!L32</f>
        <v>2.5903</v>
      </c>
      <c r="O32" s="5">
        <f>'0,5 kW'!H32</f>
        <v>503.93313846153848</v>
      </c>
      <c r="P32" s="9">
        <f t="shared" si="15"/>
        <v>95.098875437999993</v>
      </c>
      <c r="R32" s="9">
        <f>'0,25 kW'!F32</f>
        <v>35.778081</v>
      </c>
      <c r="S32">
        <f>'0,25 kW'!L32</f>
        <v>1.2515000000000001</v>
      </c>
      <c r="T32" s="5">
        <f>'0,25 kW'!H32</f>
        <v>251.5144769230769</v>
      </c>
      <c r="U32" s="10">
        <f t="shared" si="16"/>
        <v>44.776268371500002</v>
      </c>
      <c r="AJ32" s="10"/>
      <c r="AM32" s="2">
        <f t="shared" si="0"/>
        <v>195.04774626651817</v>
      </c>
      <c r="AN32" s="2">
        <f t="shared" si="1"/>
        <v>43.030775707231186</v>
      </c>
      <c r="AO32" s="13">
        <f t="shared" si="2"/>
        <v>4.5327499460750138</v>
      </c>
      <c r="AP32" s="1"/>
      <c r="AR32" s="2">
        <f t="shared" si="3"/>
        <v>210.17546982363874</v>
      </c>
      <c r="AS32" s="2">
        <f t="shared" si="4"/>
        <v>40.944210180019034</v>
      </c>
      <c r="AT32" s="13">
        <f t="shared" si="5"/>
        <v>5.1332158783760189</v>
      </c>
      <c r="AU32" s="1"/>
      <c r="AW32" s="2">
        <f t="shared" si="6"/>
        <v>214.95056725084285</v>
      </c>
      <c r="AX32" s="2">
        <f t="shared" si="7"/>
        <v>40.461572409635863</v>
      </c>
      <c r="AY32" s="13">
        <f t="shared" si="8"/>
        <v>5.3124620337209807</v>
      </c>
      <c r="AZ32" s="1"/>
      <c r="BB32" s="2">
        <f t="shared" si="9"/>
        <v>216.02003464791005</v>
      </c>
      <c r="BC32" s="2">
        <f t="shared" si="10"/>
        <v>40.43964301439911</v>
      </c>
      <c r="BD32" s="13">
        <f t="shared" si="11"/>
        <v>5.3417888622556102</v>
      </c>
      <c r="BE32" s="1"/>
    </row>
    <row r="33" spans="2:57">
      <c r="B33">
        <f t="shared" si="12"/>
        <v>23</v>
      </c>
      <c r="C33">
        <f>'1 kW'!F33</f>
        <v>36.593000000000004</v>
      </c>
      <c r="D33">
        <f>'1 kW'!L33</f>
        <v>4.58</v>
      </c>
      <c r="E33" s="105">
        <f>'1 kW'!H33</f>
        <v>995.31530769230778</v>
      </c>
      <c r="F33" s="10">
        <f t="shared" si="13"/>
        <v>167.59594000000001</v>
      </c>
      <c r="G33" s="2"/>
      <c r="H33" s="2">
        <f>'0,75 kW'!F33</f>
        <v>36.474716999999998</v>
      </c>
      <c r="I33" s="1">
        <f>'0,75 kW'!L33</f>
        <v>3.8734000000000002</v>
      </c>
      <c r="J33" s="3">
        <f>'0,75 kW'!H33</f>
        <v>746.14741538461544</v>
      </c>
      <c r="K33" s="10">
        <f t="shared" si="14"/>
        <v>141.2811688278</v>
      </c>
      <c r="M33">
        <f>'0,5 kW'!F33</f>
        <v>36.653230000000001</v>
      </c>
      <c r="N33">
        <f>'0,5 kW'!L33</f>
        <v>2.5950000000000002</v>
      </c>
      <c r="O33" s="5">
        <f>'0,5 kW'!H33</f>
        <v>506.58110769230774</v>
      </c>
      <c r="P33" s="9">
        <f t="shared" si="15"/>
        <v>95.115131850000012</v>
      </c>
      <c r="R33" s="9">
        <f>'0,25 kW'!F33</f>
        <v>35.696806000000002</v>
      </c>
      <c r="S33">
        <f>'0,25 kW'!L33</f>
        <v>1.2543</v>
      </c>
      <c r="T33" s="5">
        <f>'0,25 kW'!H33</f>
        <v>251.09467692307692</v>
      </c>
      <c r="U33" s="10">
        <f t="shared" si="16"/>
        <v>44.774503765799999</v>
      </c>
      <c r="AH33" s="137">
        <f>'Tablas resumen'!D16</f>
        <v>41</v>
      </c>
      <c r="AI33" s="138">
        <f>'Tablas resumen'!D17</f>
        <v>5.37</v>
      </c>
      <c r="AJ33" s="139">
        <f>AH33*AI33</f>
        <v>220.17000000000002</v>
      </c>
      <c r="AM33" s="2">
        <f t="shared" si="0"/>
        <v>197.51042814993875</v>
      </c>
      <c r="AN33" s="2">
        <f t="shared" si="1"/>
        <v>42.820922402562616</v>
      </c>
      <c r="AO33" s="13">
        <f t="shared" si="2"/>
        <v>4.6124748620108837</v>
      </c>
      <c r="AP33" s="1"/>
      <c r="AR33" s="2">
        <f t="shared" si="3"/>
        <v>210.29516567079568</v>
      </c>
      <c r="AS33" s="2">
        <f t="shared" si="4"/>
        <v>40.900895302013936</v>
      </c>
      <c r="AT33" s="13">
        <f t="shared" si="5"/>
        <v>5.1415785429137264</v>
      </c>
      <c r="AU33" s="1"/>
      <c r="AW33" s="2">
        <f t="shared" si="6"/>
        <v>215.01365330577744</v>
      </c>
      <c r="AX33" s="2">
        <f t="shared" si="7"/>
        <v>40.400143006654751</v>
      </c>
      <c r="AY33" s="13">
        <f t="shared" si="8"/>
        <v>5.3221012923236479</v>
      </c>
      <c r="AZ33" s="1"/>
      <c r="BB33" s="2">
        <f t="shared" si="9"/>
        <v>216.0563172118238</v>
      </c>
      <c r="BC33" s="2">
        <f t="shared" si="10"/>
        <v>40.356145807374951</v>
      </c>
      <c r="BD33" s="13">
        <f t="shared" si="11"/>
        <v>5.3537401277884227</v>
      </c>
      <c r="BE33" s="1"/>
    </row>
    <row r="34" spans="2:57">
      <c r="B34">
        <f t="shared" si="12"/>
        <v>24</v>
      </c>
      <c r="C34">
        <f>'1 kW'!F34</f>
        <v>36.485602</v>
      </c>
      <c r="D34">
        <f>'1 kW'!L34</f>
        <v>4.6181140000000003</v>
      </c>
      <c r="E34" s="105">
        <f>'1 kW'!H34</f>
        <v>990.826676923077</v>
      </c>
      <c r="F34" s="10">
        <f t="shared" si="13"/>
        <v>168.494669394628</v>
      </c>
      <c r="G34" s="2"/>
      <c r="H34" s="2">
        <f>'0,75 kW'!F34</f>
        <v>36.309992000000001</v>
      </c>
      <c r="I34" s="1">
        <f>'0,75 kW'!L34</f>
        <v>3.8969999999999998</v>
      </c>
      <c r="J34" s="3">
        <f>'0,75 kW'!H34</f>
        <v>745.61996923076913</v>
      </c>
      <c r="K34" s="10">
        <f t="shared" si="14"/>
        <v>141.500038824</v>
      </c>
      <c r="M34">
        <f>'0,5 kW'!F34</f>
        <v>36.596628000000003</v>
      </c>
      <c r="N34">
        <f>'0,5 kW'!L34</f>
        <v>2.5992999999999999</v>
      </c>
      <c r="O34" s="5">
        <f>'0,5 kW'!H34</f>
        <v>505.95680000000004</v>
      </c>
      <c r="P34" s="9">
        <f t="shared" si="15"/>
        <v>95.125615160400002</v>
      </c>
      <c r="R34" s="9">
        <f>'0,25 kW'!F34</f>
        <v>35.587957000000003</v>
      </c>
      <c r="S34">
        <f>'0,25 kW'!L34</f>
        <v>1.258</v>
      </c>
      <c r="T34" s="5">
        <f>'0,25 kW'!H34</f>
        <v>251.2130769230769</v>
      </c>
      <c r="U34" s="10">
        <f t="shared" si="16"/>
        <v>44.769649906000005</v>
      </c>
      <c r="AJ34" s="10"/>
      <c r="AM34" s="2">
        <f t="shared" si="0"/>
        <v>198.65427897847388</v>
      </c>
      <c r="AN34" s="2">
        <f t="shared" si="1"/>
        <v>42.713458777500868</v>
      </c>
      <c r="AO34" s="13">
        <f t="shared" si="2"/>
        <v>4.6508591124236975</v>
      </c>
      <c r="AP34" s="1"/>
      <c r="AR34" s="2">
        <f t="shared" si="3"/>
        <v>210.71464733605688</v>
      </c>
      <c r="AS34" s="2">
        <f t="shared" si="4"/>
        <v>40.734293997105951</v>
      </c>
      <c r="AT34" s="13">
        <f t="shared" si="5"/>
        <v>5.1729053497533926</v>
      </c>
      <c r="AU34" s="1"/>
      <c r="AW34" s="2">
        <f t="shared" si="6"/>
        <v>215.06234746960391</v>
      </c>
      <c r="AX34" s="2">
        <f t="shared" si="7"/>
        <v>40.342443680523097</v>
      </c>
      <c r="AY34" s="13">
        <f t="shared" si="8"/>
        <v>5.330920188492045</v>
      </c>
      <c r="AZ34" s="1"/>
      <c r="BB34" s="2">
        <f t="shared" si="9"/>
        <v>216.09341562929671</v>
      </c>
      <c r="BC34" s="2">
        <f t="shared" si="10"/>
        <v>40.244360319521576</v>
      </c>
      <c r="BD34" s="13">
        <f t="shared" si="11"/>
        <v>5.3695328715282118</v>
      </c>
      <c r="BE34" s="1"/>
    </row>
    <row r="35" spans="2:57">
      <c r="B35">
        <f t="shared" si="12"/>
        <v>25</v>
      </c>
      <c r="C35">
        <f>'1 kW'!F35</f>
        <v>36.194611000000002</v>
      </c>
      <c r="D35">
        <f>'1 kW'!L35</f>
        <v>4.7125509000000001</v>
      </c>
      <c r="E35" s="105">
        <f>'1 kW'!H35</f>
        <v>993.30241538461541</v>
      </c>
      <c r="F35" s="10">
        <f t="shared" si="13"/>
        <v>170.56894664319992</v>
      </c>
      <c r="G35" s="2"/>
      <c r="H35" s="2">
        <f>'0,75 kW'!F35</f>
        <v>36.246133</v>
      </c>
      <c r="I35" s="1">
        <f>'0,75 kW'!L35</f>
        <v>3.9056000000000002</v>
      </c>
      <c r="J35" s="3">
        <f>'0,75 kW'!H35</f>
        <v>746.9224307692308</v>
      </c>
      <c r="K35" s="10">
        <f t="shared" si="14"/>
        <v>141.5628970448</v>
      </c>
      <c r="M35">
        <f>'0,5 kW'!F35</f>
        <v>36.503017999999997</v>
      </c>
      <c r="N35">
        <f>'0,5 kW'!L35</f>
        <v>2.6059999999999999</v>
      </c>
      <c r="O35" s="5">
        <f>'0,5 kW'!H35</f>
        <v>506.40889230769233</v>
      </c>
      <c r="P35" s="9">
        <f t="shared" si="15"/>
        <v>95.126864907999988</v>
      </c>
      <c r="R35" s="9">
        <f>'0,25 kW'!F35</f>
        <v>35.487816000000002</v>
      </c>
      <c r="S35">
        <f>'0,25 kW'!L35</f>
        <v>1.2613000000000001</v>
      </c>
      <c r="T35" s="5">
        <f>'0,25 kW'!H35</f>
        <v>251.01932307692309</v>
      </c>
      <c r="U35" s="10">
        <f t="shared" si="16"/>
        <v>44.760782320800004</v>
      </c>
      <c r="AJ35" s="10"/>
      <c r="AM35" s="2">
        <f t="shared" si="0"/>
        <v>201.33480209153942</v>
      </c>
      <c r="AN35" s="2">
        <f t="shared" si="1"/>
        <v>42.422305175113465</v>
      </c>
      <c r="AO35" s="13">
        <f t="shared" si="2"/>
        <v>4.7459656249337918</v>
      </c>
      <c r="AP35" s="1"/>
      <c r="AR35" s="2">
        <f t="shared" si="3"/>
        <v>210.84504757206372</v>
      </c>
      <c r="AS35" s="2">
        <f t="shared" si="4"/>
        <v>40.669751258876765</v>
      </c>
      <c r="AT35" s="13">
        <f t="shared" si="5"/>
        <v>5.1843210505508983</v>
      </c>
      <c r="AU35" s="1"/>
      <c r="AW35" s="6">
        <f t="shared" si="6"/>
        <v>215.10724386937352</v>
      </c>
      <c r="AX35" s="2">
        <f t="shared" si="7"/>
        <v>40.247123893294692</v>
      </c>
      <c r="AY35" s="13">
        <f t="shared" si="8"/>
        <v>5.3446612592660596</v>
      </c>
      <c r="AZ35" s="1"/>
      <c r="BB35" s="6">
        <f t="shared" si="9"/>
        <v>216.10705357516244</v>
      </c>
      <c r="BC35" s="2">
        <f t="shared" si="10"/>
        <v>40.141600289814519</v>
      </c>
      <c r="BD35" s="13">
        <f t="shared" si="11"/>
        <v>5.383618291620456</v>
      </c>
      <c r="BE35" s="1"/>
    </row>
    <row r="36" spans="2:57">
      <c r="B36">
        <f t="shared" si="12"/>
        <v>26</v>
      </c>
      <c r="C36">
        <f>'1 kW'!F36</f>
        <v>35.982717999999998</v>
      </c>
      <c r="D36">
        <f>'1 kW'!L36</f>
        <v>4.78</v>
      </c>
      <c r="E36" s="105">
        <f>'1 kW'!H36</f>
        <v>994.22813846153838</v>
      </c>
      <c r="F36" s="10">
        <f t="shared" si="13"/>
        <v>171.99739203999999</v>
      </c>
      <c r="G36" s="2"/>
      <c r="H36" s="2">
        <f>'0,75 kW'!F36</f>
        <v>36.015371999999999</v>
      </c>
      <c r="I36" s="1">
        <f>'0,75 kW'!L36</f>
        <v>3.9352999999999998</v>
      </c>
      <c r="J36" s="3">
        <f>'0,75 kW'!H36</f>
        <v>745.65226153846163</v>
      </c>
      <c r="K36" s="10">
        <f t="shared" si="14"/>
        <v>141.73129343159999</v>
      </c>
      <c r="M36">
        <f>'0,5 kW'!F36</f>
        <v>36.386186000000002</v>
      </c>
      <c r="N36">
        <f>'0,5 kW'!L36</f>
        <v>2.6133999999999999</v>
      </c>
      <c r="O36" s="5">
        <f>'0,5 kW'!H36</f>
        <v>506.47347692307687</v>
      </c>
      <c r="P36" s="9">
        <f t="shared" si="15"/>
        <v>95.091658492400001</v>
      </c>
      <c r="R36" s="9">
        <f>'0,25 kW'!F36</f>
        <v>35.349214000000003</v>
      </c>
      <c r="S36">
        <f>'0,25 kW'!L36</f>
        <v>1.2656000000000001</v>
      </c>
      <c r="T36" s="5">
        <f>'0,25 kW'!H36</f>
        <v>251.03009230769231</v>
      </c>
      <c r="U36" s="10">
        <f t="shared" si="16"/>
        <v>44.737965238400008</v>
      </c>
      <c r="AJ36" s="10"/>
      <c r="AM36" s="2">
        <f t="shared" si="0"/>
        <v>203.19584771988323</v>
      </c>
      <c r="AN36" s="2">
        <f t="shared" si="1"/>
        <v>42.210296040586719</v>
      </c>
      <c r="AO36" s="13">
        <f t="shared" si="2"/>
        <v>4.8138929782559003</v>
      </c>
      <c r="AP36" s="1"/>
      <c r="AR36" s="2">
        <f t="shared" si="3"/>
        <v>211.2306400729544</v>
      </c>
      <c r="AS36" s="2">
        <f t="shared" si="4"/>
        <v>40.436628976852731</v>
      </c>
      <c r="AT36" s="13">
        <f t="shared" si="5"/>
        <v>5.2237450405143768</v>
      </c>
      <c r="AU36" s="1"/>
      <c r="AW36" s="2">
        <f t="shared" si="6"/>
        <v>215.08174037372288</v>
      </c>
      <c r="AX36" s="2">
        <f t="shared" si="7"/>
        <v>40.128403471579745</v>
      </c>
      <c r="AY36" s="13">
        <f t="shared" si="8"/>
        <v>5.3598379643000458</v>
      </c>
      <c r="AZ36" s="1"/>
      <c r="BB36" s="2">
        <f t="shared" si="9"/>
        <v>216.07664233569122</v>
      </c>
      <c r="BC36" s="2">
        <f t="shared" si="10"/>
        <v>39.999585614741683</v>
      </c>
      <c r="BD36" s="13">
        <f t="shared" si="11"/>
        <v>5.401972020831562</v>
      </c>
      <c r="BE36" s="1"/>
    </row>
    <row r="37" spans="2:57">
      <c r="B37">
        <f t="shared" si="12"/>
        <v>27</v>
      </c>
      <c r="C37">
        <f>'1 kW'!F37</f>
        <v>35.851373000000002</v>
      </c>
      <c r="D37">
        <f>'1 kW'!L37</f>
        <v>4.82</v>
      </c>
      <c r="E37" s="105">
        <f>'1 kW'!H37</f>
        <v>992.11836923076919</v>
      </c>
      <c r="F37" s="10">
        <f t="shared" si="13"/>
        <v>172.80361786000003</v>
      </c>
      <c r="G37" s="2"/>
      <c r="H37" s="2">
        <f>'0,75 kW'!F37</f>
        <v>35.986345999999998</v>
      </c>
      <c r="I37" s="1">
        <f>'0,75 kW'!L37</f>
        <v>3.9390000000000001</v>
      </c>
      <c r="J37" s="3">
        <f>'0,75 kW'!H37</f>
        <v>749.97944615384608</v>
      </c>
      <c r="K37" s="10">
        <f t="shared" si="14"/>
        <v>141.750216894</v>
      </c>
      <c r="M37">
        <f>'0,5 kW'!F37</f>
        <v>36.291124000000003</v>
      </c>
      <c r="N37">
        <f>'0,5 kW'!L37</f>
        <v>2.6189</v>
      </c>
      <c r="O37" s="5">
        <f>'0,5 kW'!H37</f>
        <v>506.23666153846159</v>
      </c>
      <c r="P37" s="9">
        <f t="shared" si="15"/>
        <v>95.042824643600014</v>
      </c>
      <c r="R37" s="9">
        <f>'0,25 kW'!F37</f>
        <v>35.317284999999998</v>
      </c>
      <c r="S37">
        <f>'0,25 kW'!L37</f>
        <v>1.2664</v>
      </c>
      <c r="T37" s="5">
        <f>'0,25 kW'!H37</f>
        <v>251.26690769230768</v>
      </c>
      <c r="U37" s="10">
        <f t="shared" si="16"/>
        <v>44.725809723999994</v>
      </c>
      <c r="AJ37" s="10"/>
      <c r="AM37" s="2">
        <f t="shared" si="0"/>
        <v>204.25832523831738</v>
      </c>
      <c r="AN37" s="2">
        <f t="shared" si="1"/>
        <v>42.078882168191548</v>
      </c>
      <c r="AO37" s="13">
        <f t="shared" si="2"/>
        <v>4.8541766015049044</v>
      </c>
      <c r="AP37" s="1"/>
      <c r="AR37" s="2">
        <f t="shared" si="3"/>
        <v>211.27593570416946</v>
      </c>
      <c r="AS37" s="2">
        <f t="shared" si="4"/>
        <v>40.40730881040529</v>
      </c>
      <c r="AT37" s="13">
        <f t="shared" si="5"/>
        <v>5.2286564466714438</v>
      </c>
      <c r="AU37" s="1"/>
      <c r="AW37" s="2">
        <f t="shared" si="6"/>
        <v>215.01626021878235</v>
      </c>
      <c r="AX37" s="2">
        <f t="shared" si="7"/>
        <v>40.031937914899714</v>
      </c>
      <c r="AY37" s="13">
        <f t="shared" si="8"/>
        <v>5.3711179477712525</v>
      </c>
      <c r="AZ37" s="1"/>
      <c r="BB37" s="2">
        <f t="shared" si="9"/>
        <v>216.03720625352511</v>
      </c>
      <c r="BC37" s="2">
        <f t="shared" si="10"/>
        <v>39.967021698449052</v>
      </c>
      <c r="BD37" s="13">
        <f t="shared" si="11"/>
        <v>5.4053866681266518</v>
      </c>
      <c r="BE37" s="1"/>
    </row>
    <row r="38" spans="2:57">
      <c r="B38">
        <f t="shared" si="12"/>
        <v>28</v>
      </c>
      <c r="C38">
        <f>'1 kW'!F38</f>
        <v>35.640929999999997</v>
      </c>
      <c r="D38">
        <f>'1 kW'!L38</f>
        <v>4.8769999999999998</v>
      </c>
      <c r="E38" s="105">
        <f>'1 kW'!H38</f>
        <v>996.55318461538457</v>
      </c>
      <c r="F38" s="10">
        <f t="shared" si="13"/>
        <v>173.82081560999998</v>
      </c>
      <c r="G38" s="2"/>
      <c r="H38" s="2">
        <f>'0,75 kW'!F38</f>
        <v>35.887656</v>
      </c>
      <c r="I38" s="1">
        <f>'0,75 kW'!L38</f>
        <v>3.9514999999999998</v>
      </c>
      <c r="J38" s="3">
        <f>'0,75 kW'!H38</f>
        <v>749.5273538461538</v>
      </c>
      <c r="K38" s="10">
        <f t="shared" si="14"/>
        <v>141.810072684</v>
      </c>
      <c r="M38">
        <f>'0,5 kW'!F38</f>
        <v>36.153973999999998</v>
      </c>
      <c r="N38">
        <f>'0,5 kW'!L38</f>
        <v>2.6265589</v>
      </c>
      <c r="O38" s="5">
        <f>'0,5 kW'!H38</f>
        <v>506.19359999999995</v>
      </c>
      <c r="P38" s="9">
        <f t="shared" si="15"/>
        <v>94.9605421800686</v>
      </c>
      <c r="R38" s="9">
        <f>'0,25 kW'!F38</f>
        <v>35.201903999999999</v>
      </c>
      <c r="S38">
        <f>'0,25 kW'!L38</f>
        <v>1.2692000000000001</v>
      </c>
      <c r="T38" s="5">
        <f>'0,25 kW'!H38</f>
        <v>251.50370769230767</v>
      </c>
      <c r="U38" s="10">
        <f t="shared" si="16"/>
        <v>44.678256556800001</v>
      </c>
      <c r="AJ38" s="10"/>
      <c r="AM38" s="2">
        <f t="shared" si="0"/>
        <v>205.63973842569683</v>
      </c>
      <c r="AN38" s="2">
        <f t="shared" si="1"/>
        <v>41.868341025028414</v>
      </c>
      <c r="AO38" s="13">
        <f t="shared" si="2"/>
        <v>4.9115807646347331</v>
      </c>
      <c r="AP38" s="1"/>
      <c r="AR38" s="2">
        <f t="shared" si="3"/>
        <v>211.42353116138557</v>
      </c>
      <c r="AS38" s="2">
        <f t="shared" si="4"/>
        <v>40.307625004839622</v>
      </c>
      <c r="AT38" s="13">
        <f t="shared" si="5"/>
        <v>5.2452490350399099</v>
      </c>
      <c r="AU38" s="1"/>
      <c r="AW38" s="2">
        <f t="shared" si="6"/>
        <v>214.89573763679851</v>
      </c>
      <c r="AX38" s="2">
        <f t="shared" si="7"/>
        <v>39.892833423943948</v>
      </c>
      <c r="AY38" s="13">
        <f t="shared" si="8"/>
        <v>5.3868256323908206</v>
      </c>
      <c r="AZ38" s="1"/>
      <c r="BB38" s="2">
        <f t="shared" si="9"/>
        <v>215.87776642786696</v>
      </c>
      <c r="BC38" s="2">
        <f t="shared" si="10"/>
        <v>39.849418491424885</v>
      </c>
      <c r="BD38" s="13">
        <f t="shared" si="11"/>
        <v>5.4173379336594651</v>
      </c>
      <c r="BE38" s="1"/>
    </row>
    <row r="39" spans="2:57">
      <c r="B39">
        <f t="shared" si="12"/>
        <v>29</v>
      </c>
      <c r="C39">
        <f>'1 kW'!F39</f>
        <v>35.381143000000002</v>
      </c>
      <c r="D39">
        <f>'1 kW'!L39</f>
        <v>4.944</v>
      </c>
      <c r="E39" s="105">
        <f>'1 kW'!H39</f>
        <v>995.17536923076932</v>
      </c>
      <c r="F39" s="10">
        <f t="shared" si="13"/>
        <v>174.92437099200001</v>
      </c>
      <c r="G39" s="2"/>
      <c r="H39" s="2">
        <f>'0,75 kW'!F39</f>
        <v>35.784612000000003</v>
      </c>
      <c r="I39" s="1">
        <f>'0,75 kW'!L39</f>
        <v>3.9643000000000002</v>
      </c>
      <c r="J39" s="3">
        <f>'0,75 kW'!H39</f>
        <v>750.04403076923074</v>
      </c>
      <c r="K39" s="10">
        <f t="shared" si="14"/>
        <v>141.86093735160003</v>
      </c>
      <c r="M39">
        <f>'0,5 kW'!F39</f>
        <v>36.01247</v>
      </c>
      <c r="N39">
        <f>'0,5 kW'!L39</f>
        <v>2.6343999999999999</v>
      </c>
      <c r="O39" s="5">
        <f>'0,5 kW'!H39</f>
        <v>505.30018461538464</v>
      </c>
      <c r="P39" s="9">
        <f t="shared" si="15"/>
        <v>94.871250967999998</v>
      </c>
      <c r="R39" s="9">
        <f>'0,25 kW'!F39</f>
        <v>35.064754000000001</v>
      </c>
      <c r="S39">
        <f>'0,25 kW'!L39</f>
        <v>1.2724</v>
      </c>
      <c r="T39" s="5">
        <f>'0,25 kW'!H39</f>
        <v>250.84710769230767</v>
      </c>
      <c r="U39" s="10">
        <f t="shared" si="16"/>
        <v>44.616392989600001</v>
      </c>
      <c r="AJ39" s="10"/>
      <c r="AM39" s="2">
        <f t="shared" si="0"/>
        <v>207.17073925484962</v>
      </c>
      <c r="AN39" s="2">
        <f t="shared" si="1"/>
        <v>41.608438663766492</v>
      </c>
      <c r="AO39" s="13">
        <f t="shared" si="2"/>
        <v>4.9790558335768145</v>
      </c>
      <c r="AP39" s="1"/>
      <c r="AR39" s="2">
        <f t="shared" si="3"/>
        <v>211.56079298179</v>
      </c>
      <c r="AS39" s="2">
        <f t="shared" si="4"/>
        <v>40.203563347940374</v>
      </c>
      <c r="AT39" s="13">
        <f t="shared" si="5"/>
        <v>5.262239845529221</v>
      </c>
      <c r="AU39" s="1"/>
      <c r="AW39" s="2">
        <f t="shared" si="6"/>
        <v>214.76192454342433</v>
      </c>
      <c r="AX39" s="2">
        <f t="shared" si="7"/>
        <v>39.749328436983262</v>
      </c>
      <c r="AY39" s="13">
        <f t="shared" si="8"/>
        <v>5.4029069920991972</v>
      </c>
      <c r="AZ39" s="1"/>
      <c r="BB39" s="2">
        <f t="shared" si="9"/>
        <v>215.66339917829998</v>
      </c>
      <c r="BC39" s="2">
        <f t="shared" si="10"/>
        <v>39.709728826254413</v>
      </c>
      <c r="BD39" s="13">
        <f t="shared" si="11"/>
        <v>5.4309965228398225</v>
      </c>
      <c r="BE39" s="1"/>
    </row>
    <row r="40" spans="2:57">
      <c r="B40">
        <f t="shared" si="12"/>
        <v>30</v>
      </c>
      <c r="C40">
        <f>'1 kW'!F40</f>
        <v>35.289709999999999</v>
      </c>
      <c r="D40">
        <f>'1 kW'!L40</f>
        <v>4.9660355000000003</v>
      </c>
      <c r="E40" s="105">
        <f>'1 kW'!H40</f>
        <v>994.58335384615384</v>
      </c>
      <c r="F40" s="10">
        <f t="shared" si="13"/>
        <v>175.24995264470502</v>
      </c>
      <c r="G40" s="2"/>
      <c r="H40" s="2">
        <f>'0,75 kW'!F40</f>
        <v>35.672134</v>
      </c>
      <c r="I40" s="1">
        <f>'0,75 kW'!L40</f>
        <v>3.9769999999999999</v>
      </c>
      <c r="J40" s="3">
        <f>'0,75 kW'!H40</f>
        <v>749.36587692307694</v>
      </c>
      <c r="K40" s="10">
        <f t="shared" si="14"/>
        <v>141.86807691799999</v>
      </c>
      <c r="M40">
        <f>'0,5 kW'!F40</f>
        <v>35.894187000000002</v>
      </c>
      <c r="N40">
        <f>'0,5 kW'!L40</f>
        <v>2.6406000000000001</v>
      </c>
      <c r="O40" s="5">
        <f>'0,5 kW'!H40</f>
        <v>505.98909230769226</v>
      </c>
      <c r="P40" s="9">
        <f t="shared" si="15"/>
        <v>94.782190192200005</v>
      </c>
      <c r="R40" s="9">
        <f>'0,25 kW'!F40</f>
        <v>34.93994</v>
      </c>
      <c r="S40">
        <f>'0,25 kW'!L40</f>
        <v>1.2751999999999999</v>
      </c>
      <c r="T40" s="5">
        <f>'0,25 kW'!H40</f>
        <v>251.18078461538462</v>
      </c>
      <c r="U40" s="10">
        <f t="shared" si="16"/>
        <v>44.555411487999997</v>
      </c>
      <c r="AJ40" s="9"/>
      <c r="AM40" s="2">
        <f t="shared" si="0"/>
        <v>207.63663427297865</v>
      </c>
      <c r="AN40" s="2">
        <f t="shared" si="1"/>
        <v>41.516967722824894</v>
      </c>
      <c r="AO40" s="13">
        <f t="shared" si="2"/>
        <v>5.0012475780794006</v>
      </c>
      <c r="AP40" s="1"/>
      <c r="AR40" s="2">
        <f t="shared" si="3"/>
        <v>211.63943474365058</v>
      </c>
      <c r="AS40" s="2">
        <f t="shared" si="4"/>
        <v>40.090075641485647</v>
      </c>
      <c r="AT40" s="13">
        <f t="shared" si="5"/>
        <v>5.279097915311584</v>
      </c>
      <c r="AU40" s="1"/>
      <c r="AW40" s="2">
        <f t="shared" si="6"/>
        <v>214.61821716948671</v>
      </c>
      <c r="AX40" s="2">
        <f t="shared" si="7"/>
        <v>39.629463245816687</v>
      </c>
      <c r="AY40" s="13">
        <f t="shared" si="8"/>
        <v>5.4156226098303755</v>
      </c>
      <c r="AZ40" s="1"/>
      <c r="BB40" s="2">
        <f t="shared" si="9"/>
        <v>215.44652924967303</v>
      </c>
      <c r="BC40" s="2">
        <f t="shared" si="10"/>
        <v>39.582692619230237</v>
      </c>
      <c r="BD40" s="13">
        <f t="shared" si="11"/>
        <v>5.4429477883726349</v>
      </c>
      <c r="BE40" s="1"/>
    </row>
    <row r="41" spans="2:57">
      <c r="B41">
        <f t="shared" si="12"/>
        <v>31</v>
      </c>
      <c r="C41">
        <f>'1 kW'!F41</f>
        <v>35.021214000000001</v>
      </c>
      <c r="D41">
        <f>'1 kW'!L41</f>
        <v>5.0247999999999999</v>
      </c>
      <c r="E41" s="105">
        <f>'1 kW'!H41</f>
        <v>994.19584615384622</v>
      </c>
      <c r="F41" s="10">
        <f t="shared" si="13"/>
        <v>175.9745961072</v>
      </c>
      <c r="G41" s="2"/>
      <c r="H41" s="2">
        <f>'0,75 kW'!F41</f>
        <v>35.569814999999998</v>
      </c>
      <c r="I41" s="1">
        <f>'0,75 kW'!L41</f>
        <v>3.988</v>
      </c>
      <c r="J41" s="3">
        <f>'0,75 kW'!H41</f>
        <v>748.5047538461539</v>
      </c>
      <c r="K41" s="10">
        <f t="shared" si="14"/>
        <v>141.85242221999999</v>
      </c>
      <c r="M41">
        <f>'0,5 kW'!F41</f>
        <v>35.801302</v>
      </c>
      <c r="N41">
        <f>'0,5 kW'!L41</f>
        <v>2.6448999999999998</v>
      </c>
      <c r="O41" s="5">
        <f>'0,5 kW'!H41</f>
        <v>505.9137384615384</v>
      </c>
      <c r="P41" s="9">
        <f t="shared" si="15"/>
        <v>94.690863659799987</v>
      </c>
      <c r="R41" s="9">
        <f>'0,25 kW'!F41</f>
        <v>34.851408999999997</v>
      </c>
      <c r="S41">
        <f>'0,25 kW'!L41</f>
        <v>1.2770999999999999</v>
      </c>
      <c r="T41" s="5">
        <f>'0,25 kW'!H41</f>
        <v>251.27766153846153</v>
      </c>
      <c r="U41" s="10">
        <f t="shared" si="16"/>
        <v>44.508734433899996</v>
      </c>
      <c r="AJ41" s="9"/>
      <c r="AM41" s="2">
        <f t="shared" si="0"/>
        <v>208.7344402837652</v>
      </c>
      <c r="AN41" s="2">
        <f t="shared" si="1"/>
        <v>41.248370541528232</v>
      </c>
      <c r="AO41" s="13">
        <f t="shared" si="2"/>
        <v>5.0604287525398011</v>
      </c>
      <c r="AP41" s="1"/>
      <c r="AR41" s="6">
        <f t="shared" si="3"/>
        <v>211.67853346452731</v>
      </c>
      <c r="AS41" s="2">
        <f t="shared" si="4"/>
        <v>39.986882092587855</v>
      </c>
      <c r="AT41" s="13">
        <f t="shared" si="5"/>
        <v>5.2936993930758351</v>
      </c>
      <c r="AU41" s="1"/>
      <c r="AW41" s="2">
        <f t="shared" si="6"/>
        <v>214.45790366036192</v>
      </c>
      <c r="AX41" s="2">
        <f t="shared" si="7"/>
        <v>39.535480919685021</v>
      </c>
      <c r="AY41" s="13">
        <f t="shared" si="8"/>
        <v>5.4244415059987716</v>
      </c>
      <c r="AZ41" s="1"/>
      <c r="BB41" s="4">
        <f t="shared" si="9"/>
        <v>215.27672909785616</v>
      </c>
      <c r="BC41" s="2">
        <f t="shared" si="10"/>
        <v>39.492653693035265</v>
      </c>
      <c r="BD41" s="13">
        <f t="shared" si="11"/>
        <v>5.4510575756984734</v>
      </c>
      <c r="BE41" s="1"/>
    </row>
    <row r="42" spans="2:57">
      <c r="B42">
        <f t="shared" si="12"/>
        <v>32</v>
      </c>
      <c r="C42">
        <f>'1 kW'!F42</f>
        <v>34.957355999999997</v>
      </c>
      <c r="D42">
        <f>'1 kW'!L42</f>
        <v>5.0384695999999991</v>
      </c>
      <c r="E42" s="105">
        <f>'1 kW'!H42</f>
        <v>992.64579999999989</v>
      </c>
      <c r="F42" s="10">
        <f t="shared" si="13"/>
        <v>176.13157550237756</v>
      </c>
      <c r="G42" s="2"/>
      <c r="H42" s="2">
        <f>'0,75 kW'!F42</f>
        <v>35.489266999999998</v>
      </c>
      <c r="I42" s="1">
        <f>'0,75 kW'!L42</f>
        <v>3.9954999999999998</v>
      </c>
      <c r="J42" s="3">
        <f>'0,75 kW'!H42</f>
        <v>747.60056923076922</v>
      </c>
      <c r="K42" s="10">
        <f t="shared" si="14"/>
        <v>141.79736629849998</v>
      </c>
      <c r="M42">
        <f>'0,5 kW'!F42</f>
        <v>35.728735999999998</v>
      </c>
      <c r="N42">
        <f>'0,5 kW'!L42</f>
        <v>2.6480999999999999</v>
      </c>
      <c r="O42" s="5">
        <f>'0,5 kW'!H42</f>
        <v>503.66403076923075</v>
      </c>
      <c r="P42" s="9">
        <f t="shared" si="15"/>
        <v>94.613265801599994</v>
      </c>
      <c r="R42" s="9">
        <f>'0,25 kW'!F42</f>
        <v>34.794808000000003</v>
      </c>
      <c r="S42">
        <f>'0,25 kW'!L42</f>
        <v>1.2783</v>
      </c>
      <c r="T42" s="5">
        <f>'0,25 kW'!H42</f>
        <v>251.49295384615382</v>
      </c>
      <c r="U42" s="10">
        <f t="shared" si="16"/>
        <v>44.478203066400006</v>
      </c>
      <c r="AJ42" s="9"/>
      <c r="AM42" s="2">
        <f t="shared" si="0"/>
        <v>208.97813963429516</v>
      </c>
      <c r="AN42" s="2">
        <f t="shared" si="1"/>
        <v>41.184489005075903</v>
      </c>
      <c r="AO42" s="13">
        <f t="shared" si="2"/>
        <v>5.074195277948915</v>
      </c>
      <c r="AP42" s="1"/>
      <c r="AR42" s="2">
        <f t="shared" si="3"/>
        <v>211.64626370966721</v>
      </c>
      <c r="AS42" s="2">
        <f t="shared" si="4"/>
        <v>39.90573780924845</v>
      </c>
      <c r="AT42" s="13">
        <f t="shared" si="5"/>
        <v>5.3036549460969153</v>
      </c>
      <c r="AU42" s="1"/>
      <c r="AW42" s="2">
        <f t="shared" si="6"/>
        <v>214.31882974305995</v>
      </c>
      <c r="AX42" s="2">
        <f t="shared" si="7"/>
        <v>39.462098304889366</v>
      </c>
      <c r="AY42" s="13">
        <f t="shared" si="8"/>
        <v>5.4310044054729287</v>
      </c>
      <c r="AZ42" s="1"/>
      <c r="BB42" s="4">
        <f t="shared" si="9"/>
        <v>215.16498777806555</v>
      </c>
      <c r="BC42" s="2">
        <f t="shared" si="10"/>
        <v>39.435100318596334</v>
      </c>
      <c r="BD42" s="13">
        <f t="shared" si="11"/>
        <v>5.456179546641108</v>
      </c>
      <c r="BE42" s="1"/>
    </row>
    <row r="43" spans="2:57">
      <c r="B43">
        <f t="shared" si="12"/>
        <v>33</v>
      </c>
      <c r="C43">
        <f>'1 kW'!F43</f>
        <v>34.707728000000003</v>
      </c>
      <c r="D43">
        <f>'1 kW'!L43</f>
        <v>5.0890000000000004</v>
      </c>
      <c r="E43" s="105">
        <f>'1 kW'!H43</f>
        <v>994.55106153846145</v>
      </c>
      <c r="F43" s="10">
        <f t="shared" si="13"/>
        <v>176.62762779200003</v>
      </c>
      <c r="G43" s="2"/>
      <c r="H43" s="2">
        <f>'0,75 kW'!F43</f>
        <v>35.369532</v>
      </c>
      <c r="I43" s="1">
        <f>'0,75 kW'!L43</f>
        <v>4.0060000000000002</v>
      </c>
      <c r="J43" s="3">
        <f>'0,75 kW'!H43</f>
        <v>747.66515384615377</v>
      </c>
      <c r="K43" s="10">
        <f t="shared" si="14"/>
        <v>141.690345192</v>
      </c>
      <c r="M43">
        <f>'0,5 kW'!F43</f>
        <v>35.575620999999998</v>
      </c>
      <c r="N43">
        <f>'0,5 kW'!L43</f>
        <v>2.6547000000000001</v>
      </c>
      <c r="O43" s="5">
        <f>'0,5 kW'!H43</f>
        <v>505.64463076923073</v>
      </c>
      <c r="P43" s="9">
        <f t="shared" si="15"/>
        <v>94.4426010687</v>
      </c>
      <c r="R43" s="9">
        <f>'0,25 kW'!F43</f>
        <v>34.471888</v>
      </c>
      <c r="S43">
        <f>'0,25 kW'!L43</f>
        <v>1.284</v>
      </c>
      <c r="T43" s="5">
        <f>'0,25 kW'!H43</f>
        <v>251.06238461538459</v>
      </c>
      <c r="U43" s="10">
        <f t="shared" si="16"/>
        <v>44.261904192000003</v>
      </c>
      <c r="AJ43" s="10"/>
      <c r="AM43" s="2">
        <f t="shared" ref="AM43:AM71" si="17">AN43*AO43</f>
        <v>209.79415396198203</v>
      </c>
      <c r="AN43" s="2">
        <f t="shared" ref="AN43:AN70" si="18">C43+$AU$6*($AI$9-$AP$4)+72*0.02569*AN$6*(($AP$4+273.15)/298.15)*LN($AI$6/$AP$2)-$AP$6*(AO43-D43)</f>
        <v>40.934774001333977</v>
      </c>
      <c r="AO43" s="13">
        <f t="shared" ref="AO43:AO69" si="19">D43*(1+$AS$6/$AI$71*($AI$9-$AP$4))*($AI$6/$AP$2)</f>
        <v>5.1250839678544526</v>
      </c>
      <c r="AP43" s="1"/>
      <c r="AR43" s="2">
        <f t="shared" ref="AR43:AR71" si="20">AS43*AT43</f>
        <v>211.56131980062358</v>
      </c>
      <c r="AS43" s="2">
        <f t="shared" ref="AS43:AS70" si="21">H43+$AU$6*($AI$9-$AU$4)+72*0.02569*$AN$6*(($AU$4+273.15)/298.15)*LN($AI$6/$AU$2)-$AP$6*(AT43-I43)</f>
        <v>39.785168012573287</v>
      </c>
      <c r="AT43" s="13">
        <f t="shared" ref="AT43:AT69" si="22">I43*(1+$AS$6/$AI$71*($AI$9-$AU$4))*($AI$6/$AU$2)</f>
        <v>5.3175927203264282</v>
      </c>
      <c r="AU43" s="1"/>
      <c r="AW43" s="2">
        <f t="shared" ref="AW43:AW71" si="23">AX43*AY43</f>
        <v>214.0101770566213</v>
      </c>
      <c r="AX43" s="2">
        <f t="shared" ref="AX43:AX70" si="24">M43+$AU$6*($AI$9-$AZ$4)+72*0.02569*$AN$6*(($AZ$4+273.15)/298.15)*LN($AI$6/$AZ$2)-$AP$6*(AY43-N43)</f>
        <v>39.307299036873331</v>
      </c>
      <c r="AY43" s="13">
        <f t="shared" ref="AY43:AY70" si="25">N43*(1+$AS$6/$AI$71*($AI$9-$AZ$4))*($AI$6/$AZ$2)</f>
        <v>5.4445403856383763</v>
      </c>
      <c r="AZ43" s="1"/>
      <c r="BB43" s="4">
        <f t="shared" ref="BB43:BB71" si="26">BC43*BD43</f>
        <v>214.32986006272978</v>
      </c>
      <c r="BC43" s="2">
        <f t="shared" ref="BC43:BC70" si="27">R43+$AU$6*($AI$9-$BE$4)+72*0.02569*$AN$6*(($BE$4+273.15)/298.15)*LN($AI$6/$BE$2)-$AP$6*(BD43-S43)</f>
        <v>39.107656540011412</v>
      </c>
      <c r="BD43" s="13">
        <f t="shared" ref="BD43:BD70" si="28">S43*(1+$AS$6/$AI$71*($AI$9-$BE$4))*($AI$6/$BE$2)</f>
        <v>5.4805089086186198</v>
      </c>
      <c r="BE43" s="1"/>
    </row>
    <row r="44" spans="2:57">
      <c r="B44">
        <f t="shared" si="12"/>
        <v>34</v>
      </c>
      <c r="C44">
        <f>'1 kW'!F44</f>
        <v>34.678700999999997</v>
      </c>
      <c r="D44">
        <f>'1 kW'!L44</f>
        <v>5.0945</v>
      </c>
      <c r="E44" s="105">
        <f>'1 kW'!H44</f>
        <v>993.43158461538474</v>
      </c>
      <c r="F44" s="10">
        <f t="shared" si="13"/>
        <v>176.67064224449999</v>
      </c>
      <c r="G44" s="2"/>
      <c r="H44" s="2">
        <f>'0,75 kW'!F44</f>
        <v>35.133692000000003</v>
      </c>
      <c r="I44" s="1">
        <f>'0,75 kW'!L44</f>
        <v>4.0251999999999999</v>
      </c>
      <c r="J44" s="3">
        <f>'0,75 kW'!H44</f>
        <v>745.9213692307693</v>
      </c>
      <c r="K44" s="10">
        <f t="shared" si="14"/>
        <v>141.42013703840001</v>
      </c>
      <c r="M44">
        <f>'0,5 kW'!F44</f>
        <v>35.490718000000001</v>
      </c>
      <c r="N44">
        <f>'0,5 kW'!L44</f>
        <v>2.6583000000000001</v>
      </c>
      <c r="O44" s="5">
        <f>'0,5 kW'!H44</f>
        <v>503.55639999999994</v>
      </c>
      <c r="P44" s="9">
        <f t="shared" si="15"/>
        <v>94.344975659400006</v>
      </c>
      <c r="R44" s="9">
        <f>'0,25 kW'!F44</f>
        <v>34.345621999999999</v>
      </c>
      <c r="S44">
        <f>'0,25 kW'!L44</f>
        <v>1.286</v>
      </c>
      <c r="T44" s="5">
        <f>'0,25 kW'!H44</f>
        <v>251.58983076923079</v>
      </c>
      <c r="U44" s="10">
        <f t="shared" si="16"/>
        <v>44.168469891999997</v>
      </c>
      <c r="AJ44" s="10"/>
      <c r="AM44" s="2">
        <f t="shared" si="17"/>
        <v>209.87191642175844</v>
      </c>
      <c r="AN44" s="2">
        <f t="shared" si="18"/>
        <v>40.905737531379636</v>
      </c>
      <c r="AO44" s="13">
        <f t="shared" si="19"/>
        <v>5.1306229660511891</v>
      </c>
      <c r="AP44" s="1"/>
      <c r="AR44" s="2">
        <f t="shared" si="20"/>
        <v>211.30702530760988</v>
      </c>
      <c r="AS44" s="2">
        <f t="shared" si="21"/>
        <v>39.547801527224422</v>
      </c>
      <c r="AT44" s="13">
        <f t="shared" si="22"/>
        <v>5.3430789360603939</v>
      </c>
      <c r="AU44" s="1"/>
      <c r="AW44" s="2">
        <f t="shared" si="23"/>
        <v>213.83249983017095</v>
      </c>
      <c r="AX44" s="2">
        <f t="shared" si="24"/>
        <v>39.221477345228223</v>
      </c>
      <c r="AY44" s="13">
        <f t="shared" si="25"/>
        <v>5.4519236475468027</v>
      </c>
      <c r="AZ44" s="1"/>
      <c r="BB44" s="4">
        <f t="shared" si="26"/>
        <v>213.96191466319999</v>
      </c>
      <c r="BC44" s="2">
        <f t="shared" si="27"/>
        <v>38.979803249279861</v>
      </c>
      <c r="BD44" s="13">
        <f t="shared" si="28"/>
        <v>5.4890455268563434</v>
      </c>
      <c r="BE44" s="1"/>
    </row>
    <row r="45" spans="2:57">
      <c r="B45">
        <f t="shared" si="12"/>
        <v>35</v>
      </c>
      <c r="C45">
        <f>'1 kW'!F45</f>
        <v>34.335462999999997</v>
      </c>
      <c r="D45">
        <f>'1 kW'!L45</f>
        <v>5.1559999999999997</v>
      </c>
      <c r="E45" s="105">
        <f>'1 kW'!H45</f>
        <v>993.70069230769229</v>
      </c>
      <c r="F45" s="10">
        <f t="shared" si="13"/>
        <v>177.03364722799998</v>
      </c>
      <c r="G45" s="2"/>
      <c r="H45" s="2">
        <f>'0,75 kW'!F45</f>
        <v>35.011780999999999</v>
      </c>
      <c r="I45" s="1">
        <f>'0,75 kW'!L45</f>
        <v>4.0350000000000001</v>
      </c>
      <c r="J45" s="3">
        <f>'0,75 kW'!H45</f>
        <v>746.38421538461546</v>
      </c>
      <c r="K45" s="10">
        <f t="shared" si="14"/>
        <v>141.27253633500001</v>
      </c>
      <c r="M45">
        <f>'0,5 kW'!F45</f>
        <v>35.391302000000003</v>
      </c>
      <c r="N45">
        <f>'0,5 kW'!L45</f>
        <v>2.6625000000000001</v>
      </c>
      <c r="O45" s="5">
        <f>'0,5 kW'!H45</f>
        <v>503.93313846153848</v>
      </c>
      <c r="P45" s="9">
        <f t="shared" si="15"/>
        <v>94.229341575000007</v>
      </c>
      <c r="R45" s="9">
        <f>'0,25 kW'!F45</f>
        <v>34.135179999999998</v>
      </c>
      <c r="S45">
        <f>'0,25 kW'!L45</f>
        <v>1.2885</v>
      </c>
      <c r="T45" s="5">
        <f>'0,25 kW'!H45</f>
        <v>251.41759999999999</v>
      </c>
      <c r="U45" s="10">
        <f t="shared" si="16"/>
        <v>43.98317943</v>
      </c>
      <c r="AJ45" s="10"/>
      <c r="AM45" s="2">
        <f t="shared" si="17"/>
        <v>210.62262364985429</v>
      </c>
      <c r="AN45" s="2">
        <f t="shared" si="18"/>
        <v>40.562393640072045</v>
      </c>
      <c r="AO45" s="13">
        <f t="shared" si="19"/>
        <v>5.1925590367965322</v>
      </c>
      <c r="AP45" s="1"/>
      <c r="AR45" s="2">
        <f t="shared" si="20"/>
        <v>211.16434726721656</v>
      </c>
      <c r="AS45" s="2">
        <f t="shared" si="21"/>
        <v>39.425111383660933</v>
      </c>
      <c r="AT45" s="13">
        <f t="shared" si="22"/>
        <v>5.3560875253412732</v>
      </c>
      <c r="AU45" s="1"/>
      <c r="AW45" s="2">
        <f t="shared" si="23"/>
        <v>213.62162857652865</v>
      </c>
      <c r="AX45" s="2">
        <f t="shared" si="24"/>
        <v>39.120989538308933</v>
      </c>
      <c r="AY45" s="13">
        <f t="shared" si="25"/>
        <v>5.4605374531066317</v>
      </c>
      <c r="AZ45" s="1"/>
      <c r="BB45" s="4">
        <f t="shared" si="26"/>
        <v>213.20957592893342</v>
      </c>
      <c r="BC45" s="2">
        <f t="shared" si="27"/>
        <v>38.767377135865424</v>
      </c>
      <c r="BD45" s="13">
        <f t="shared" si="28"/>
        <v>5.4997162996534978</v>
      </c>
      <c r="BE45" s="1"/>
    </row>
    <row r="46" spans="2:57">
      <c r="B46">
        <f t="shared" si="12"/>
        <v>36</v>
      </c>
      <c r="C46">
        <f>'1 kW'!F46</f>
        <v>34.292648999999997</v>
      </c>
      <c r="D46">
        <f>'1 kW'!L46</f>
        <v>5.1630000000000003</v>
      </c>
      <c r="E46" s="105">
        <f>'1 kW'!H46</f>
        <v>993.33470769230769</v>
      </c>
      <c r="F46" s="10">
        <f t="shared" si="13"/>
        <v>177.052946787</v>
      </c>
      <c r="G46" s="2"/>
      <c r="H46" s="2">
        <f>'0,75 kW'!F46</f>
        <v>34.905107999999998</v>
      </c>
      <c r="I46" s="1">
        <f>'0,75 kW'!L46</f>
        <v>4.0433000000000003</v>
      </c>
      <c r="J46" s="3">
        <f>'0,75 kW'!H46</f>
        <v>746.35192307692307</v>
      </c>
      <c r="K46" s="10">
        <f t="shared" si="14"/>
        <v>141.13182317640002</v>
      </c>
      <c r="M46">
        <f>'0,5 kW'!F46</f>
        <v>35.249071999999998</v>
      </c>
      <c r="N46">
        <f>'0,5 kW'!L46</f>
        <v>2.6684999999999999</v>
      </c>
      <c r="O46" s="5">
        <f>'0,5 kW'!H46</f>
        <v>503.6748</v>
      </c>
      <c r="P46" s="9">
        <f t="shared" si="15"/>
        <v>94.062148631999989</v>
      </c>
      <c r="R46" s="9">
        <f>'0,25 kW'!F46</f>
        <v>33.950862000000001</v>
      </c>
      <c r="S46">
        <f>'0,25 kW'!L46</f>
        <v>1.2905</v>
      </c>
      <c r="T46" s="5">
        <f>'0,25 kW'!H46</f>
        <v>251.41759999999999</v>
      </c>
      <c r="U46" s="10">
        <f t="shared" si="16"/>
        <v>43.813587411</v>
      </c>
      <c r="AJ46" s="10"/>
      <c r="AM46" s="2">
        <f t="shared" si="17"/>
        <v>210.68589496716484</v>
      </c>
      <c r="AN46" s="2">
        <f t="shared" si="18"/>
        <v>40.519567587402889</v>
      </c>
      <c r="AO46" s="13">
        <f t="shared" si="19"/>
        <v>5.1996086708651079</v>
      </c>
      <c r="AP46" s="1"/>
      <c r="AR46" s="2">
        <f t="shared" si="20"/>
        <v>211.02264571685791</v>
      </c>
      <c r="AS46" s="2">
        <f t="shared" si="21"/>
        <v>39.317778496765321</v>
      </c>
      <c r="AT46" s="13">
        <f t="shared" si="22"/>
        <v>5.3671050040179349</v>
      </c>
      <c r="AU46" s="1"/>
      <c r="AW46" s="2">
        <f t="shared" si="23"/>
        <v>213.3162472270719</v>
      </c>
      <c r="AX46" s="2">
        <f t="shared" si="24"/>
        <v>38.977228385567074</v>
      </c>
      <c r="AY46" s="13">
        <f t="shared" si="25"/>
        <v>5.4728428896206749</v>
      </c>
      <c r="AZ46" s="1"/>
      <c r="BB46" s="4">
        <f t="shared" si="26"/>
        <v>212.51650486749665</v>
      </c>
      <c r="BC46" s="2">
        <f t="shared" si="27"/>
        <v>38.581471845133869</v>
      </c>
      <c r="BD46" s="13">
        <f t="shared" si="28"/>
        <v>5.5082529178912214</v>
      </c>
      <c r="BE46" s="1"/>
    </row>
    <row r="47" spans="2:57">
      <c r="B47">
        <f t="shared" si="12"/>
        <v>37</v>
      </c>
      <c r="C47">
        <f>'1 kW'!F47</f>
        <v>33.866684999999997</v>
      </c>
      <c r="D47">
        <f>'1 kW'!L47</f>
        <v>5.2296483000000009</v>
      </c>
      <c r="E47" s="105">
        <f>'1 kW'!H47</f>
        <v>992.87184615384626</v>
      </c>
      <c r="F47" s="10">
        <f t="shared" si="13"/>
        <v>177.11085163688551</v>
      </c>
      <c r="G47" s="2"/>
      <c r="H47" s="2">
        <f>'0,75 kW'!F47</f>
        <v>34.773038</v>
      </c>
      <c r="I47" s="1">
        <f>'0,75 kW'!L47</f>
        <v>4.0534999999999997</v>
      </c>
      <c r="J47" s="3">
        <f>'0,75 kW'!H47</f>
        <v>746.71790769230768</v>
      </c>
      <c r="K47" s="10">
        <f t="shared" si="14"/>
        <v>140.95250953299998</v>
      </c>
      <c r="M47">
        <f>'0,5 kW'!F47</f>
        <v>35.177231999999997</v>
      </c>
      <c r="N47">
        <f>'0,5 kW'!L47</f>
        <v>2.6715</v>
      </c>
      <c r="O47" s="5">
        <f>'0,5 kW'!H47</f>
        <v>505.99984615384614</v>
      </c>
      <c r="P47" s="9">
        <f t="shared" si="15"/>
        <v>93.975975287999987</v>
      </c>
      <c r="R47" s="9">
        <f>'0,25 kW'!F47</f>
        <v>33.865958999999997</v>
      </c>
      <c r="S47">
        <f>'0,25 kW'!L47</f>
        <v>1.2914000000000001</v>
      </c>
      <c r="T47" s="5">
        <f>'0,25 kW'!H47</f>
        <v>251.61135384615386</v>
      </c>
      <c r="U47" s="10">
        <f t="shared" si="16"/>
        <v>43.734499452599998</v>
      </c>
      <c r="AJ47" s="10"/>
      <c r="AM47" s="2">
        <f t="shared" si="17"/>
        <v>211.16156223413884</v>
      </c>
      <c r="AN47" s="2">
        <f t="shared" si="18"/>
        <v>40.093488831701499</v>
      </c>
      <c r="AO47" s="13">
        <f t="shared" si="19"/>
        <v>5.2667295460497723</v>
      </c>
      <c r="AP47" s="1"/>
      <c r="AR47" s="2">
        <f t="shared" si="20"/>
        <v>210.84000569244682</v>
      </c>
      <c r="AS47" s="2">
        <f t="shared" si="21"/>
        <v>39.184897551423738</v>
      </c>
      <c r="AT47" s="13">
        <f t="shared" si="22"/>
        <v>5.3806445561266036</v>
      </c>
      <c r="AU47" s="1"/>
      <c r="AW47" s="2">
        <f t="shared" si="23"/>
        <v>213.15825749772415</v>
      </c>
      <c r="AX47" s="2">
        <f t="shared" si="24"/>
        <v>38.904622809196148</v>
      </c>
      <c r="AY47" s="13">
        <f t="shared" si="25"/>
        <v>5.4789956078776969</v>
      </c>
      <c r="AZ47" s="1"/>
      <c r="BB47" s="4">
        <f t="shared" si="26"/>
        <v>212.19278421691502</v>
      </c>
      <c r="BC47" s="2">
        <f t="shared" si="27"/>
        <v>38.495854564304672</v>
      </c>
      <c r="BD47" s="13">
        <f t="shared" si="28"/>
        <v>5.5120943960981981</v>
      </c>
      <c r="BE47" s="1"/>
    </row>
    <row r="48" spans="2:57">
      <c r="B48">
        <f t="shared" si="12"/>
        <v>38</v>
      </c>
      <c r="C48">
        <f>'1 kW'!F48</f>
        <v>33.764366000000003</v>
      </c>
      <c r="D48">
        <f>'1 kW'!L48</f>
        <v>5.2439999999999998</v>
      </c>
      <c r="E48" s="105">
        <f>'1 kW'!H48</f>
        <v>991.24647692307701</v>
      </c>
      <c r="F48" s="10">
        <f t="shared" si="13"/>
        <v>177.06033530400001</v>
      </c>
      <c r="G48" s="2"/>
      <c r="H48" s="2">
        <f>'0,75 kW'!F48</f>
        <v>34.677250000000001</v>
      </c>
      <c r="I48" s="1">
        <f>'0,75 kW'!L48</f>
        <v>4.0605000000000002</v>
      </c>
      <c r="J48" s="3">
        <f>'0,75 kW'!H48</f>
        <v>746.3949846153846</v>
      </c>
      <c r="K48" s="10">
        <f t="shared" si="14"/>
        <v>140.80697362500001</v>
      </c>
      <c r="M48">
        <f>'0,5 kW'!F48</f>
        <v>35.007427</v>
      </c>
      <c r="N48">
        <f>'0,5 kW'!L48</f>
        <v>2.6785000000000001</v>
      </c>
      <c r="O48" s="5">
        <f>'0,5 kW'!H48</f>
        <v>504.0192461538461</v>
      </c>
      <c r="P48" s="9">
        <f t="shared" si="15"/>
        <v>93.767393219500008</v>
      </c>
      <c r="R48" s="9">
        <f>'0,25 kW'!F48</f>
        <v>33.610526</v>
      </c>
      <c r="S48">
        <f>'0,25 kW'!L48</f>
        <v>1.2938000000000001</v>
      </c>
      <c r="T48" s="5">
        <f>'0,25 kW'!H48</f>
        <v>251.65441538461536</v>
      </c>
      <c r="U48" s="10">
        <f t="shared" si="16"/>
        <v>43.485298538800002</v>
      </c>
      <c r="AJ48" s="10"/>
      <c r="AM48" s="2">
        <f t="shared" si="17"/>
        <v>211.20055608021917</v>
      </c>
      <c r="AN48" s="2">
        <f t="shared" si="18"/>
        <v>39.991145120802663</v>
      </c>
      <c r="AO48" s="13">
        <f t="shared" si="19"/>
        <v>5.2811830079443389</v>
      </c>
      <c r="AP48" s="1"/>
      <c r="AR48" s="2">
        <f t="shared" si="20"/>
        <v>210.68481496688437</v>
      </c>
      <c r="AS48" s="2">
        <f t="shared" si="21"/>
        <v>39.088553020306961</v>
      </c>
      <c r="AT48" s="13">
        <f t="shared" si="22"/>
        <v>5.3899364056129464</v>
      </c>
      <c r="AU48" s="1"/>
      <c r="AW48" s="2">
        <f t="shared" si="23"/>
        <v>212.77417394248388</v>
      </c>
      <c r="AX48" s="2">
        <f t="shared" si="24"/>
        <v>38.733031464330658</v>
      </c>
      <c r="AY48" s="13">
        <f t="shared" si="25"/>
        <v>5.4933519504774146</v>
      </c>
      <c r="AZ48" s="1"/>
      <c r="BB48" s="4">
        <f t="shared" si="26"/>
        <v>211.16602739745693</v>
      </c>
      <c r="BC48" s="2">
        <f t="shared" si="27"/>
        <v>38.238516815426813</v>
      </c>
      <c r="BD48" s="13">
        <f t="shared" si="28"/>
        <v>5.5223383379834665</v>
      </c>
      <c r="BE48" s="1"/>
    </row>
    <row r="49" spans="2:57">
      <c r="B49">
        <f t="shared" si="12"/>
        <v>39</v>
      </c>
      <c r="C49">
        <f>'1 kW'!F49</f>
        <v>33.685268999999998</v>
      </c>
      <c r="D49">
        <f>'1 kW'!L49</f>
        <v>5.2549999999999999</v>
      </c>
      <c r="E49" s="105">
        <f>'1 kW'!H49</f>
        <v>992.13989230769232</v>
      </c>
      <c r="F49" s="10">
        <f t="shared" si="13"/>
        <v>177.01608859499999</v>
      </c>
      <c r="G49" s="2"/>
      <c r="H49" s="2">
        <f>'0,75 kW'!F49</f>
        <v>34.582914000000002</v>
      </c>
      <c r="I49" s="1">
        <f>'0,75 kW'!L49</f>
        <v>4.0671999999999997</v>
      </c>
      <c r="J49" s="3">
        <f>'0,75 kW'!H49</f>
        <v>746.28733846153852</v>
      </c>
      <c r="K49" s="10">
        <f t="shared" si="14"/>
        <v>140.65562782079999</v>
      </c>
      <c r="M49">
        <f>'0,5 kW'!F49</f>
        <v>34.833267999999997</v>
      </c>
      <c r="N49">
        <f>'0,5 kW'!L49</f>
        <v>2.6854</v>
      </c>
      <c r="O49" s="5">
        <f>'0,5 kW'!H49</f>
        <v>506.37660000000011</v>
      </c>
      <c r="P49" s="9">
        <f t="shared" si="15"/>
        <v>93.54125788719999</v>
      </c>
      <c r="R49" s="9">
        <f>'0,25 kW'!F49</f>
        <v>33.397906999999996</v>
      </c>
      <c r="S49">
        <f>'0,25 kW'!L49</f>
        <v>1.2955000000000001</v>
      </c>
      <c r="T49" s="5">
        <f>'0,25 kW'!H49</f>
        <v>251.91275384615383</v>
      </c>
      <c r="U49" s="10">
        <f t="shared" si="16"/>
        <v>43.2669885185</v>
      </c>
      <c r="AJ49" s="10"/>
      <c r="AM49" s="6">
        <f t="shared" si="17"/>
        <v>211.22487563803818</v>
      </c>
      <c r="AN49" s="2">
        <f t="shared" si="18"/>
        <v>39.912029180893981</v>
      </c>
      <c r="AO49" s="13">
        <f t="shared" si="19"/>
        <v>5.2922610043378153</v>
      </c>
      <c r="AP49" s="1"/>
      <c r="AR49" s="2">
        <f t="shared" si="20"/>
        <v>210.52027411410094</v>
      </c>
      <c r="AS49" s="2">
        <f t="shared" si="21"/>
        <v>38.993684340523764</v>
      </c>
      <c r="AT49" s="13">
        <f t="shared" si="22"/>
        <v>5.3988300329784442</v>
      </c>
      <c r="AU49" s="1"/>
      <c r="AW49" s="2">
        <f t="shared" si="23"/>
        <v>212.35341582795442</v>
      </c>
      <c r="AX49" s="2">
        <f t="shared" si="24"/>
        <v>38.557111638677526</v>
      </c>
      <c r="AY49" s="13">
        <f t="shared" si="25"/>
        <v>5.5075032024685644</v>
      </c>
      <c r="AZ49" s="1"/>
      <c r="BB49" s="4">
        <f t="shared" si="26"/>
        <v>210.26033351631571</v>
      </c>
      <c r="BC49" s="2">
        <f t="shared" si="27"/>
        <v>38.024548618304991</v>
      </c>
      <c r="BD49" s="13">
        <f t="shared" si="28"/>
        <v>5.5295944634855321</v>
      </c>
      <c r="BE49" s="1"/>
    </row>
    <row r="50" spans="2:57">
      <c r="B50">
        <f t="shared" si="12"/>
        <v>40</v>
      </c>
      <c r="C50">
        <f>'1 kW'!F50</f>
        <v>33.558278000000001</v>
      </c>
      <c r="D50">
        <f>'1 kW'!L50</f>
        <v>5.2709999999999999</v>
      </c>
      <c r="E50" s="105">
        <f>'1 kW'!H50</f>
        <v>991.02043076923064</v>
      </c>
      <c r="F50" s="10">
        <f t="shared" si="13"/>
        <v>176.88568333800001</v>
      </c>
      <c r="G50" s="2"/>
      <c r="H50" s="2">
        <f>'0,75 kW'!F50</f>
        <v>34.493656999999999</v>
      </c>
      <c r="I50" s="1">
        <f>'0,75 kW'!L50</f>
        <v>4.0735000000000001</v>
      </c>
      <c r="J50" s="3">
        <f>'0,75 kW'!H50</f>
        <v>746.69638461538466</v>
      </c>
      <c r="K50" s="10">
        <f t="shared" si="14"/>
        <v>140.50991178949999</v>
      </c>
      <c r="M50">
        <f>'0,5 kW'!F50</f>
        <v>34.601781000000003</v>
      </c>
      <c r="N50">
        <f>'0,5 kW'!L50</f>
        <v>2.6938940000000002</v>
      </c>
      <c r="O50" s="5">
        <f>'0,5 kW'!H50</f>
        <v>506.32276923076915</v>
      </c>
      <c r="P50" s="9">
        <f t="shared" si="15"/>
        <v>93.213530225214015</v>
      </c>
      <c r="R50" s="9">
        <f>'0,25 kW'!F50</f>
        <v>33.301392999999997</v>
      </c>
      <c r="S50">
        <f>'0,25 kW'!L50</f>
        <v>1.2962</v>
      </c>
      <c r="T50" s="5">
        <f>'0,25 kW'!H50</f>
        <v>251.99886153846154</v>
      </c>
      <c r="U50" s="10">
        <f t="shared" si="16"/>
        <v>43.165265606599995</v>
      </c>
      <c r="AJ50" s="10"/>
      <c r="AM50" s="2">
        <f t="shared" si="17"/>
        <v>211.19373407626162</v>
      </c>
      <c r="AN50" s="2">
        <f t="shared" si="18"/>
        <v>39.785010631935918</v>
      </c>
      <c r="AO50" s="13">
        <f t="shared" si="19"/>
        <v>5.3083744536374162</v>
      </c>
      <c r="AP50" s="1"/>
      <c r="AR50" s="2">
        <f t="shared" si="20"/>
        <v>210.36102707283632</v>
      </c>
      <c r="AS50" s="2">
        <f t="shared" si="21"/>
        <v>38.903926462518662</v>
      </c>
      <c r="AT50" s="13">
        <f t="shared" si="22"/>
        <v>5.4071926975161526</v>
      </c>
      <c r="AU50" s="1"/>
      <c r="AW50" s="2">
        <f t="shared" si="23"/>
        <v>211.73417216857769</v>
      </c>
      <c r="AX50" s="2">
        <f t="shared" si="24"/>
        <v>38.323457036779317</v>
      </c>
      <c r="AY50" s="13">
        <f t="shared" si="25"/>
        <v>5.5249235987602781</v>
      </c>
      <c r="AZ50" s="1"/>
      <c r="BB50" s="4">
        <f t="shared" si="26"/>
        <v>209.83689860368111</v>
      </c>
      <c r="BC50" s="2">
        <f t="shared" si="27"/>
        <v>37.927479066548948</v>
      </c>
      <c r="BD50" s="13">
        <f t="shared" si="28"/>
        <v>5.532582279868735</v>
      </c>
      <c r="BE50" s="1"/>
    </row>
    <row r="51" spans="2:57">
      <c r="B51">
        <f t="shared" si="12"/>
        <v>41</v>
      </c>
      <c r="C51">
        <f>'1 kW'!F51</f>
        <v>33.418951</v>
      </c>
      <c r="D51">
        <f>'1 kW'!L51</f>
        <v>5.2880000000000003</v>
      </c>
      <c r="E51" s="105">
        <f>'1 kW'!H51</f>
        <v>986.4779692307693</v>
      </c>
      <c r="F51" s="10">
        <f t="shared" si="13"/>
        <v>176.71941288799999</v>
      </c>
      <c r="G51" s="2"/>
      <c r="H51" s="2">
        <f>'0,75 kW'!F51</f>
        <v>34.402949999999997</v>
      </c>
      <c r="I51" s="1">
        <f>'0,75 kW'!L51</f>
        <v>4.0797999999999996</v>
      </c>
      <c r="J51" s="3">
        <f>'0,75 kW'!H51</f>
        <v>747.09466153846165</v>
      </c>
      <c r="K51" s="10">
        <f t="shared" si="14"/>
        <v>140.35715540999996</v>
      </c>
      <c r="M51">
        <f>'0,5 kW'!F51</f>
        <v>34.380454</v>
      </c>
      <c r="N51">
        <f>'0,5 kW'!L51</f>
        <v>2.7010000000000001</v>
      </c>
      <c r="O51" s="5">
        <f>'0,5 kW'!H51</f>
        <v>504.76196923076918</v>
      </c>
      <c r="P51" s="9">
        <f t="shared" si="15"/>
        <v>92.861606254000009</v>
      </c>
      <c r="R51" s="9">
        <f>'0,25 kW'!F51</f>
        <v>33.003872000000001</v>
      </c>
      <c r="S51">
        <f>'0,25 kW'!L51</f>
        <v>1.298</v>
      </c>
      <c r="T51" s="5">
        <f>'0,25 kW'!H51</f>
        <v>251.55753846153846</v>
      </c>
      <c r="U51" s="10">
        <f t="shared" si="16"/>
        <v>42.839025856000006</v>
      </c>
      <c r="AJ51" s="10"/>
      <c r="AM51" s="2">
        <f t="shared" si="17"/>
        <v>211.13273381515467</v>
      </c>
      <c r="AN51" s="2">
        <f t="shared" si="18"/>
        <v>39.645654361167963</v>
      </c>
      <c r="AO51" s="13">
        <f t="shared" si="19"/>
        <v>5.3254949935182427</v>
      </c>
      <c r="AP51" s="1"/>
      <c r="AR51" s="2">
        <f t="shared" si="20"/>
        <v>210.19242624624988</v>
      </c>
      <c r="AS51" s="2">
        <f t="shared" si="21"/>
        <v>38.812718584513561</v>
      </c>
      <c r="AT51" s="13">
        <f t="shared" si="22"/>
        <v>5.4155553620538592</v>
      </c>
      <c r="AU51" s="1"/>
      <c r="AW51" s="2">
        <f t="shared" si="23"/>
        <v>211.05660259014942</v>
      </c>
      <c r="AX51" s="2">
        <f t="shared" si="24"/>
        <v>38.100316641548716</v>
      </c>
      <c r="AY51" s="13">
        <f t="shared" si="25"/>
        <v>5.5394973374050762</v>
      </c>
      <c r="AZ51" s="1"/>
      <c r="BB51" s="4">
        <f t="shared" si="26"/>
        <v>208.47203390838249</v>
      </c>
      <c r="BC51" s="2">
        <f t="shared" si="27"/>
        <v>37.628529504890551</v>
      </c>
      <c r="BD51" s="13">
        <f t="shared" si="28"/>
        <v>5.5402652362826865</v>
      </c>
      <c r="BE51" s="1"/>
    </row>
    <row r="52" spans="2:57">
      <c r="B52">
        <f t="shared" si="12"/>
        <v>42</v>
      </c>
      <c r="C52">
        <f>'1 kW'!F52</f>
        <v>33.133040000000001</v>
      </c>
      <c r="D52">
        <f>'1 kW'!L52</f>
        <v>5.3220000000000001</v>
      </c>
      <c r="E52" s="105">
        <f>'1 kW'!H52</f>
        <v>987.86653846153843</v>
      </c>
      <c r="F52" s="10">
        <f t="shared" si="13"/>
        <v>176.33403888000001</v>
      </c>
      <c r="G52" s="2"/>
      <c r="H52" s="2">
        <f>'0,75 kW'!F52</f>
        <v>34.147516000000003</v>
      </c>
      <c r="I52" s="1">
        <f>'0,75 kW'!L52</f>
        <v>4.0956381999999998</v>
      </c>
      <c r="J52" s="3">
        <f>'0,75 kW'!H52</f>
        <v>747.03007692307699</v>
      </c>
      <c r="K52" s="10">
        <f t="shared" si="14"/>
        <v>139.85587096471122</v>
      </c>
      <c r="M52">
        <f>'0,5 kW'!F52</f>
        <v>34.196136000000003</v>
      </c>
      <c r="N52">
        <f>'0,5 kW'!L52</f>
        <v>2.7058</v>
      </c>
      <c r="O52" s="5">
        <f>'0,5 kW'!H52</f>
        <v>504.60050769230764</v>
      </c>
      <c r="P52" s="9">
        <f t="shared" si="15"/>
        <v>92.527904788800001</v>
      </c>
      <c r="R52" s="9">
        <f>'0,25 kW'!F52</f>
        <v>32.740456000000002</v>
      </c>
      <c r="S52">
        <f>'0,25 kW'!L52</f>
        <v>1.2995000000000001</v>
      </c>
      <c r="T52" s="5">
        <f>'0,25 kW'!H52</f>
        <v>251.57906153846153</v>
      </c>
      <c r="U52" s="10">
        <f t="shared" si="16"/>
        <v>42.546222572000005</v>
      </c>
      <c r="AJ52" s="10"/>
      <c r="AM52" s="2">
        <f t="shared" si="17"/>
        <v>210.95752256070912</v>
      </c>
      <c r="AN52" s="2">
        <f t="shared" si="18"/>
        <v>39.359684819632065</v>
      </c>
      <c r="AO52" s="13">
        <f t="shared" si="19"/>
        <v>5.3597360732798967</v>
      </c>
      <c r="AP52" s="1"/>
      <c r="AR52" s="2">
        <f t="shared" si="20"/>
        <v>209.61288177185577</v>
      </c>
      <c r="AS52" s="2">
        <f t="shared" si="21"/>
        <v>38.556025377208748</v>
      </c>
      <c r="AT52" s="13">
        <f t="shared" si="22"/>
        <v>5.436579100701656</v>
      </c>
      <c r="AU52" s="1"/>
      <c r="AW52" s="2">
        <f t="shared" si="23"/>
        <v>210.40203433944254</v>
      </c>
      <c r="AX52" s="2">
        <f t="shared" si="24"/>
        <v>37.914773719355239</v>
      </c>
      <c r="AY52" s="13">
        <f t="shared" si="25"/>
        <v>5.5493416866163097</v>
      </c>
      <c r="AZ52" s="1"/>
      <c r="BB52" s="4">
        <f t="shared" si="26"/>
        <v>207.24526505227888</v>
      </c>
      <c r="BC52" s="2">
        <f t="shared" si="27"/>
        <v>37.363923036841896</v>
      </c>
      <c r="BD52" s="13">
        <f t="shared" si="28"/>
        <v>5.5466676999609792</v>
      </c>
      <c r="BE52" s="1"/>
    </row>
    <row r="53" spans="2:57">
      <c r="B53">
        <f t="shared" si="12"/>
        <v>43</v>
      </c>
      <c r="C53">
        <f>'1 kW'!F53</f>
        <v>32.678775000000002</v>
      </c>
      <c r="D53">
        <f>'1 kW'!L53</f>
        <v>5.3674999999999997</v>
      </c>
      <c r="E53" s="105">
        <f>'1 kW'!H53</f>
        <v>988.9537076923076</v>
      </c>
      <c r="F53" s="10">
        <f t="shared" si="13"/>
        <v>175.40332481249999</v>
      </c>
      <c r="G53" s="2"/>
      <c r="H53" s="2">
        <f>'0,75 kW'!F53</f>
        <v>33.958843999999999</v>
      </c>
      <c r="I53" s="1">
        <f>'0,75 kW'!L53</f>
        <v>4.1070000000000002</v>
      </c>
      <c r="J53" s="3">
        <f>'0,75 kW'!H53</f>
        <v>747.27764615384615</v>
      </c>
      <c r="K53" s="10">
        <f t="shared" si="14"/>
        <v>139.46897230799999</v>
      </c>
      <c r="M53">
        <f>'0,5 kW'!F53</f>
        <v>33.832579000000003</v>
      </c>
      <c r="N53">
        <f>'0,5 kW'!L53</f>
        <v>2.7145000000000001</v>
      </c>
      <c r="O53" s="5">
        <f>'0,5 kW'!H53</f>
        <v>506.27972307692306</v>
      </c>
      <c r="P53" s="9">
        <f t="shared" si="15"/>
        <v>91.838535695500013</v>
      </c>
      <c r="R53" s="9">
        <f>'0,25 kW'!F53</f>
        <v>32.449464999999996</v>
      </c>
      <c r="S53">
        <f>'0,25 kW'!L53</f>
        <v>1.3008999999999999</v>
      </c>
      <c r="T53" s="5">
        <f>'0,25 kW'!H53</f>
        <v>251.66516923076924</v>
      </c>
      <c r="U53" s="10">
        <f t="shared" si="16"/>
        <v>42.213509018499991</v>
      </c>
      <c r="AJ53" s="10"/>
      <c r="AM53" s="2">
        <f t="shared" si="17"/>
        <v>210.30510689379463</v>
      </c>
      <c r="AN53" s="2">
        <f t="shared" si="18"/>
        <v>38.905341477282548</v>
      </c>
      <c r="AO53" s="13">
        <f t="shared" si="19"/>
        <v>5.4055586947256371</v>
      </c>
      <c r="AP53" s="1"/>
      <c r="AR53" s="2">
        <f t="shared" si="20"/>
        <v>209.16087316454386</v>
      </c>
      <c r="AS53" s="2">
        <f t="shared" si="21"/>
        <v>38.366450063602663</v>
      </c>
      <c r="AT53" s="13">
        <f t="shared" si="22"/>
        <v>5.4516608343436443</v>
      </c>
      <c r="AU53" s="1"/>
      <c r="AW53" s="2">
        <f t="shared" si="23"/>
        <v>209.04219418387959</v>
      </c>
      <c r="AX53" s="2">
        <f t="shared" si="24"/>
        <v>37.548996547879554</v>
      </c>
      <c r="AY53" s="13">
        <f t="shared" si="25"/>
        <v>5.5671845695616735</v>
      </c>
      <c r="AZ53" s="1"/>
      <c r="BB53" s="4">
        <f t="shared" si="26"/>
        <v>205.84659933751726</v>
      </c>
      <c r="BC53" s="2">
        <f t="shared" si="27"/>
        <v>37.071820933329803</v>
      </c>
      <c r="BD53" s="13">
        <f t="shared" si="28"/>
        <v>5.5526433327273859</v>
      </c>
      <c r="BE53" s="1"/>
    </row>
    <row r="54" spans="2:57">
      <c r="B54">
        <f t="shared" si="12"/>
        <v>44</v>
      </c>
      <c r="C54">
        <f>'1 kW'!F54</f>
        <v>32.285465000000002</v>
      </c>
      <c r="D54">
        <f>'1 kW'!L54</f>
        <v>5.4039999999999999</v>
      </c>
      <c r="E54" s="105">
        <f>'1 kW'!H54</f>
        <v>990.63292307692302</v>
      </c>
      <c r="F54" s="10">
        <f t="shared" si="13"/>
        <v>174.47065286</v>
      </c>
      <c r="G54" s="2"/>
      <c r="H54" s="2">
        <f>'0,75 kW'!F54</f>
        <v>33.765092000000003</v>
      </c>
      <c r="I54" s="1">
        <f>'0,75 kW'!L54</f>
        <v>4.1179901000000001</v>
      </c>
      <c r="J54" s="3">
        <f>'0,75 kW'!H54</f>
        <v>747.13770769230769</v>
      </c>
      <c r="K54" s="10">
        <f t="shared" si="14"/>
        <v>139.04431458158922</v>
      </c>
      <c r="M54">
        <f>'0,5 kW'!F54</f>
        <v>33.532879999999999</v>
      </c>
      <c r="N54">
        <f>'0,5 kW'!L54</f>
        <v>2.7202000000000002</v>
      </c>
      <c r="O54" s="5">
        <f>'0,5 kW'!H54</f>
        <v>506.7210461538462</v>
      </c>
      <c r="P54" s="9">
        <f t="shared" si="15"/>
        <v>91.216140175999996</v>
      </c>
      <c r="R54" s="9">
        <f>'0,25 kW'!F54</f>
        <v>32.143960999999997</v>
      </c>
      <c r="S54">
        <f>'0,25 kW'!L54</f>
        <v>1.3023</v>
      </c>
      <c r="T54" s="5">
        <f>'0,25 kW'!H54</f>
        <v>251.95579999999998</v>
      </c>
      <c r="U54" s="10">
        <f t="shared" si="16"/>
        <v>41.861080410299998</v>
      </c>
      <c r="AJ54" s="10"/>
      <c r="AM54" s="2">
        <f t="shared" si="17"/>
        <v>209.59436087736509</v>
      </c>
      <c r="AN54" s="2">
        <f t="shared" si="18"/>
        <v>38.511968631221947</v>
      </c>
      <c r="AO54" s="13">
        <f t="shared" si="19"/>
        <v>5.4423175009403533</v>
      </c>
      <c r="AP54" s="1"/>
      <c r="AR54" s="2">
        <f t="shared" si="20"/>
        <v>208.65670293678815</v>
      </c>
      <c r="AS54" s="2">
        <f t="shared" si="21"/>
        <v>38.171824301798878</v>
      </c>
      <c r="AT54" s="13">
        <f t="shared" si="22"/>
        <v>5.4662491707779086</v>
      </c>
      <c r="AU54" s="1"/>
      <c r="AW54" s="2">
        <f t="shared" si="23"/>
        <v>207.80104995454772</v>
      </c>
      <c r="AX54" s="2">
        <f t="shared" si="24"/>
        <v>37.247842952774796</v>
      </c>
      <c r="AY54" s="13">
        <f t="shared" si="25"/>
        <v>5.5788747342500136</v>
      </c>
      <c r="AZ54" s="1"/>
      <c r="BB54" s="4">
        <f t="shared" si="26"/>
        <v>204.36377039590769</v>
      </c>
      <c r="BC54" s="2">
        <f t="shared" si="27"/>
        <v>36.765205829817717</v>
      </c>
      <c r="BD54" s="13">
        <f t="shared" si="28"/>
        <v>5.5586189654937925</v>
      </c>
      <c r="BE54" s="1"/>
    </row>
    <row r="55" spans="2:57">
      <c r="B55">
        <f t="shared" si="12"/>
        <v>45</v>
      </c>
      <c r="C55">
        <f>'1 kW'!F55</f>
        <v>31.995200000000001</v>
      </c>
      <c r="D55">
        <f>'1 kW'!L55</f>
        <v>5.4276023999999996</v>
      </c>
      <c r="E55" s="105">
        <f>'1 kW'!H55</f>
        <v>987.92035384615394</v>
      </c>
      <c r="F55" s="10">
        <f t="shared" si="13"/>
        <v>173.65722430847998</v>
      </c>
      <c r="G55" s="2"/>
      <c r="H55" s="2">
        <f>'0,75 kW'!F55</f>
        <v>33.651162999999997</v>
      </c>
      <c r="I55" s="1">
        <f>'0,75 kW'!L55</f>
        <v>4.1239999999999997</v>
      </c>
      <c r="J55" s="3">
        <f>'0,75 kW'!H55</f>
        <v>747.03007692307699</v>
      </c>
      <c r="K55" s="10">
        <f t="shared" si="14"/>
        <v>138.77739621199999</v>
      </c>
      <c r="M55">
        <f>'0,5 kW'!F55</f>
        <v>33.277447000000002</v>
      </c>
      <c r="N55">
        <f>'0,5 kW'!L55</f>
        <v>2.7242999999999999</v>
      </c>
      <c r="O55" s="5">
        <f>'0,5 kW'!H55</f>
        <v>506.7210461538462</v>
      </c>
      <c r="P55" s="9">
        <f t="shared" si="15"/>
        <v>90.657748862100007</v>
      </c>
      <c r="R55" s="9">
        <f>'0,25 kW'!F55</f>
        <v>31.535855999999999</v>
      </c>
      <c r="S55">
        <f>'0,25 kW'!L55</f>
        <v>1.3048625999999999</v>
      </c>
      <c r="T55" s="5">
        <f>'0,25 kW'!H55</f>
        <v>252.23567692307691</v>
      </c>
      <c r="U55" s="10">
        <f t="shared" si="16"/>
        <v>41.149959053385594</v>
      </c>
      <c r="AJ55" s="10"/>
      <c r="AM55" s="2">
        <f t="shared" si="17"/>
        <v>208.92294497332068</v>
      </c>
      <c r="AN55" s="2">
        <f t="shared" si="18"/>
        <v>38.221662992376451</v>
      </c>
      <c r="AO55" s="13">
        <f t="shared" si="19"/>
        <v>5.4660872556746591</v>
      </c>
      <c r="AP55" s="1"/>
      <c r="AR55" s="2">
        <f t="shared" si="20"/>
        <v>208.3349330211106</v>
      </c>
      <c r="AS55" s="2">
        <f t="shared" si="21"/>
        <v>38.057417488033344</v>
      </c>
      <c r="AT55" s="13">
        <f t="shared" si="22"/>
        <v>5.4742267545247598</v>
      </c>
      <c r="AU55" s="1"/>
      <c r="AW55" s="2">
        <f t="shared" si="23"/>
        <v>206.68123396921916</v>
      </c>
      <c r="AX55" s="2">
        <f t="shared" si="24"/>
        <v>36.991363665067865</v>
      </c>
      <c r="AY55" s="13">
        <f t="shared" si="25"/>
        <v>5.5872834492012764</v>
      </c>
      <c r="AZ55" s="1"/>
      <c r="BB55" s="4">
        <f t="shared" si="26"/>
        <v>201.3677043155551</v>
      </c>
      <c r="BC55" s="2">
        <f t="shared" si="27"/>
        <v>36.155067034203384</v>
      </c>
      <c r="BD55" s="13">
        <f t="shared" si="28"/>
        <v>5.5695569344417866</v>
      </c>
      <c r="BE55" s="1"/>
    </row>
    <row r="56" spans="2:57">
      <c r="B56">
        <f t="shared" si="12"/>
        <v>46</v>
      </c>
      <c r="C56">
        <f>'1 kW'!F56</f>
        <v>31.546741000000001</v>
      </c>
      <c r="D56">
        <f>'1 kW'!L56</f>
        <v>5.461409699999999</v>
      </c>
      <c r="E56" s="105">
        <f>'1 kW'!H56</f>
        <v>987.00540000000001</v>
      </c>
      <c r="F56" s="10">
        <f t="shared" si="13"/>
        <v>172.28967730078767</v>
      </c>
      <c r="G56" s="2"/>
      <c r="H56" s="2">
        <f>'0,75 kW'!F56</f>
        <v>33.415322000000003</v>
      </c>
      <c r="I56" s="1">
        <f>'0,75 kW'!L56</f>
        <v>4.1360000000000001</v>
      </c>
      <c r="J56" s="3">
        <f>'0,75 kW'!H56</f>
        <v>748.55856923076919</v>
      </c>
      <c r="K56" s="10">
        <f t="shared" si="14"/>
        <v>138.20577179200001</v>
      </c>
      <c r="M56">
        <f>'0,5 kW'!F56</f>
        <v>32.694014000000003</v>
      </c>
      <c r="N56">
        <f>'0,5 kW'!L56</f>
        <v>2.7305000000000001</v>
      </c>
      <c r="O56" s="5">
        <f>'0,5 kW'!H56</f>
        <v>506.18284615384619</v>
      </c>
      <c r="P56" s="9">
        <f t="shared" si="15"/>
        <v>89.271005227000018</v>
      </c>
      <c r="R56" s="9">
        <f>'0,25 kW'!F56</f>
        <v>30.585236999999999</v>
      </c>
      <c r="S56">
        <f>'0,25 kW'!L56</f>
        <v>1.3080000000000001</v>
      </c>
      <c r="T56" s="5">
        <f>'0,25 kW'!H56</f>
        <v>252.42943076923078</v>
      </c>
      <c r="U56" s="10">
        <f t="shared" si="16"/>
        <v>40.005489996000001</v>
      </c>
      <c r="AJ56" s="10"/>
      <c r="AM56" s="2">
        <f t="shared" si="17"/>
        <v>207.75737357006565</v>
      </c>
      <c r="AN56" s="2">
        <f t="shared" si="18"/>
        <v>37.773145782633314</v>
      </c>
      <c r="AO56" s="13">
        <f t="shared" si="19"/>
        <v>5.5001342690813102</v>
      </c>
      <c r="AP56" s="1"/>
      <c r="AR56" s="2">
        <f t="shared" si="20"/>
        <v>207.64110354386318</v>
      </c>
      <c r="AS56" s="2">
        <f t="shared" si="21"/>
        <v>37.820622434690307</v>
      </c>
      <c r="AT56" s="13">
        <f t="shared" si="22"/>
        <v>5.4901556393584894</v>
      </c>
      <c r="AU56" s="1"/>
      <c r="AW56" s="2">
        <f t="shared" si="23"/>
        <v>203.875517484265</v>
      </c>
      <c r="AX56" s="2">
        <f t="shared" si="24"/>
        <v>36.406348473901289</v>
      </c>
      <c r="AY56" s="13">
        <f t="shared" si="25"/>
        <v>5.5999990669324546</v>
      </c>
      <c r="AZ56" s="1"/>
      <c r="BB56" s="4">
        <f t="shared" si="26"/>
        <v>196.5307128258452</v>
      </c>
      <c r="BC56" s="2">
        <f t="shared" si="27"/>
        <v>35.201958051232801</v>
      </c>
      <c r="BD56" s="13">
        <f t="shared" si="28"/>
        <v>5.5829483274713052</v>
      </c>
      <c r="BE56" s="1"/>
    </row>
    <row r="57" spans="2:57">
      <c r="B57">
        <f t="shared" si="12"/>
        <v>47</v>
      </c>
      <c r="C57">
        <f>'1 kW'!F57</f>
        <v>30.546776999999999</v>
      </c>
      <c r="D57">
        <f>'1 kW'!L57</f>
        <v>5.5273477999999994</v>
      </c>
      <c r="E57" s="105">
        <f>'1 kW'!H57</f>
        <v>989.76101538461546</v>
      </c>
      <c r="F57" s="10">
        <f t="shared" si="13"/>
        <v>168.84266064804058</v>
      </c>
      <c r="G57" s="2"/>
      <c r="H57" s="2">
        <f>'0,75 kW'!F57</f>
        <v>32.961058000000001</v>
      </c>
      <c r="I57" s="1">
        <f>'0,75 kW'!L57</f>
        <v>4.1556391000000001</v>
      </c>
      <c r="J57" s="3">
        <f>'0,75 kW'!H57</f>
        <v>747.83738461538462</v>
      </c>
      <c r="K57" s="10">
        <f t="shared" si="14"/>
        <v>136.9742614021678</v>
      </c>
      <c r="M57">
        <f>'0,5 kW'!F57</f>
        <v>32.170085</v>
      </c>
      <c r="N57">
        <f>'0,5 kW'!L57</f>
        <v>2.7345000000000002</v>
      </c>
      <c r="O57" s="5">
        <f>'0,5 kW'!H57</f>
        <v>505.67692307692306</v>
      </c>
      <c r="P57" s="9">
        <f t="shared" si="15"/>
        <v>87.969097432500007</v>
      </c>
      <c r="R57" s="9">
        <f>'0,25 kW'!F57</f>
        <v>29.550442</v>
      </c>
      <c r="S57">
        <f>'0,25 kW'!L57</f>
        <v>1.3112999999999999</v>
      </c>
      <c r="T57" s="5">
        <f>'0,25 kW'!H57</f>
        <v>252.00963076923074</v>
      </c>
      <c r="U57" s="10">
        <f t="shared" si="16"/>
        <v>38.749494594599994</v>
      </c>
      <c r="AJ57" s="10"/>
      <c r="AM57" s="2">
        <f t="shared" si="17"/>
        <v>204.69875197158447</v>
      </c>
      <c r="AN57" s="2">
        <f t="shared" si="18"/>
        <v>36.773068249761295</v>
      </c>
      <c r="AO57" s="13">
        <f t="shared" si="19"/>
        <v>5.5665399085351881</v>
      </c>
      <c r="AP57" s="1"/>
      <c r="AR57" s="2">
        <f t="shared" si="20"/>
        <v>206.11261706666849</v>
      </c>
      <c r="AS57" s="2">
        <f t="shared" si="21"/>
        <v>37.364797038939521</v>
      </c>
      <c r="AT57" s="13">
        <f t="shared" si="22"/>
        <v>5.5162247195366625</v>
      </c>
      <c r="AU57" s="1"/>
      <c r="AW57" s="2">
        <f t="shared" si="23"/>
        <v>201.23015678637864</v>
      </c>
      <c r="AX57" s="2">
        <f t="shared" si="24"/>
        <v>35.881398705406717</v>
      </c>
      <c r="AY57" s="13">
        <f t="shared" si="25"/>
        <v>5.6082026912751504</v>
      </c>
      <c r="AZ57" s="1"/>
      <c r="BB57" s="4">
        <f t="shared" si="26"/>
        <v>191.22010585860005</v>
      </c>
      <c r="BC57" s="2">
        <f t="shared" si="27"/>
        <v>34.164544021525742</v>
      </c>
      <c r="BD57" s="13">
        <f t="shared" si="28"/>
        <v>5.5970337475635485</v>
      </c>
      <c r="BE57" s="1"/>
    </row>
    <row r="58" spans="2:57">
      <c r="B58">
        <f t="shared" si="12"/>
        <v>48</v>
      </c>
      <c r="C58">
        <f>'1 kW'!F58</f>
        <v>29.502548000000001</v>
      </c>
      <c r="D58">
        <f>'1 kW'!L58</f>
        <v>5.5761728000000002</v>
      </c>
      <c r="E58" s="105">
        <f>'1 kW'!H58</f>
        <v>988.70613846153856</v>
      </c>
      <c r="F58" s="10">
        <f t="shared" si="13"/>
        <v>164.51130568829441</v>
      </c>
      <c r="G58" s="2"/>
      <c r="H58" s="2">
        <f>'0,75 kW'!F58</f>
        <v>32.297801999999997</v>
      </c>
      <c r="I58" s="1">
        <f>'0,75 kW'!L58</f>
        <v>4.1814834999999997</v>
      </c>
      <c r="J58" s="3">
        <f>'0,75 kW'!H58</f>
        <v>748.81690769230761</v>
      </c>
      <c r="K58" s="10">
        <f t="shared" si="14"/>
        <v>135.05272614926699</v>
      </c>
      <c r="M58">
        <f>'0,5 kW'!F58</f>
        <v>31.498847000000001</v>
      </c>
      <c r="N58">
        <f>'0,5 kW'!L58</f>
        <v>2.7385000000000002</v>
      </c>
      <c r="O58" s="5">
        <f>'0,5 kW'!H58</f>
        <v>505.95680000000004</v>
      </c>
      <c r="P58" s="9">
        <f t="shared" si="15"/>
        <v>86.25959250950001</v>
      </c>
      <c r="R58" s="9">
        <f>'0,25 kW'!F58</f>
        <v>28.750036000000001</v>
      </c>
      <c r="S58">
        <f>'0,25 kW'!L58</f>
        <v>1.3133842000000002</v>
      </c>
      <c r="T58" s="5">
        <f>'0,25 kW'!H58</f>
        <v>251.86969230769228</v>
      </c>
      <c r="U58" s="10">
        <f t="shared" si="16"/>
        <v>37.75984303183121</v>
      </c>
      <c r="AJ58" s="10"/>
      <c r="AM58" s="2">
        <f t="shared" si="17"/>
        <v>200.64236728716645</v>
      </c>
      <c r="AN58" s="2">
        <f t="shared" si="18"/>
        <v>35.72875518239394</v>
      </c>
      <c r="AO58" s="13">
        <f t="shared" si="19"/>
        <v>5.615711106163503</v>
      </c>
      <c r="AP58" s="1"/>
      <c r="AR58" s="2">
        <f t="shared" si="20"/>
        <v>203.70162750853163</v>
      </c>
      <c r="AS58" s="2">
        <f t="shared" si="21"/>
        <v>36.699486294254605</v>
      </c>
      <c r="AT58" s="13">
        <f t="shared" si="22"/>
        <v>5.5505307588030632</v>
      </c>
      <c r="AU58" s="1"/>
      <c r="AW58" s="2">
        <f t="shared" si="23"/>
        <v>197.7488359091459</v>
      </c>
      <c r="AX58" s="2">
        <f t="shared" si="24"/>
        <v>35.209139936912145</v>
      </c>
      <c r="AY58" s="13">
        <f t="shared" si="25"/>
        <v>5.6164063156178461</v>
      </c>
      <c r="AZ58" s="1"/>
      <c r="BB58" s="4">
        <f t="shared" si="26"/>
        <v>187.02774130957798</v>
      </c>
      <c r="BC58" s="2">
        <f t="shared" si="27"/>
        <v>33.362483905854397</v>
      </c>
      <c r="BD58" s="13">
        <f t="shared" si="28"/>
        <v>5.6059297574290818</v>
      </c>
      <c r="BE58" s="1"/>
    </row>
    <row r="59" spans="2:57">
      <c r="B59">
        <f t="shared" si="12"/>
        <v>49</v>
      </c>
      <c r="C59">
        <f>'1 kW'!F59</f>
        <v>28.578779999999998</v>
      </c>
      <c r="D59">
        <f>'1 kW'!L59</f>
        <v>5.6029999999999998</v>
      </c>
      <c r="E59" s="105">
        <f>'1 kW'!H59</f>
        <v>987.8773076923078</v>
      </c>
      <c r="F59" s="10">
        <f t="shared" si="13"/>
        <v>160.12690433999998</v>
      </c>
      <c r="G59" s="2"/>
      <c r="H59" s="2">
        <f>'0,75 kW'!F59</f>
        <v>31.479980000000001</v>
      </c>
      <c r="I59" s="1">
        <f>'0,75 kW'!L59</f>
        <v>4.2030000000000003</v>
      </c>
      <c r="J59" s="3">
        <f>'0,75 kW'!H59</f>
        <v>749.90409230769239</v>
      </c>
      <c r="K59" s="10">
        <f t="shared" si="14"/>
        <v>132.31035594000002</v>
      </c>
      <c r="M59">
        <f>'0,5 kW'!F59</f>
        <v>30.518476</v>
      </c>
      <c r="N59">
        <f>'0,5 kW'!L59</f>
        <v>2.7435</v>
      </c>
      <c r="O59" s="5">
        <f>'0,5 kW'!H59</f>
        <v>505.81686153846164</v>
      </c>
      <c r="P59" s="9">
        <f t="shared" si="15"/>
        <v>83.727438906000003</v>
      </c>
      <c r="R59" s="9">
        <f>'0,25 kW'!F59</f>
        <v>27.644126</v>
      </c>
      <c r="S59">
        <f>'0,25 kW'!L59</f>
        <v>1.3159000000000001</v>
      </c>
      <c r="T59" s="5">
        <f>'0,25 kW'!H59</f>
        <v>252.34330769230772</v>
      </c>
      <c r="U59" s="10">
        <f t="shared" si="16"/>
        <v>36.376905403400002</v>
      </c>
      <c r="AJ59" s="10"/>
      <c r="AM59" s="2">
        <f t="shared" si="17"/>
        <v>196.39483339700527</v>
      </c>
      <c r="AN59" s="2">
        <f t="shared" si="18"/>
        <v>34.804940991055936</v>
      </c>
      <c r="AO59" s="13">
        <f t="shared" si="19"/>
        <v>5.6427285266041451</v>
      </c>
      <c r="AP59" s="1"/>
      <c r="AR59" s="2">
        <f t="shared" si="20"/>
        <v>200.17755917469455</v>
      </c>
      <c r="AS59" s="2">
        <f t="shared" si="21"/>
        <v>35.879953636858296</v>
      </c>
      <c r="AT59" s="13">
        <f t="shared" si="22"/>
        <v>5.5790919130134755</v>
      </c>
      <c r="AU59" s="1"/>
      <c r="AW59" s="2">
        <f t="shared" si="23"/>
        <v>192.58649458803492</v>
      </c>
      <c r="AX59" s="2">
        <f t="shared" si="24"/>
        <v>34.227492976293938</v>
      </c>
      <c r="AY59" s="13">
        <f t="shared" si="25"/>
        <v>5.6266608460462146</v>
      </c>
      <c r="AZ59" s="1"/>
      <c r="BB59" s="4">
        <f t="shared" si="26"/>
        <v>181.16325092614022</v>
      </c>
      <c r="BC59" s="2">
        <f t="shared" si="27"/>
        <v>32.254577252843177</v>
      </c>
      <c r="BD59" s="13">
        <f t="shared" si="28"/>
        <v>5.6166679695103134</v>
      </c>
      <c r="BE59" s="1"/>
    </row>
    <row r="60" spans="2:57">
      <c r="B60">
        <f t="shared" si="12"/>
        <v>50</v>
      </c>
      <c r="C60">
        <f>'1 kW'!F60</f>
        <v>27.670249999999999</v>
      </c>
      <c r="D60">
        <f>'1 kW'!L60</f>
        <v>5.62</v>
      </c>
      <c r="E60" s="105">
        <f>'1 kW'!H60</f>
        <v>988.21098461538463</v>
      </c>
      <c r="F60" s="10">
        <f t="shared" si="13"/>
        <v>155.50680499999999</v>
      </c>
      <c r="G60" s="2"/>
      <c r="H60" s="2">
        <f>'0,75 kW'!F60</f>
        <v>30.829059999999998</v>
      </c>
      <c r="I60" s="1">
        <f>'0,75 kW'!L60</f>
        <v>4.2149999999999999</v>
      </c>
      <c r="J60" s="3">
        <f>'0,75 kW'!H60</f>
        <v>750.33466153846166</v>
      </c>
      <c r="K60" s="10">
        <f t="shared" si="14"/>
        <v>129.94448789999998</v>
      </c>
      <c r="M60">
        <f>'0,5 kW'!F60</f>
        <v>29.710087999999999</v>
      </c>
      <c r="N60">
        <f>'0,5 kW'!L60</f>
        <v>2.7467000000000001</v>
      </c>
      <c r="O60" s="5">
        <f>'0,5 kW'!H60</f>
        <v>505.88144615384618</v>
      </c>
      <c r="P60" s="9">
        <f t="shared" si="15"/>
        <v>81.604698709600001</v>
      </c>
      <c r="R60" s="9">
        <f>'0,25 kW'!F60</f>
        <v>26.563614000000001</v>
      </c>
      <c r="S60">
        <f>'0,25 kW'!L60</f>
        <v>1.3177848000000001</v>
      </c>
      <c r="T60" s="5">
        <f>'0,25 kW'!H60</f>
        <v>252.44018461538462</v>
      </c>
      <c r="U60" s="10">
        <f t="shared" si="16"/>
        <v>35.005126762267203</v>
      </c>
      <c r="AJ60" s="10"/>
      <c r="AM60" s="2">
        <f t="shared" si="17"/>
        <v>191.84840443679025</v>
      </c>
      <c r="AN60" s="2">
        <f t="shared" si="18"/>
        <v>33.896381720287991</v>
      </c>
      <c r="AO60" s="13">
        <f t="shared" si="19"/>
        <v>5.6598490664849717</v>
      </c>
      <c r="AP60" s="1"/>
      <c r="AR60" s="2">
        <f t="shared" si="20"/>
        <v>197.10183793798424</v>
      </c>
      <c r="AS60" s="2">
        <f t="shared" si="21"/>
        <v>35.228079583515253</v>
      </c>
      <c r="AT60" s="13">
        <f t="shared" si="22"/>
        <v>5.5950207978472024</v>
      </c>
      <c r="AU60" s="1"/>
      <c r="AW60" s="2">
        <f t="shared" si="23"/>
        <v>188.25269553263922</v>
      </c>
      <c r="AX60" s="2">
        <f t="shared" si="24"/>
        <v>33.418288361498284</v>
      </c>
      <c r="AY60" s="13">
        <f t="shared" si="25"/>
        <v>5.6332237455203718</v>
      </c>
      <c r="AZ60" s="1"/>
      <c r="BB60" s="4">
        <f t="shared" si="26"/>
        <v>175.33675250536317</v>
      </c>
      <c r="BC60" s="2">
        <f t="shared" si="27"/>
        <v>31.172569390057763</v>
      </c>
      <c r="BD60" s="13">
        <f t="shared" si="28"/>
        <v>5.6247128785375446</v>
      </c>
      <c r="BE60" s="1"/>
    </row>
    <row r="61" spans="2:57">
      <c r="B61">
        <f t="shared" si="12"/>
        <v>51</v>
      </c>
      <c r="C61">
        <f>'1 kW'!F61</f>
        <v>26.999012</v>
      </c>
      <c r="D61">
        <f>'1 kW'!L61</f>
        <v>5.6289999999999996</v>
      </c>
      <c r="E61" s="105">
        <f>'1 kW'!H61</f>
        <v>987.38215384615387</v>
      </c>
      <c r="F61" s="10">
        <f t="shared" si="13"/>
        <v>151.97743854799998</v>
      </c>
      <c r="G61" s="2"/>
      <c r="H61" s="2">
        <f>'0,75 kW'!F61</f>
        <v>30.212247000000001</v>
      </c>
      <c r="I61" s="1">
        <f>'0,75 kW'!L61</f>
        <v>4.2210000000000001</v>
      </c>
      <c r="J61" s="3">
        <f>'0,75 kW'!H61</f>
        <v>750.5068769230769</v>
      </c>
      <c r="K61" s="10">
        <f t="shared" si="14"/>
        <v>127.52589458700001</v>
      </c>
      <c r="M61">
        <f>'0,5 kW'!F61</f>
        <v>28.682549000000002</v>
      </c>
      <c r="N61">
        <f>'0,5 kW'!L61</f>
        <v>2.7503000000000002</v>
      </c>
      <c r="O61" s="5">
        <f>'0,5 kW'!H61</f>
        <v>507.09778461538463</v>
      </c>
      <c r="P61" s="9">
        <f t="shared" si="15"/>
        <v>78.885614514700009</v>
      </c>
      <c r="R61" s="9">
        <f>'0,25 kW'!F61</f>
        <v>24.69866</v>
      </c>
      <c r="S61">
        <f>'0,25 kW'!L61</f>
        <v>1.3203</v>
      </c>
      <c r="T61" s="5">
        <f>'0,25 kW'!H61</f>
        <v>252.54783076923079</v>
      </c>
      <c r="U61" s="10">
        <f t="shared" si="16"/>
        <v>32.609640798000001</v>
      </c>
      <c r="AJ61" s="10"/>
      <c r="AM61" s="2">
        <f t="shared" si="17"/>
        <v>188.35035738569408</v>
      </c>
      <c r="AN61" s="2">
        <f t="shared" si="18"/>
        <v>33.225128223999072</v>
      </c>
      <c r="AO61" s="13">
        <f t="shared" si="19"/>
        <v>5.6689128817159968</v>
      </c>
      <c r="AP61" s="1"/>
      <c r="AR61" s="2">
        <f t="shared" si="20"/>
        <v>193.92374304088116</v>
      </c>
      <c r="AS61" s="2">
        <f t="shared" si="21"/>
        <v>34.610789556843734</v>
      </c>
      <c r="AT61" s="13">
        <f t="shared" si="22"/>
        <v>5.6029852402640676</v>
      </c>
      <c r="AU61" s="1"/>
      <c r="AW61" s="2">
        <f t="shared" si="23"/>
        <v>182.698305845806</v>
      </c>
      <c r="AX61" s="2">
        <f t="shared" si="24"/>
        <v>32.389830669853175</v>
      </c>
      <c r="AY61" s="13">
        <f t="shared" si="25"/>
        <v>5.6406070074287973</v>
      </c>
      <c r="AZ61" s="1"/>
      <c r="BB61" s="4">
        <f t="shared" si="26"/>
        <v>165.15030870521178</v>
      </c>
      <c r="BC61" s="2">
        <f t="shared" si="27"/>
        <v>29.305619213233761</v>
      </c>
      <c r="BD61" s="13">
        <f t="shared" si="28"/>
        <v>5.6354485296333063</v>
      </c>
      <c r="BE61" s="1"/>
    </row>
    <row r="62" spans="2:57">
      <c r="B62">
        <f t="shared" si="12"/>
        <v>52</v>
      </c>
      <c r="C62">
        <f>'1 kW'!F62</f>
        <v>25.470040000000001</v>
      </c>
      <c r="D62">
        <f>'1 kW'!L62</f>
        <v>5.6405044000000002</v>
      </c>
      <c r="E62" s="105">
        <f>'1 kW'!H62</f>
        <v>988.67384615384606</v>
      </c>
      <c r="F62" s="10">
        <f t="shared" si="13"/>
        <v>143.66387268817601</v>
      </c>
      <c r="G62" s="2"/>
      <c r="H62" s="2">
        <f>'0,75 kW'!F62</f>
        <v>29.411840999999999</v>
      </c>
      <c r="I62" s="1">
        <f>'0,75 kW'!L62</f>
        <v>4.226</v>
      </c>
      <c r="J62" s="3">
        <f>'0,75 kW'!H62</f>
        <v>750.96973846153844</v>
      </c>
      <c r="K62" s="10">
        <f t="shared" si="14"/>
        <v>124.29444006599999</v>
      </c>
      <c r="M62">
        <f>'0,5 kW'!F62</f>
        <v>27.405383</v>
      </c>
      <c r="N62">
        <f>'0,5 kW'!L62</f>
        <v>2.7536</v>
      </c>
      <c r="O62" s="5">
        <f>'0,5 kW'!H62</f>
        <v>506.93632307692303</v>
      </c>
      <c r="P62" s="9">
        <f t="shared" si="15"/>
        <v>75.463462628800002</v>
      </c>
      <c r="R62" s="9">
        <f>'0,25 kW'!F62</f>
        <v>22.129087999999999</v>
      </c>
      <c r="S62">
        <f>'0,25 kW'!L62</f>
        <v>1.3235600000000001</v>
      </c>
      <c r="T62" s="5">
        <f>'0,25 kW'!H62</f>
        <v>252.8276923076923</v>
      </c>
      <c r="U62" s="10">
        <f t="shared" si="16"/>
        <v>29.289175713280002</v>
      </c>
      <c r="AJ62" s="10"/>
      <c r="AM62" s="2">
        <f t="shared" si="17"/>
        <v>180.04986660407209</v>
      </c>
      <c r="AN62" s="2">
        <f t="shared" si="18"/>
        <v>31.696136415609494</v>
      </c>
      <c r="AO62" s="13">
        <f t="shared" si="19"/>
        <v>5.6804988545986435</v>
      </c>
      <c r="AP62" s="1"/>
      <c r="AR62" s="2">
        <f t="shared" si="20"/>
        <v>189.66125079790228</v>
      </c>
      <c r="AS62" s="2">
        <f t="shared" si="21"/>
        <v>33.809986034617459</v>
      </c>
      <c r="AT62" s="13">
        <f t="shared" si="22"/>
        <v>5.6096222756114544</v>
      </c>
      <c r="AU62" s="1"/>
      <c r="AW62" s="2">
        <f t="shared" si="23"/>
        <v>175.70012871594744</v>
      </c>
      <c r="AX62" s="2">
        <f t="shared" si="24"/>
        <v>31.11182253584516</v>
      </c>
      <c r="AY62" s="13">
        <f t="shared" si="25"/>
        <v>5.6473749975115206</v>
      </c>
      <c r="AZ62" s="1"/>
      <c r="BB62" s="4">
        <f t="shared" si="26"/>
        <v>151.02702519760965</v>
      </c>
      <c r="BC62" s="2">
        <f t="shared" si="27"/>
        <v>26.733459929341329</v>
      </c>
      <c r="BD62" s="13">
        <f t="shared" si="28"/>
        <v>5.6493632173607962</v>
      </c>
      <c r="BE62" s="1"/>
    </row>
    <row r="63" spans="2:57">
      <c r="B63">
        <f t="shared" si="12"/>
        <v>53</v>
      </c>
      <c r="C63">
        <f>'1 kW'!F63</f>
        <v>24.377192000000001</v>
      </c>
      <c r="D63">
        <f>'1 kW'!L63</f>
        <v>5.6451143999999998</v>
      </c>
      <c r="E63" s="105">
        <f>'1 kW'!H63</f>
        <v>986.90852307692307</v>
      </c>
      <c r="F63" s="10">
        <f t="shared" si="13"/>
        <v>137.6120375907648</v>
      </c>
      <c r="G63" s="2"/>
      <c r="H63" s="2">
        <f>'0,75 kW'!F63</f>
        <v>25.681933999999998</v>
      </c>
      <c r="I63" s="1">
        <f>'0,75 kW'!L63</f>
        <v>4.2435999999999998</v>
      </c>
      <c r="J63" s="3">
        <f>'0,75 kW'!H63</f>
        <v>751.43259999999998</v>
      </c>
      <c r="K63" s="10">
        <f t="shared" si="14"/>
        <v>108.98385512239999</v>
      </c>
      <c r="M63">
        <f>'0,5 kW'!F63</f>
        <v>25.914871000000002</v>
      </c>
      <c r="N63">
        <f>'0,5 kW'!L63</f>
        <v>2.7572000000000001</v>
      </c>
      <c r="O63" s="5">
        <f>'0,5 kW'!H63</f>
        <v>506.2151384615384</v>
      </c>
      <c r="P63" s="9">
        <f t="shared" si="15"/>
        <v>71.452482321200009</v>
      </c>
      <c r="R63" s="9">
        <f>'0,25 kW'!F63</f>
        <v>20.887478999999999</v>
      </c>
      <c r="S63">
        <f>'0,25 kW'!L63</f>
        <v>1.3250999999999999</v>
      </c>
      <c r="T63" s="5">
        <f>'0,25 kW'!H63</f>
        <v>252.70929230769229</v>
      </c>
      <c r="U63" s="10">
        <f t="shared" si="16"/>
        <v>27.677998422899996</v>
      </c>
      <c r="AJ63" s="10"/>
      <c r="AM63" s="2">
        <f t="shared" si="17"/>
        <v>173.98398117278049</v>
      </c>
      <c r="AN63" s="2">
        <f t="shared" si="18"/>
        <v>30.603280478065951</v>
      </c>
      <c r="AO63" s="13">
        <f t="shared" si="19"/>
        <v>5.6851415421780898</v>
      </c>
      <c r="AP63" s="1"/>
      <c r="AR63" s="2">
        <f t="shared" si="20"/>
        <v>169.43274106020343</v>
      </c>
      <c r="AS63" s="2">
        <f t="shared" si="21"/>
        <v>30.078679756380993</v>
      </c>
      <c r="AT63" s="13">
        <f t="shared" si="22"/>
        <v>5.6329846400342554</v>
      </c>
      <c r="AU63" s="1"/>
      <c r="AW63" s="2">
        <f t="shared" si="23"/>
        <v>167.49615542824546</v>
      </c>
      <c r="AX63" s="2">
        <f t="shared" si="24"/>
        <v>29.62039184420005</v>
      </c>
      <c r="AY63" s="13">
        <f t="shared" si="25"/>
        <v>5.654758259419947</v>
      </c>
      <c r="AZ63" s="1"/>
      <c r="BB63" s="4">
        <f t="shared" si="26"/>
        <v>144.17337515242983</v>
      </c>
      <c r="BC63" s="2">
        <f t="shared" si="27"/>
        <v>25.490628715478039</v>
      </c>
      <c r="BD63" s="13">
        <f t="shared" si="28"/>
        <v>5.6559364134038415</v>
      </c>
      <c r="BE63" s="1"/>
    </row>
    <row r="64" spans="2:57">
      <c r="B64">
        <f t="shared" si="12"/>
        <v>54</v>
      </c>
      <c r="C64">
        <f>'1 kW'!F64</f>
        <v>21.609514000000001</v>
      </c>
      <c r="D64">
        <f>'1 kW'!L64</f>
        <v>5.652239100000001</v>
      </c>
      <c r="E64" s="105">
        <f>'1 kW'!H64</f>
        <v>986.40261538461539</v>
      </c>
      <c r="F64" s="10">
        <f t="shared" si="13"/>
        <v>122.14213996279743</v>
      </c>
      <c r="G64" s="2"/>
      <c r="H64" s="2">
        <f>'0,75 kW'!F64</f>
        <v>21.520956999999999</v>
      </c>
      <c r="I64" s="1">
        <f>'0,75 kW'!L64</f>
        <v>4.258</v>
      </c>
      <c r="J64" s="3">
        <f>'0,75 kW'!H64</f>
        <v>751.06987692307689</v>
      </c>
      <c r="K64" s="10">
        <f t="shared" si="14"/>
        <v>91.636234905999999</v>
      </c>
      <c r="M64">
        <f>'0,5 kW'!F64</f>
        <v>23.465758999999998</v>
      </c>
      <c r="N64">
        <f>'0,5 kW'!L64</f>
        <v>2.7614999999999998</v>
      </c>
      <c r="O64" s="5">
        <f>'0,5 kW'!H64</f>
        <v>507.16236923076929</v>
      </c>
      <c r="P64" s="9">
        <f t="shared" si="15"/>
        <v>64.800693478499994</v>
      </c>
      <c r="R64" s="9">
        <f>'0,25 kW'!F64</f>
        <v>18.428933000000001</v>
      </c>
      <c r="S64">
        <f>'0,25 kW'!L64</f>
        <v>1.3280000000000001</v>
      </c>
      <c r="T64" s="5">
        <f>'0,25 kW'!H64</f>
        <v>252.3971384615385</v>
      </c>
      <c r="U64" s="10">
        <f t="shared" si="16"/>
        <v>24.473623024000002</v>
      </c>
      <c r="AJ64" s="10"/>
      <c r="AM64" s="2">
        <f t="shared" si="17"/>
        <v>158.44899669309353</v>
      </c>
      <c r="AN64" s="2">
        <f t="shared" si="18"/>
        <v>27.835590210687105</v>
      </c>
      <c r="AO64" s="13">
        <f t="shared" si="19"/>
        <v>5.6923167604421456</v>
      </c>
      <c r="AP64" s="1"/>
      <c r="AR64" s="2">
        <f t="shared" si="20"/>
        <v>146.48295876942012</v>
      </c>
      <c r="AS64" s="2">
        <f t="shared" si="21"/>
        <v>25.91655789236934</v>
      </c>
      <c r="AT64" s="13">
        <f t="shared" si="22"/>
        <v>5.6520993018347303</v>
      </c>
      <c r="AU64" s="1"/>
      <c r="AW64" s="2">
        <f t="shared" si="23"/>
        <v>153.88042502249789</v>
      </c>
      <c r="AX64" s="2">
        <f t="shared" si="24"/>
        <v>27.170182518068387</v>
      </c>
      <c r="AY64" s="13">
        <f t="shared" si="25"/>
        <v>5.6635771555883432</v>
      </c>
      <c r="AZ64" s="1"/>
      <c r="BB64" s="4">
        <f t="shared" si="26"/>
        <v>130.54004261670275</v>
      </c>
      <c r="BC64" s="2">
        <f t="shared" si="27"/>
        <v>23.029781143917294</v>
      </c>
      <c r="BD64" s="13">
        <f t="shared" si="28"/>
        <v>5.6683145098485417</v>
      </c>
      <c r="BE64" s="1"/>
    </row>
    <row r="65" spans="2:57">
      <c r="B65">
        <f t="shared" si="12"/>
        <v>55</v>
      </c>
      <c r="C65">
        <f>'1 kW'!F65</f>
        <v>17.459447999999998</v>
      </c>
      <c r="D65">
        <f>'1 kW'!L65</f>
        <v>5.6611100000000008</v>
      </c>
      <c r="E65" s="105">
        <f>'1 kW'!H65</f>
        <v>987.55438461538461</v>
      </c>
      <c r="F65" s="10">
        <f t="shared" si="13"/>
        <v>98.839855667280005</v>
      </c>
      <c r="G65" s="2"/>
      <c r="H65" s="2">
        <f>'0,75 kW'!F65</f>
        <v>15.124991</v>
      </c>
      <c r="I65" s="1">
        <f>'0,75 kW'!L65</f>
        <v>4.2785000000000002</v>
      </c>
      <c r="J65" s="3">
        <f>'0,75 kW'!H65</f>
        <v>750.62529230769235</v>
      </c>
      <c r="K65" s="10">
        <f t="shared" si="14"/>
        <v>64.712273993500006</v>
      </c>
      <c r="M65">
        <f>'0,5 kW'!F65</f>
        <v>21.234345999999999</v>
      </c>
      <c r="N65">
        <f>'0,5 kW'!L65</f>
        <v>2.7652000000000001</v>
      </c>
      <c r="O65" s="5">
        <f>'0,5 kW'!H65</f>
        <v>506.80715384615377</v>
      </c>
      <c r="P65" s="9">
        <f t="shared" si="15"/>
        <v>58.717213559199998</v>
      </c>
      <c r="R65" s="9">
        <f>'0,25 kW'!F65</f>
        <v>16.571237</v>
      </c>
      <c r="S65">
        <f>'0,25 kW'!L65</f>
        <v>1.3301000000000001</v>
      </c>
      <c r="T65" s="5">
        <f>'0,25 kW'!H65</f>
        <v>252.59089230769229</v>
      </c>
      <c r="U65" s="10">
        <f t="shared" si="16"/>
        <v>22.041402333700002</v>
      </c>
      <c r="AJ65" s="10"/>
      <c r="AM65" s="2">
        <f t="shared" si="17"/>
        <v>135.03702109576523</v>
      </c>
      <c r="AN65" s="2">
        <f t="shared" si="18"/>
        <v>23.685508936683842</v>
      </c>
      <c r="AO65" s="13">
        <f t="shared" si="19"/>
        <v>5.701250560279135</v>
      </c>
      <c r="AP65" s="1"/>
      <c r="AR65" s="2">
        <f t="shared" si="20"/>
        <v>110.8542587507829</v>
      </c>
      <c r="AS65" s="2">
        <f t="shared" si="21"/>
        <v>19.51896205124164</v>
      </c>
      <c r="AT65" s="13">
        <f t="shared" si="22"/>
        <v>5.6793111467590176</v>
      </c>
      <c r="AU65" s="1"/>
      <c r="AW65" s="2">
        <f t="shared" si="23"/>
        <v>141.42653472941095</v>
      </c>
      <c r="AX65" s="2">
        <f t="shared" si="24"/>
        <v>24.937825307210915</v>
      </c>
      <c r="AY65" s="13">
        <f t="shared" si="25"/>
        <v>5.6711655081053376</v>
      </c>
      <c r="AZ65" s="1"/>
      <c r="BB65" s="4">
        <f t="shared" si="26"/>
        <v>120.19035026837484</v>
      </c>
      <c r="BC65" s="2">
        <f t="shared" si="27"/>
        <v>21.170418488649158</v>
      </c>
      <c r="BD65" s="13">
        <f t="shared" si="28"/>
        <v>5.6772779589981521</v>
      </c>
      <c r="BE65" s="1"/>
    </row>
    <row r="66" spans="2:57">
      <c r="B66">
        <f t="shared" si="12"/>
        <v>56</v>
      </c>
      <c r="C66">
        <f>'1 kW'!F66</f>
        <v>14.607593</v>
      </c>
      <c r="D66">
        <f>'1 kW'!L66</f>
        <v>5.6669999999999998</v>
      </c>
      <c r="E66" s="105">
        <f>'1 kW'!H66</f>
        <v>986.70401538461533</v>
      </c>
      <c r="F66" s="10">
        <f t="shared" si="13"/>
        <v>82.781229530999994</v>
      </c>
      <c r="G66" s="2"/>
      <c r="H66" s="2">
        <f>'0,75 kW'!F66</f>
        <v>10.468024</v>
      </c>
      <c r="I66" s="1">
        <f>'0,75 kW'!L66</f>
        <v>4.2919999999999998</v>
      </c>
      <c r="J66" s="3">
        <f>'0,75 kW'!H66</f>
        <v>750.808723076923</v>
      </c>
      <c r="K66" s="10">
        <f t="shared" si="14"/>
        <v>44.928759008</v>
      </c>
      <c r="M66">
        <f>'0,5 kW'!F66</f>
        <v>17.444935000000001</v>
      </c>
      <c r="N66">
        <f>'0,5 kW'!L66</f>
        <v>2.7713000000000001</v>
      </c>
      <c r="O66" s="5">
        <f>'0,5 kW'!H66</f>
        <v>506.16130769230767</v>
      </c>
      <c r="P66" s="9">
        <f t="shared" si="15"/>
        <v>48.345148365500002</v>
      </c>
      <c r="R66" s="9">
        <f>'0,25 kW'!F66</f>
        <v>10.040271000000001</v>
      </c>
      <c r="S66">
        <f>'0,25 kW'!L66</f>
        <v>1.3360000000000001</v>
      </c>
      <c r="T66" s="5">
        <f>'0,25 kW'!H66</f>
        <v>252.94610769230769</v>
      </c>
      <c r="U66" s="10">
        <f t="shared" si="16"/>
        <v>13.413802056000002</v>
      </c>
      <c r="AJ66" s="10"/>
      <c r="AM66" s="2">
        <f t="shared" si="17"/>
        <v>118.90140360849908</v>
      </c>
      <c r="AN66" s="2">
        <f t="shared" si="18"/>
        <v>20.833643795223651</v>
      </c>
      <c r="AO66" s="13">
        <f t="shared" si="19"/>
        <v>5.7071823238025496</v>
      </c>
      <c r="AP66" s="1"/>
      <c r="AR66" s="2">
        <f t="shared" si="20"/>
        <v>84.666106145891519</v>
      </c>
      <c r="AS66" s="2">
        <f t="shared" si="21"/>
        <v>14.860921741230714</v>
      </c>
      <c r="AT66" s="13">
        <f t="shared" si="22"/>
        <v>5.6972311421969621</v>
      </c>
      <c r="AU66" s="1"/>
      <c r="AW66" s="2">
        <f t="shared" si="23"/>
        <v>120.19188796188567</v>
      </c>
      <c r="AX66" s="2">
        <f t="shared" si="24"/>
        <v>21.146857635256701</v>
      </c>
      <c r="AY66" s="13">
        <f t="shared" si="25"/>
        <v>5.6836760352279478</v>
      </c>
      <c r="AZ66" s="1"/>
      <c r="BB66" s="4">
        <f t="shared" si="26"/>
        <v>83.454204808846129</v>
      </c>
      <c r="BC66" s="2">
        <f t="shared" si="27"/>
        <v>14.634769980991086</v>
      </c>
      <c r="BD66" s="13">
        <f t="shared" si="28"/>
        <v>5.7024609827994368</v>
      </c>
      <c r="BE66" s="1"/>
    </row>
    <row r="67" spans="2:57">
      <c r="B67">
        <f t="shared" si="12"/>
        <v>57</v>
      </c>
      <c r="C67">
        <f>'1 kW'!F67</f>
        <v>10.590526000000001</v>
      </c>
      <c r="D67">
        <f>'1 kW'!L67</f>
        <v>5.6752000000000002</v>
      </c>
      <c r="E67" s="105">
        <f>'1 kW'!H67</f>
        <v>986.78300000000002</v>
      </c>
      <c r="F67" s="10">
        <f t="shared" si="13"/>
        <v>60.103353155200004</v>
      </c>
      <c r="G67" s="2"/>
      <c r="H67" s="2">
        <f>'0,75 kW'!F67</f>
        <v>4.3058746000000001</v>
      </c>
      <c r="I67" s="1">
        <f>'0,75 kW'!L67</f>
        <v>4.3085300000000002</v>
      </c>
      <c r="J67" s="3">
        <f>'0,75 kW'!H67</f>
        <v>751.30475384615386</v>
      </c>
      <c r="K67" s="10">
        <f t="shared" si="14"/>
        <v>18.551989890338</v>
      </c>
      <c r="M67">
        <f>'0,5 kW'!F67</f>
        <v>12.525665999999999</v>
      </c>
      <c r="N67">
        <f>'0,5 kW'!L67</f>
        <v>2.7788312999999998</v>
      </c>
      <c r="O67" s="5">
        <f>'0,5 kW'!H67</f>
        <v>506.7210461538462</v>
      </c>
      <c r="P67" s="9">
        <f t="shared" si="15"/>
        <v>34.806712734145798</v>
      </c>
      <c r="R67" s="9">
        <f>'0,25 kW'!F67</f>
        <v>7.7203270000000002</v>
      </c>
      <c r="S67">
        <f>'0,25 kW'!L67</f>
        <v>1.3380000000000001</v>
      </c>
      <c r="T67" s="5">
        <f>'0,25 kW'!H67</f>
        <v>252.7954</v>
      </c>
      <c r="U67" s="10">
        <f t="shared" si="16"/>
        <v>10.329797526</v>
      </c>
      <c r="AJ67" s="10"/>
      <c r="AM67" s="2">
        <f t="shared" si="17"/>
        <v>96.114062829184448</v>
      </c>
      <c r="AN67" s="2">
        <f t="shared" si="18"/>
        <v>16.816562676382642</v>
      </c>
      <c r="AO67" s="13">
        <f t="shared" si="19"/>
        <v>5.7154404665685963</v>
      </c>
      <c r="AP67" s="1"/>
      <c r="AR67" s="2">
        <f t="shared" si="20"/>
        <v>49.742269296180005</v>
      </c>
      <c r="AS67" s="2">
        <f t="shared" si="21"/>
        <v>8.6974581327506701</v>
      </c>
      <c r="AT67" s="13">
        <f t="shared" si="22"/>
        <v>5.7191731810554227</v>
      </c>
      <c r="AU67" s="1"/>
      <c r="AW67" s="2">
        <f t="shared" si="23"/>
        <v>92.472054486645973</v>
      </c>
      <c r="AX67" s="2">
        <f t="shared" si="24"/>
        <v>16.225666706815915</v>
      </c>
      <c r="AY67" s="13">
        <f t="shared" si="25"/>
        <v>5.6991220242309826</v>
      </c>
      <c r="AZ67" s="1"/>
      <c r="BB67" s="4">
        <f t="shared" si="26"/>
        <v>70.320876621070155</v>
      </c>
      <c r="BC67" s="2">
        <f t="shared" si="27"/>
        <v>12.313238690259535</v>
      </c>
      <c r="BD67" s="13">
        <f t="shared" si="28"/>
        <v>5.7109976010371604</v>
      </c>
      <c r="BE67" s="1"/>
    </row>
    <row r="68" spans="2:57">
      <c r="B68">
        <f t="shared" si="12"/>
        <v>58</v>
      </c>
      <c r="C68">
        <f>'1 kW'!F68</f>
        <v>6.3027579999999999</v>
      </c>
      <c r="D68">
        <f>'1 kW'!L68</f>
        <v>5.6839500000000003</v>
      </c>
      <c r="E68" s="105">
        <f>'1 kW'!H68</f>
        <v>985.99155384615392</v>
      </c>
      <c r="F68" s="10">
        <f t="shared" si="13"/>
        <v>35.824561334100004</v>
      </c>
      <c r="G68" s="2"/>
      <c r="H68" s="2">
        <f>'0,75 kW'!F68</f>
        <v>1.272087</v>
      </c>
      <c r="I68" s="1">
        <f>'0,75 kW'!L68</f>
        <v>4.3166427000000001</v>
      </c>
      <c r="J68" s="3">
        <f>'0,75 kW'!H68</f>
        <v>751.06661538461537</v>
      </c>
      <c r="K68" s="10">
        <f t="shared" si="14"/>
        <v>5.4911450623149003</v>
      </c>
      <c r="M68">
        <f>'0,5 kW'!F68</f>
        <v>5.8103819999999997</v>
      </c>
      <c r="N68">
        <f>'0,5 kW'!L68</f>
        <v>2.78911</v>
      </c>
      <c r="O68" s="5">
        <f>'0,5 kW'!H68</f>
        <v>507.15161538461541</v>
      </c>
      <c r="P68" s="9">
        <f t="shared" si="15"/>
        <v>16.205794540019998</v>
      </c>
      <c r="R68" s="9">
        <f>'0,25 kW'!F68</f>
        <v>2.975943</v>
      </c>
      <c r="S68">
        <f>'0,25 kW'!L68</f>
        <v>1.3416733999999999</v>
      </c>
      <c r="T68" s="5">
        <f>'0,25 kW'!H68</f>
        <v>252.85998461538463</v>
      </c>
      <c r="U68" s="10">
        <f t="shared" si="16"/>
        <v>3.9927435630161998</v>
      </c>
      <c r="AJ68" s="10"/>
      <c r="AM68" s="2">
        <f t="shared" si="17"/>
        <v>71.717898122310501</v>
      </c>
      <c r="AN68" s="2">
        <f t="shared" si="18"/>
        <v>12.528779610546197</v>
      </c>
      <c r="AO68" s="13">
        <f t="shared" si="19"/>
        <v>5.7242525091543159</v>
      </c>
      <c r="AP68" s="1"/>
      <c r="AR68" s="2">
        <f t="shared" si="20"/>
        <v>32.448808077810661</v>
      </c>
      <c r="AS68" s="2">
        <f t="shared" si="21"/>
        <v>5.663025537037659</v>
      </c>
      <c r="AT68" s="13">
        <f t="shared" si="22"/>
        <v>5.7299420363879729</v>
      </c>
      <c r="AU68" s="1"/>
      <c r="AW68" s="2">
        <f t="shared" si="23"/>
        <v>54.386312237920492</v>
      </c>
      <c r="AX68" s="2">
        <f t="shared" si="24"/>
        <v>9.5077596635346353</v>
      </c>
      <c r="AY68" s="13">
        <f t="shared" si="25"/>
        <v>5.7202026726137989</v>
      </c>
      <c r="AZ68" s="1"/>
      <c r="BB68" s="4">
        <f t="shared" si="26"/>
        <v>43.327689194769704</v>
      </c>
      <c r="BC68" s="2">
        <f t="shared" si="27"/>
        <v>7.565939313372894</v>
      </c>
      <c r="BD68" s="13">
        <f t="shared" si="28"/>
        <v>5.7266768077543873</v>
      </c>
      <c r="BE68" s="1"/>
    </row>
    <row r="69" spans="2:57">
      <c r="B69">
        <f t="shared" si="12"/>
        <v>59</v>
      </c>
      <c r="C69">
        <f>'1 kW'!F69</f>
        <v>1.0239100000000001</v>
      </c>
      <c r="D69">
        <f>'1 kW'!L69</f>
        <v>5.6947200000000002</v>
      </c>
      <c r="E69" s="105">
        <f>'1 kW'!H69</f>
        <v>986.19809230769238</v>
      </c>
      <c r="F69" s="10">
        <f t="shared" si="13"/>
        <v>5.8308807552000008</v>
      </c>
      <c r="G69" s="2"/>
      <c r="H69" s="2">
        <f>'0,75 kW'!F69</f>
        <v>0.73364499999999999</v>
      </c>
      <c r="I69" s="1">
        <f>'0,75 kW'!L69</f>
        <v>4.3180800000000001</v>
      </c>
      <c r="J69" s="3">
        <f>'0,75 kW'!H69</f>
        <v>751.73398461538454</v>
      </c>
      <c r="K69" s="10">
        <f t="shared" si="14"/>
        <v>3.1679378015999999</v>
      </c>
      <c r="M69">
        <f>'0,5 kW'!F69</f>
        <v>0.46079599999999998</v>
      </c>
      <c r="N69">
        <f>'0,5 kW'!L69</f>
        <v>2.7972899999999998</v>
      </c>
      <c r="O69" s="5">
        <f>'0,5 kW'!H69</f>
        <v>507.61446153846157</v>
      </c>
      <c r="P69" s="9">
        <f t="shared" si="15"/>
        <v>1.2889800428399998</v>
      </c>
      <c r="R69" s="9">
        <f>'0,25 kW'!F69</f>
        <v>0.38097300000000001</v>
      </c>
      <c r="S69">
        <f>'0,25 kW'!L69</f>
        <v>1.3435593000000001</v>
      </c>
      <c r="T69" s="5">
        <f>'0,25 kW'!H69</f>
        <v>253.41972307692313</v>
      </c>
      <c r="U69" s="10">
        <f t="shared" si="16"/>
        <v>0.51185981719890006</v>
      </c>
      <c r="AJ69" s="10"/>
      <c r="AM69" s="2">
        <f t="shared" si="17"/>
        <v>41.578968270341299</v>
      </c>
      <c r="AN69" s="2">
        <f t="shared" si="18"/>
        <v>7.2499130666537948</v>
      </c>
      <c r="AO69" s="13">
        <f t="shared" si="19"/>
        <v>5.7350988747141098</v>
      </c>
      <c r="AP69" s="1"/>
      <c r="AR69" s="2">
        <f t="shared" si="20"/>
        <v>29.372688741010183</v>
      </c>
      <c r="AS69" s="2">
        <f t="shared" si="21"/>
        <v>5.1244692652984956</v>
      </c>
      <c r="AT69" s="13">
        <f t="shared" si="22"/>
        <v>5.7318499185689333</v>
      </c>
      <c r="AU69" s="1"/>
      <c r="AW69" s="2">
        <f t="shared" si="23"/>
        <v>23.843379556234392</v>
      </c>
      <c r="AX69" s="2">
        <f t="shared" si="24"/>
        <v>4.1560861919632472</v>
      </c>
      <c r="AY69" s="13">
        <f t="shared" si="25"/>
        <v>5.7369790843946102</v>
      </c>
      <c r="AZ69" s="1"/>
      <c r="BB69" s="4">
        <f t="shared" si="26"/>
        <v>28.4985656439545</v>
      </c>
      <c r="BC69" s="2">
        <f t="shared" si="27"/>
        <v>4.9694725775775783</v>
      </c>
      <c r="BD69" s="13">
        <f t="shared" si="28"/>
        <v>5.7347264119216499</v>
      </c>
      <c r="BE69" s="1"/>
    </row>
    <row r="70" spans="2:57">
      <c r="B70">
        <f t="shared" si="12"/>
        <v>60</v>
      </c>
      <c r="C70">
        <f>'1 kW'!F70</f>
        <v>1E-3</v>
      </c>
      <c r="D70">
        <f>'1 kW'!L70</f>
        <v>5.6967999999999996</v>
      </c>
      <c r="E70" s="105">
        <f>'1 kW'!H70</f>
        <v>985.79983076923077</v>
      </c>
      <c r="F70" s="10">
        <f t="shared" si="13"/>
        <v>5.6968000000000001E-3</v>
      </c>
      <c r="G70" s="2"/>
      <c r="H70" s="2">
        <f>'0,75 kW'!F70</f>
        <v>1E-3</v>
      </c>
      <c r="I70" s="1">
        <f>'0,75 kW'!L70</f>
        <v>4.32003</v>
      </c>
      <c r="J70" s="3">
        <f>'0,75 kW'!H70</f>
        <v>751.46287692307692</v>
      </c>
      <c r="K70" s="10">
        <f t="shared" si="14"/>
        <v>4.3200299999999999E-3</v>
      </c>
      <c r="M70">
        <f>'0,5 kW'!F70</f>
        <v>1E-3</v>
      </c>
      <c r="N70">
        <f>'0,5 kW'!L70</f>
        <v>2.79799</v>
      </c>
      <c r="O70" s="5">
        <f>'0,5 kW'!H70</f>
        <v>505.51546153846164</v>
      </c>
      <c r="P70" s="9">
        <f t="shared" si="15"/>
        <v>2.7979900000000002E-3</v>
      </c>
      <c r="R70" s="9">
        <f>'0,25 kW'!F70</f>
        <v>1E-3</v>
      </c>
      <c r="S70">
        <f>'0,25 kW'!L70</f>
        <v>1.3438300000000001</v>
      </c>
      <c r="T70" s="5">
        <f>'0,25 kW'!H70</f>
        <v>253.30132307692307</v>
      </c>
      <c r="U70" s="10">
        <f t="shared" si="16"/>
        <v>1.3438300000000001E-3</v>
      </c>
      <c r="AM70" s="2">
        <f t="shared" si="17"/>
        <v>35.725501738192023</v>
      </c>
      <c r="AN70" s="2">
        <f t="shared" si="18"/>
        <v>6.2269994852892463</v>
      </c>
      <c r="AO70" s="13">
        <f>D70*(1+$AS$6/$AI$71*($AI$9-$AP$4))*($AI$6/$AP$2)</f>
        <v>5.7371936231230567</v>
      </c>
      <c r="AP70" s="1"/>
      <c r="AR70" s="2">
        <f t="shared" si="20"/>
        <v>25.183756516632041</v>
      </c>
      <c r="AS70" s="2">
        <f t="shared" si="21"/>
        <v>4.3916692316302512</v>
      </c>
      <c r="AT70" s="13">
        <f>I70*(1+$AS$6/$AI$71*($AI$9-$AU$4))*($AI$6/$AU$2)</f>
        <v>5.7344383623544131</v>
      </c>
      <c r="AU70" s="1"/>
      <c r="AW70" s="2">
        <f t="shared" si="23"/>
        <v>21.209820963213595</v>
      </c>
      <c r="AX70" s="2">
        <f t="shared" si="24"/>
        <v>3.6961115574766978</v>
      </c>
      <c r="AY70" s="13">
        <f t="shared" si="25"/>
        <v>5.7384147186545826</v>
      </c>
      <c r="AZ70" s="1"/>
      <c r="BB70" s="4">
        <f t="shared" si="26"/>
        <v>26.323595000690901</v>
      </c>
      <c r="BC70" s="2">
        <f t="shared" si="27"/>
        <v>4.5892847377770627</v>
      </c>
      <c r="BD70" s="13">
        <f t="shared" si="28"/>
        <v>5.7358818432001248</v>
      </c>
      <c r="BE70" s="1"/>
    </row>
    <row r="71" spans="2:57">
      <c r="C71" s="4"/>
      <c r="D71" s="4"/>
      <c r="E71" s="4"/>
      <c r="F71" s="4"/>
      <c r="H71" s="2"/>
      <c r="I71" s="2"/>
      <c r="J71" s="3"/>
      <c r="K71" s="10"/>
      <c r="M71" s="9"/>
      <c r="N71" s="9"/>
      <c r="O71" s="5"/>
      <c r="P71" s="9"/>
      <c r="R71" s="9"/>
      <c r="S71" s="9"/>
      <c r="T71" s="9"/>
      <c r="U71" s="9"/>
      <c r="AH71" s="1">
        <v>0</v>
      </c>
      <c r="AI71" s="109">
        <f>'[1]Tablas resumen'!D15</f>
        <v>5.53</v>
      </c>
      <c r="AJ71" s="4">
        <f>AH71*AI71</f>
        <v>0</v>
      </c>
      <c r="AM71" s="2">
        <f t="shared" si="17"/>
        <v>0</v>
      </c>
      <c r="AN71">
        <v>0</v>
      </c>
      <c r="AO71" s="13">
        <f>AO73</f>
        <v>5.7499702674960531</v>
      </c>
      <c r="AP71" s="1"/>
      <c r="AR71" s="2">
        <f t="shared" si="20"/>
        <v>0</v>
      </c>
      <c r="AS71">
        <v>0</v>
      </c>
      <c r="AT71" s="13">
        <f>AT73</f>
        <v>5.7499773476797209</v>
      </c>
      <c r="AU71" s="1"/>
      <c r="AW71" s="2">
        <f t="shared" si="23"/>
        <v>0</v>
      </c>
      <c r="AX71">
        <v>0</v>
      </c>
      <c r="AY71" s="13">
        <f>AY73</f>
        <v>5.7499791422369713</v>
      </c>
      <c r="AZ71" s="1"/>
      <c r="BB71" s="4">
        <f t="shared" si="26"/>
        <v>0</v>
      </c>
      <c r="BC71">
        <v>0</v>
      </c>
      <c r="BD71" s="13">
        <f>BD73</f>
        <v>5.7499810055577854</v>
      </c>
      <c r="BE71" s="1"/>
    </row>
    <row r="72" spans="2:57">
      <c r="C72" s="10"/>
      <c r="D72" s="10"/>
      <c r="E72" s="10"/>
      <c r="F72" s="10"/>
      <c r="H72" s="9"/>
      <c r="I72" s="9"/>
      <c r="J72" s="5"/>
      <c r="K72" s="10"/>
      <c r="M72" s="2"/>
      <c r="N72" s="2"/>
      <c r="O72" s="3"/>
      <c r="P72" s="9"/>
      <c r="R72" s="2"/>
      <c r="S72" s="2"/>
      <c r="T72" s="3"/>
      <c r="U72" s="4"/>
      <c r="AN72" s="1"/>
      <c r="AO72" s="9"/>
      <c r="AP72" s="1"/>
      <c r="AS72" s="1"/>
      <c r="AT72" s="9"/>
      <c r="AU72" s="1"/>
      <c r="AX72" s="1"/>
      <c r="AY72" s="9"/>
      <c r="AZ72" s="1"/>
      <c r="BC72" s="1"/>
      <c r="BE72" s="1"/>
    </row>
    <row r="73" spans="2:57">
      <c r="C73" s="4"/>
      <c r="D73" s="4"/>
      <c r="E73" s="4"/>
      <c r="F73" s="4"/>
      <c r="H73" s="2"/>
      <c r="I73" s="2"/>
      <c r="J73" s="3"/>
      <c r="K73" s="10"/>
      <c r="M73" s="9"/>
      <c r="N73" s="9"/>
      <c r="O73" s="5"/>
      <c r="P73" s="9"/>
      <c r="R73" s="9"/>
      <c r="S73" s="9"/>
      <c r="T73" s="9"/>
      <c r="U73" s="9"/>
      <c r="AM73" s="1"/>
      <c r="AO73" s="13">
        <f>AVERAGE(AO76:AO77)</f>
        <v>5.7499702674960531</v>
      </c>
      <c r="AP73" s="1"/>
      <c r="AQ73" s="1"/>
      <c r="AR73" s="1"/>
      <c r="AT73" s="13">
        <f>AVERAGE(AT76:AT77)</f>
        <v>5.7499773476797209</v>
      </c>
      <c r="AU73" s="1"/>
      <c r="AV73" s="1"/>
      <c r="AW73" s="1"/>
      <c r="AY73" s="13">
        <f>AVERAGE(AY76:AY77)</f>
        <v>5.7499791422369713</v>
      </c>
      <c r="AZ73" s="1"/>
      <c r="BA73" s="1"/>
      <c r="BB73" s="1"/>
      <c r="BD73" s="13">
        <f>AVERAGE(BD76:BD77)</f>
        <v>5.7499810055577854</v>
      </c>
      <c r="BE73" s="1"/>
    </row>
    <row r="74" spans="2:57">
      <c r="G74" s="2"/>
      <c r="H74" s="1"/>
      <c r="I74" s="1"/>
      <c r="J74" s="1"/>
      <c r="K74" s="10"/>
      <c r="P74" s="9"/>
      <c r="AO74" s="1"/>
      <c r="AP74" s="1"/>
      <c r="AT74" s="1"/>
      <c r="AU74" s="1"/>
      <c r="AY74" s="1"/>
      <c r="AZ74" s="1"/>
      <c r="BD74" s="1"/>
      <c r="BE74" s="1"/>
    </row>
    <row r="75" spans="2:57">
      <c r="G75" s="2"/>
      <c r="H75" s="2"/>
      <c r="I75" s="3"/>
      <c r="J75" s="4"/>
      <c r="K75" s="10"/>
      <c r="L75" s="5"/>
      <c r="N75" s="9"/>
      <c r="O75" s="10"/>
      <c r="P75" s="9"/>
      <c r="AO75" s="1"/>
      <c r="AP75" s="1"/>
      <c r="AR75" t="s">
        <v>203</v>
      </c>
      <c r="AT75" s="1"/>
      <c r="AU75" s="1"/>
      <c r="AY75" s="1"/>
      <c r="AZ75" s="1"/>
      <c r="BD75" s="1"/>
      <c r="BE75" s="1"/>
    </row>
    <row r="76" spans="2:57">
      <c r="G76" s="2"/>
      <c r="H76" s="2"/>
      <c r="I76" s="3"/>
      <c r="J76" s="4"/>
      <c r="K76" s="10"/>
      <c r="L76" s="5"/>
      <c r="N76" s="9"/>
      <c r="O76" s="10"/>
      <c r="P76" s="9"/>
      <c r="AO76" s="1">
        <f>-(AO68-AO69)/(AN68-AN69)*AN68+AO68</f>
        <v>5.7499951041875814</v>
      </c>
      <c r="AP76" s="1"/>
      <c r="AQ76" s="1"/>
      <c r="AR76" s="1"/>
      <c r="AT76" s="1">
        <f>-(AT68-AT69)/(AS68-AS69)*AS68+AT68</f>
        <v>5.7500037942383591</v>
      </c>
      <c r="AU76" s="1"/>
      <c r="AV76" s="1"/>
      <c r="AW76" s="1"/>
      <c r="AY76" s="1">
        <f>-(AY68-AY69)/(AX68-AX69)*AX68+AY68</f>
        <v>5.7500075723476405</v>
      </c>
      <c r="AZ76" s="1"/>
      <c r="BA76" s="1"/>
      <c r="BB76" s="1"/>
      <c r="BD76" s="1">
        <f>-(BD68-BD69)/(BC68-BC69)*BC68+BD68</f>
        <v>5.750132843522751</v>
      </c>
      <c r="BE76" s="1"/>
    </row>
    <row r="77" spans="2:57">
      <c r="G77" s="2"/>
      <c r="H77" s="2"/>
      <c r="I77" s="3"/>
      <c r="J77" s="4"/>
      <c r="K77" s="10"/>
      <c r="L77" s="5"/>
      <c r="N77" s="9"/>
      <c r="O77" s="10"/>
      <c r="P77" s="9"/>
      <c r="AO77" s="1">
        <f>-(AO69-AO70)/(AN69-AN70)*AN69+AO69</f>
        <v>5.7499454308045248</v>
      </c>
      <c r="AP77" s="1"/>
      <c r="AQ77" s="1"/>
      <c r="AR77" s="1"/>
      <c r="AT77" s="1">
        <f>-(AT69-AT70)/(AS69-AS70)*AS69+AT69</f>
        <v>5.7499509011210836</v>
      </c>
      <c r="AU77" s="1"/>
      <c r="AV77" s="1"/>
      <c r="AW77" s="1"/>
      <c r="AY77" s="13">
        <f>-(AY69-AY70)/(AX69-AX70)*AX69+AY69</f>
        <v>5.749950712126302</v>
      </c>
      <c r="AZ77" s="1"/>
      <c r="BA77" s="1"/>
      <c r="BB77" s="1"/>
      <c r="BD77" s="1">
        <f>-(BD69-BD70)/(BC69-BC70)*BC69+BD69</f>
        <v>5.7498291675928188</v>
      </c>
      <c r="BE77" s="1"/>
    </row>
    <row r="78" spans="2:57">
      <c r="G78" s="2"/>
      <c r="H78" s="2"/>
      <c r="I78" s="3"/>
      <c r="J78" s="4"/>
      <c r="K78" s="10"/>
      <c r="L78" s="5"/>
      <c r="N78" s="9"/>
      <c r="O78" s="10"/>
      <c r="P78" s="9"/>
      <c r="AN78" s="1"/>
      <c r="AO78" s="9"/>
      <c r="AP78" s="1"/>
      <c r="AS78" s="1"/>
      <c r="AT78" s="9"/>
      <c r="AU78" s="1"/>
      <c r="AX78" s="1"/>
      <c r="AY78" s="9"/>
      <c r="AZ78" s="1"/>
      <c r="BC78" s="1"/>
      <c r="BE78" s="1"/>
    </row>
    <row r="79" spans="2:57">
      <c r="G79" s="2"/>
      <c r="H79" s="2"/>
      <c r="I79" s="3"/>
      <c r="J79" s="4"/>
      <c r="K79" s="10"/>
      <c r="L79" s="5"/>
      <c r="N79" s="9"/>
      <c r="O79" s="10"/>
      <c r="P79" s="9"/>
      <c r="AN79" s="1"/>
      <c r="AO79" s="9"/>
      <c r="AP79" s="1"/>
      <c r="AS79" s="1"/>
      <c r="AT79" s="9"/>
      <c r="AU79" s="1"/>
      <c r="AX79" s="1"/>
      <c r="AY79" s="9"/>
      <c r="AZ79" s="1"/>
      <c r="BC79" s="1"/>
      <c r="BE79" s="1"/>
    </row>
    <row r="80" spans="2:57">
      <c r="G80" s="2"/>
      <c r="H80" s="2"/>
      <c r="I80" s="3"/>
      <c r="J80" s="4"/>
      <c r="K80" s="10"/>
      <c r="L80" s="5"/>
      <c r="N80" s="9"/>
      <c r="O80" s="10"/>
      <c r="P80" s="9"/>
      <c r="AN80" s="1"/>
      <c r="AO80" s="9"/>
      <c r="AP80" s="1"/>
      <c r="AS80" s="1"/>
      <c r="AT80" s="9"/>
      <c r="AU80" s="1"/>
      <c r="AX80" s="1"/>
      <c r="AY80" s="9"/>
      <c r="AZ80" s="1"/>
      <c r="BC80" s="1"/>
      <c r="BE80" s="1"/>
    </row>
    <row r="81" spans="7:57">
      <c r="G81" s="2"/>
      <c r="H81" s="2"/>
      <c r="I81" s="3"/>
      <c r="J81" s="4"/>
      <c r="K81" s="10"/>
      <c r="L81" s="5"/>
      <c r="N81" s="9"/>
      <c r="O81" s="10"/>
      <c r="P81" s="9"/>
      <c r="AN81" s="1"/>
      <c r="AO81" s="9"/>
      <c r="AP81" s="1"/>
      <c r="AS81" s="1"/>
      <c r="AT81" s="9"/>
      <c r="AU81" s="1"/>
      <c r="AX81" s="1"/>
      <c r="AY81" s="9"/>
      <c r="AZ81" s="1"/>
      <c r="BC81" s="1"/>
      <c r="BE81" s="1"/>
    </row>
    <row r="82" spans="7:57">
      <c r="G82" s="2"/>
      <c r="H82" s="2"/>
      <c r="I82" s="3"/>
      <c r="J82" s="4"/>
      <c r="K82" s="10"/>
      <c r="L82" s="5"/>
      <c r="N82" s="9"/>
      <c r="O82" s="10"/>
      <c r="P82" s="9"/>
      <c r="AN82" s="1"/>
      <c r="AO82" s="9"/>
      <c r="AP82" s="1"/>
      <c r="AS82" s="1"/>
      <c r="AT82" s="9"/>
      <c r="AU82" s="1"/>
      <c r="AX82" s="1"/>
      <c r="AY82" s="9"/>
      <c r="AZ82" s="1"/>
      <c r="BC82" s="1"/>
      <c r="BE82" s="1"/>
    </row>
    <row r="83" spans="7:57">
      <c r="G83" s="2"/>
      <c r="H83" s="2"/>
      <c r="I83" s="3"/>
      <c r="J83" s="4"/>
      <c r="K83" s="10"/>
      <c r="L83" s="5"/>
      <c r="N83" s="9"/>
      <c r="O83" s="10"/>
      <c r="P83" s="9"/>
      <c r="AN83" s="1"/>
      <c r="AO83" s="9"/>
      <c r="AP83" s="1"/>
      <c r="AS83" s="1"/>
      <c r="AT83" s="9"/>
      <c r="AU83" s="1"/>
      <c r="AX83" s="1"/>
      <c r="AY83" s="9"/>
      <c r="AZ83" s="1"/>
      <c r="BC83" s="1"/>
      <c r="BE83" s="1"/>
    </row>
    <row r="84" spans="7:57">
      <c r="G84" s="2"/>
      <c r="H84" s="2"/>
      <c r="I84" s="3"/>
      <c r="J84" s="4"/>
      <c r="K84" s="10"/>
      <c r="L84" s="5"/>
      <c r="N84" s="9"/>
      <c r="O84" s="10"/>
      <c r="P84" s="9"/>
      <c r="AN84" s="1"/>
      <c r="AO84" s="9"/>
      <c r="AP84" s="1"/>
      <c r="AS84" s="1"/>
      <c r="AT84" s="9"/>
      <c r="AU84" s="1"/>
      <c r="AX84" s="1"/>
      <c r="AY84" s="9"/>
      <c r="AZ84" s="1"/>
      <c r="BC84" s="1"/>
      <c r="BE84" s="1"/>
    </row>
    <row r="85" spans="7:57">
      <c r="G85" s="2"/>
      <c r="H85" s="2"/>
      <c r="I85" s="3"/>
      <c r="J85" s="4"/>
      <c r="K85" s="10"/>
      <c r="L85" s="5"/>
      <c r="N85" s="9"/>
      <c r="O85" s="10"/>
      <c r="P85" s="9"/>
      <c r="AN85" s="1"/>
      <c r="AO85" s="9"/>
      <c r="AP85" s="1"/>
      <c r="AS85" s="1"/>
      <c r="AT85" s="9"/>
      <c r="AU85" s="1"/>
      <c r="AX85" s="1"/>
      <c r="AY85" s="9"/>
      <c r="AZ85" s="1"/>
      <c r="BC85" s="1"/>
      <c r="BE85" s="1"/>
    </row>
    <row r="86" spans="7:57">
      <c r="G86" s="2"/>
      <c r="H86" s="2"/>
      <c r="I86" s="3"/>
      <c r="J86" s="4"/>
      <c r="K86" s="10"/>
      <c r="L86" s="5"/>
      <c r="N86" s="9"/>
      <c r="O86" s="10"/>
      <c r="P86" s="15"/>
      <c r="AN86" s="1"/>
      <c r="AO86" s="9"/>
      <c r="AP86" s="1"/>
      <c r="AS86" s="1"/>
      <c r="AT86" s="9"/>
      <c r="AU86" s="1"/>
      <c r="AX86" s="1"/>
      <c r="AY86" s="9"/>
      <c r="AZ86" s="1"/>
      <c r="BC86" s="1"/>
      <c r="BE86" s="1"/>
    </row>
    <row r="87" spans="7:57">
      <c r="G87" s="2"/>
      <c r="H87" s="2"/>
      <c r="I87" s="3"/>
      <c r="J87" s="4"/>
      <c r="K87" s="10"/>
      <c r="L87" s="5"/>
      <c r="N87" s="9"/>
      <c r="O87" s="10"/>
      <c r="P87" s="16"/>
      <c r="AN87" s="1"/>
      <c r="AO87" s="9"/>
      <c r="AP87" s="1"/>
      <c r="AS87" s="1"/>
      <c r="AT87" s="9"/>
      <c r="AU87" s="1"/>
      <c r="AX87" s="1"/>
      <c r="AY87" s="9"/>
      <c r="AZ87" s="1"/>
      <c r="BC87" s="1"/>
      <c r="BE87" s="1"/>
    </row>
    <row r="88" spans="7:57">
      <c r="G88" s="2"/>
      <c r="H88" s="2"/>
      <c r="I88" s="3"/>
      <c r="J88" s="4"/>
      <c r="K88" s="10"/>
      <c r="L88" s="5"/>
      <c r="N88" s="9"/>
      <c r="O88" s="10"/>
      <c r="P88" s="16"/>
      <c r="AN88" s="1"/>
      <c r="AO88" s="9"/>
      <c r="AP88" s="1"/>
      <c r="AS88" s="1"/>
      <c r="AT88" s="9"/>
      <c r="AU88" s="1"/>
      <c r="AX88" s="1"/>
      <c r="AY88" s="9"/>
      <c r="AZ88" s="1"/>
      <c r="BC88" s="1"/>
      <c r="BE88" s="1"/>
    </row>
    <row r="89" spans="7:57">
      <c r="G89" s="2"/>
      <c r="H89" s="2"/>
      <c r="I89" s="3"/>
      <c r="J89" s="4"/>
      <c r="K89" s="10"/>
      <c r="L89" s="5"/>
      <c r="N89" s="9"/>
      <c r="O89" s="10"/>
      <c r="P89" s="15"/>
      <c r="AN89" s="1"/>
      <c r="AO89" s="9"/>
      <c r="AP89" s="1"/>
      <c r="AS89" s="1"/>
      <c r="AT89" s="9"/>
      <c r="AU89" s="1"/>
      <c r="AX89" s="1"/>
      <c r="AY89" s="9"/>
      <c r="AZ89" s="1"/>
      <c r="BC89" s="1"/>
      <c r="BE89" s="1"/>
    </row>
    <row r="90" spans="7:57">
      <c r="G90" s="2"/>
      <c r="H90" s="2"/>
      <c r="I90" s="3"/>
      <c r="J90" s="4"/>
      <c r="K90" s="10"/>
      <c r="L90" s="5"/>
      <c r="N90" s="9"/>
      <c r="O90" s="10"/>
      <c r="P90" s="16"/>
      <c r="AN90" s="1"/>
      <c r="AO90" s="9"/>
      <c r="AP90" s="1"/>
      <c r="AS90" s="1"/>
      <c r="AT90" s="9"/>
      <c r="AU90" s="1"/>
      <c r="AX90" s="1"/>
      <c r="AY90" s="9"/>
      <c r="AZ90" s="1"/>
      <c r="BC90" s="1"/>
      <c r="BE90" s="1"/>
    </row>
    <row r="91" spans="7:57">
      <c r="G91" s="2"/>
      <c r="H91" s="2"/>
      <c r="I91" s="3"/>
      <c r="J91" s="4"/>
      <c r="K91" s="10"/>
      <c r="L91" s="5"/>
      <c r="N91" s="9"/>
      <c r="O91" s="10"/>
      <c r="P91" s="16"/>
      <c r="AN91" s="1"/>
      <c r="AO91" s="9"/>
      <c r="AP91" s="1"/>
      <c r="AS91" s="1"/>
      <c r="AT91" s="9"/>
      <c r="AU91" s="1"/>
      <c r="AX91" s="1"/>
      <c r="AY91" s="9"/>
      <c r="AZ91" s="1"/>
      <c r="BC91" s="1"/>
      <c r="BE91" s="1"/>
    </row>
    <row r="92" spans="7:57">
      <c r="G92" s="2"/>
      <c r="H92" s="2"/>
      <c r="I92" s="3"/>
      <c r="J92" s="4"/>
      <c r="K92" s="10"/>
      <c r="L92" s="5"/>
      <c r="N92" s="9"/>
      <c r="O92" s="10"/>
      <c r="P92" s="16"/>
      <c r="AN92" s="1"/>
      <c r="AO92" s="9"/>
      <c r="AP92" s="1"/>
      <c r="AS92" s="1"/>
      <c r="AT92" s="9"/>
      <c r="AU92" s="1"/>
      <c r="AX92" s="1"/>
      <c r="AY92" s="9"/>
      <c r="AZ92" s="1"/>
      <c r="BC92" s="1"/>
      <c r="BE92" s="1"/>
    </row>
    <row r="93" spans="7:57">
      <c r="G93" s="2"/>
      <c r="H93" s="2"/>
      <c r="I93" s="3"/>
      <c r="J93" s="4"/>
      <c r="K93" s="10"/>
      <c r="L93" s="5"/>
      <c r="N93" s="9"/>
      <c r="O93" s="10"/>
      <c r="P93" s="16"/>
      <c r="AN93" s="1"/>
      <c r="AO93" s="9"/>
      <c r="AP93" s="1"/>
      <c r="AS93" s="1"/>
      <c r="AT93" s="9"/>
      <c r="AU93" s="1"/>
      <c r="AX93" s="1"/>
      <c r="AY93" s="9"/>
      <c r="AZ93" s="1"/>
      <c r="BC93" s="1"/>
      <c r="BE93" s="1"/>
    </row>
    <row r="94" spans="7:57">
      <c r="G94" s="2"/>
      <c r="H94" s="2"/>
      <c r="I94" s="3"/>
      <c r="J94" s="4"/>
      <c r="K94" s="10"/>
      <c r="L94" s="5"/>
      <c r="N94" s="9"/>
      <c r="O94" s="10"/>
      <c r="P94" s="15"/>
      <c r="AN94" s="1"/>
      <c r="AO94" s="9"/>
      <c r="AP94" s="1"/>
      <c r="AS94" s="1"/>
      <c r="AT94" s="9"/>
      <c r="AU94" s="1"/>
      <c r="AX94" s="1"/>
      <c r="AY94" s="9"/>
      <c r="AZ94" s="1"/>
      <c r="BC94" s="1"/>
      <c r="BE94" s="1"/>
    </row>
    <row r="95" spans="7:57">
      <c r="G95" s="2"/>
      <c r="H95" s="2"/>
      <c r="I95" s="3"/>
      <c r="J95" s="4"/>
      <c r="K95" s="10"/>
      <c r="L95" s="5"/>
      <c r="N95" s="9"/>
      <c r="O95" s="10"/>
      <c r="P95" s="16"/>
      <c r="AN95" s="1"/>
      <c r="AO95" s="9"/>
      <c r="AP95" s="1"/>
      <c r="AS95" s="1"/>
      <c r="AT95" s="9"/>
      <c r="AU95" s="1"/>
      <c r="AX95" s="1"/>
      <c r="AY95" s="9"/>
      <c r="AZ95" s="1"/>
      <c r="BC95" s="1"/>
      <c r="BE95" s="1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Z35"/>
  <sheetViews>
    <sheetView topLeftCell="A4" zoomScale="85" zoomScaleNormal="85" workbookViewId="0">
      <selection activeCell="H22" sqref="H22"/>
    </sheetView>
  </sheetViews>
  <sheetFormatPr defaultColWidth="11.5546875" defaultRowHeight="14.4"/>
  <cols>
    <col min="1" max="1" width="5.88671875" customWidth="1"/>
    <col min="2" max="2" width="16.33203125" customWidth="1"/>
    <col min="3" max="3" width="8.109375" customWidth="1"/>
    <col min="4" max="4" width="7.6640625" customWidth="1"/>
    <col min="5" max="5" width="7.44140625" customWidth="1"/>
    <col min="6" max="6" width="8" customWidth="1"/>
    <col min="7" max="7" width="7.33203125" customWidth="1"/>
    <col min="8" max="8" width="7" customWidth="1"/>
    <col min="9" max="11" width="7.6640625" customWidth="1"/>
    <col min="12" max="12" width="9.33203125" customWidth="1"/>
    <col min="13" max="13" width="8.88671875" customWidth="1"/>
    <col min="14" max="14" width="6.44140625" customWidth="1"/>
    <col min="15" max="15" width="6.88671875" customWidth="1"/>
    <col min="16" max="16" width="6.6640625" customWidth="1"/>
    <col min="17" max="17" width="6.33203125" customWidth="1"/>
    <col min="18" max="18" width="7.109375" customWidth="1"/>
    <col min="19" max="19" width="7.44140625" customWidth="1"/>
    <col min="20" max="20" width="7.5546875" customWidth="1"/>
    <col min="21" max="22" width="7" customWidth="1"/>
    <col min="23" max="23" width="7.6640625" customWidth="1"/>
    <col min="24" max="24" width="7" customWidth="1"/>
    <col min="25" max="25" width="7.88671875" customWidth="1"/>
    <col min="26" max="26" width="8.109375" customWidth="1"/>
  </cols>
  <sheetData>
    <row r="2" spans="1:26">
      <c r="C2" s="57"/>
      <c r="D2" s="110"/>
      <c r="E2" s="57"/>
      <c r="F2" s="110"/>
      <c r="G2" s="55"/>
      <c r="H2" s="56"/>
      <c r="I2" s="57"/>
      <c r="J2" s="57"/>
    </row>
    <row r="3" spans="1:26">
      <c r="C3" s="111"/>
      <c r="D3" s="112"/>
      <c r="E3" s="113"/>
      <c r="F3" s="114"/>
      <c r="G3" s="115"/>
      <c r="H3" s="116"/>
      <c r="I3" s="113"/>
      <c r="J3" s="113"/>
      <c r="O3" t="str">
        <f>'1 kW'!G2</f>
        <v>M2: SPR-220</v>
      </c>
    </row>
    <row r="5" spans="1:26" ht="15" thickBot="1">
      <c r="G5" s="75"/>
      <c r="H5" s="75"/>
      <c r="I5" s="75"/>
    </row>
    <row r="6" spans="1:26" ht="15" thickBot="1">
      <c r="A6" s="76"/>
      <c r="B6" s="77"/>
      <c r="C6" s="78"/>
      <c r="D6" s="78"/>
      <c r="E6" s="79" t="s">
        <v>209</v>
      </c>
      <c r="F6" s="78"/>
      <c r="G6" s="79"/>
      <c r="I6" s="80"/>
      <c r="K6" s="118"/>
      <c r="L6" s="119"/>
      <c r="M6" s="119"/>
      <c r="N6" s="119"/>
      <c r="O6" s="119"/>
      <c r="P6" s="120" t="s">
        <v>233</v>
      </c>
      <c r="Q6" s="120"/>
      <c r="R6" s="119"/>
      <c r="S6" s="119"/>
      <c r="T6" s="119"/>
      <c r="U6" s="119"/>
      <c r="V6" s="119"/>
      <c r="W6" s="119"/>
      <c r="X6" s="119"/>
      <c r="Y6" s="121"/>
    </row>
    <row r="7" spans="1:26" ht="16.2">
      <c r="B7" s="122" t="s">
        <v>26</v>
      </c>
      <c r="C7" s="81" t="s">
        <v>150</v>
      </c>
      <c r="D7" s="82" t="s">
        <v>151</v>
      </c>
      <c r="E7" s="83" t="s">
        <v>152</v>
      </c>
      <c r="F7" s="83" t="s">
        <v>153</v>
      </c>
      <c r="G7" s="83" t="s">
        <v>154</v>
      </c>
      <c r="H7" s="82" t="s">
        <v>155</v>
      </c>
      <c r="I7" s="84" t="s">
        <v>156</v>
      </c>
      <c r="K7" s="87" t="s">
        <v>210</v>
      </c>
      <c r="L7" s="83" t="s">
        <v>211</v>
      </c>
      <c r="M7" s="83" t="s">
        <v>212</v>
      </c>
      <c r="N7" s="83" t="s">
        <v>213</v>
      </c>
      <c r="O7" s="83" t="s">
        <v>214</v>
      </c>
      <c r="P7" s="83" t="s">
        <v>215</v>
      </c>
      <c r="Q7" s="83" t="s">
        <v>216</v>
      </c>
      <c r="R7" s="83" t="s">
        <v>152</v>
      </c>
      <c r="S7" s="83" t="s">
        <v>153</v>
      </c>
      <c r="T7" s="83" t="s">
        <v>154</v>
      </c>
      <c r="U7" s="83" t="s">
        <v>157</v>
      </c>
      <c r="V7" s="83" t="s">
        <v>155</v>
      </c>
      <c r="W7" s="83" t="s">
        <v>158</v>
      </c>
      <c r="X7" s="83" t="s">
        <v>217</v>
      </c>
      <c r="Y7" s="83" t="s">
        <v>218</v>
      </c>
      <c r="Z7" s="123"/>
    </row>
    <row r="8" spans="1:26">
      <c r="B8" s="92">
        <v>42573.592523148145</v>
      </c>
      <c r="C8" s="128">
        <f>'1 kW'!K4</f>
        <v>990.72407897435914</v>
      </c>
      <c r="D8" s="38">
        <f>'Traslación a 1 kW'!F8</f>
        <v>68.400000000000006</v>
      </c>
      <c r="E8" s="85">
        <f>'Traslación a 1 kW'!C11</f>
        <v>42.364196999999997</v>
      </c>
      <c r="F8" s="129">
        <f>'Traslación a 1 kW'!D70</f>
        <v>5.6967999999999996</v>
      </c>
      <c r="G8" s="85">
        <f>'1 kW'!G6</f>
        <v>33.866684999999997</v>
      </c>
      <c r="H8" s="85">
        <f>'1 kW'!I6</f>
        <v>5.2296483000000009</v>
      </c>
      <c r="I8" s="130">
        <f>G8*H8</f>
        <v>177.11085163688551</v>
      </c>
      <c r="K8" s="87">
        <v>1</v>
      </c>
      <c r="L8" s="134">
        <f>C8</f>
        <v>990.72407897435914</v>
      </c>
      <c r="M8" s="134">
        <f>L8</f>
        <v>990.72407897435914</v>
      </c>
      <c r="N8" s="135" t="s">
        <v>159</v>
      </c>
      <c r="O8" s="38">
        <f>D8</f>
        <v>68.400000000000006</v>
      </c>
      <c r="P8" s="38">
        <f>O8</f>
        <v>68.400000000000006</v>
      </c>
      <c r="Q8" s="135" t="s">
        <v>159</v>
      </c>
      <c r="R8" s="124">
        <f>E8</f>
        <v>42.364196999999997</v>
      </c>
      <c r="S8" s="85">
        <f>F8</f>
        <v>5.6967999999999996</v>
      </c>
      <c r="T8" s="124">
        <f>G8</f>
        <v>33.866684999999997</v>
      </c>
      <c r="U8" s="125" t="s">
        <v>159</v>
      </c>
      <c r="V8" s="85">
        <f>H8</f>
        <v>5.2296483000000009</v>
      </c>
      <c r="W8" s="125" t="s">
        <v>159</v>
      </c>
      <c r="X8" s="127">
        <f>T8*V8</f>
        <v>177.11085163688551</v>
      </c>
      <c r="Y8" s="125" t="s">
        <v>159</v>
      </c>
      <c r="Z8" s="90"/>
    </row>
    <row r="9" spans="1:26">
      <c r="B9" s="92">
        <v>42573.553368055553</v>
      </c>
      <c r="C9" s="128">
        <f>'0,75 kW'!K4</f>
        <v>748.55234692307693</v>
      </c>
      <c r="D9" s="38">
        <f>'Traslación a 1 kW'!K8</f>
        <v>55</v>
      </c>
      <c r="E9" s="85">
        <f>'Traslación a 1 kW'!H11</f>
        <v>43.866318999999997</v>
      </c>
      <c r="F9" s="129">
        <f>'Traslación a 1 kW'!I70</f>
        <v>4.32003</v>
      </c>
      <c r="G9" s="85">
        <f>'0,75 kW'!G6</f>
        <v>35.672134</v>
      </c>
      <c r="H9" s="85">
        <f>'0,75 kW'!I6</f>
        <v>3.9769999999999999</v>
      </c>
      <c r="I9" s="130">
        <f>G9*H9</f>
        <v>141.86807691799999</v>
      </c>
      <c r="K9" s="87">
        <v>2</v>
      </c>
      <c r="L9" s="134">
        <f>C9</f>
        <v>748.55234692307693</v>
      </c>
      <c r="M9" s="127">
        <f>'Traslación a 1 kW'!AP2</f>
        <v>757.83019743442435</v>
      </c>
      <c r="N9" s="127">
        <f>100*(M9-L9)/L9</f>
        <v>1.2394391052922367</v>
      </c>
      <c r="O9" s="38">
        <f>D9</f>
        <v>55</v>
      </c>
      <c r="P9" s="127">
        <f>'Traslación a 1 kW'!AP4</f>
        <v>52.208205032814782</v>
      </c>
      <c r="Q9" s="127">
        <f>100*(P9-O9)/O9</f>
        <v>-5.0759908494276695</v>
      </c>
      <c r="R9" s="124">
        <f>'Traslación a 1 kW'!AN11</f>
        <v>42.364354844592626</v>
      </c>
      <c r="S9" s="85">
        <f>'Traslación a 1 kW'!AP8</f>
        <v>5.6967999999996763</v>
      </c>
      <c r="T9" s="124">
        <f>'Traslación a 1 kW'!AP17</f>
        <v>33.8275365125292</v>
      </c>
      <c r="U9" s="124">
        <f>100*(T9-$T$8)/$T$8</f>
        <v>-0.11559586499474934</v>
      </c>
      <c r="V9" s="85">
        <f>'Traslación a 1 kW'!AP20</f>
        <v>5.2341516466991083</v>
      </c>
      <c r="W9" s="124">
        <f>100*(V9-$V$8)/$V$8</f>
        <v>8.6111846165780326E-2</v>
      </c>
      <c r="X9" s="127">
        <f>T9*V9</f>
        <v>177.05845594082894</v>
      </c>
      <c r="Y9" s="124">
        <f>100*(X9-$X$8)/$X$8</f>
        <v>-2.9583560562398817E-2</v>
      </c>
      <c r="Z9" s="90"/>
    </row>
    <row r="10" spans="1:26">
      <c r="B10" s="92">
        <v>42573.545706018522</v>
      </c>
      <c r="C10" s="128">
        <f>'0,5 kW'!K4</f>
        <v>505.11001538461539</v>
      </c>
      <c r="D10" s="38">
        <f>'Traslación a 1 kW'!P8</f>
        <v>44.6</v>
      </c>
      <c r="E10" s="85">
        <f>'Traslación a 1 kW'!M11</f>
        <v>44.191415999999997</v>
      </c>
      <c r="F10" s="129">
        <f>'Traslación a 1 kW'!N70</f>
        <v>2.79799</v>
      </c>
      <c r="G10" s="85">
        <f>'0,5 kW'!G6</f>
        <v>36.503017999999997</v>
      </c>
      <c r="H10" s="85">
        <f>'0,5 kW'!I6</f>
        <v>2.6059999999999999</v>
      </c>
      <c r="I10" s="130">
        <f>G10*H10</f>
        <v>95.126864907999988</v>
      </c>
      <c r="K10" s="87">
        <v>3</v>
      </c>
      <c r="L10" s="134">
        <f>C10</f>
        <v>505.11001538461539</v>
      </c>
      <c r="M10" s="127">
        <f>'Traslación a 1 kW'!AU2</f>
        <v>493.60520013683157</v>
      </c>
      <c r="N10" s="127">
        <f>100*(M10-L10)/L10</f>
        <v>-2.2776850383818852</v>
      </c>
      <c r="O10" s="38">
        <f>D10</f>
        <v>44.6</v>
      </c>
      <c r="P10" s="127">
        <f>'Traslación a 1 kW'!AU4</f>
        <v>42.361456243800731</v>
      </c>
      <c r="Q10" s="127">
        <f>100*(P10-O10)/O10</f>
        <v>-5.0191564040342378</v>
      </c>
      <c r="R10" s="124">
        <f>'Traslación a 1 kW'!AS11</f>
        <v>42.364384801036337</v>
      </c>
      <c r="S10" s="85">
        <f>'Traslación a 1 kW'!AU8</f>
        <v>5.6967999999994046</v>
      </c>
      <c r="T10" s="124">
        <f>'Traslación a 1 kW'!AU17</f>
        <v>33.92108416368194</v>
      </c>
      <c r="U10" s="124">
        <f>100*(T10-$T$8)/$T$8</f>
        <v>0.16062736486297008</v>
      </c>
      <c r="V10" s="85">
        <f>'Traslación a 1 kW'!AU20</f>
        <v>5.2822107266124618</v>
      </c>
      <c r="W10" s="124">
        <f>100*(V10-$V$8)/$V$8</f>
        <v>1.0050853058791909</v>
      </c>
      <c r="X10" s="127">
        <f>T10*V10</f>
        <v>179.17831462772486</v>
      </c>
      <c r="Y10" s="124">
        <f>100*(X10-$X$8)/$X$8</f>
        <v>1.1673271127836251</v>
      </c>
      <c r="Z10" s="90"/>
    </row>
    <row r="11" spans="1:26" ht="15" thickBot="1">
      <c r="B11" s="93">
        <v>42573.542361111111</v>
      </c>
      <c r="C11" s="133">
        <f>'0,25 kW'!K4</f>
        <v>251.26187769230771</v>
      </c>
      <c r="D11" s="39">
        <f>'Traslación a 1 kW'!U8</f>
        <v>40.5</v>
      </c>
      <c r="E11" s="86">
        <f>'Traslación a 1 kW'!R11</f>
        <v>42.947629999999997</v>
      </c>
      <c r="F11" s="131">
        <f>'Traslación a 1 kW'!S70</f>
        <v>1.3438300000000001</v>
      </c>
      <c r="G11" s="86">
        <f>'0,25 kW'!G6</f>
        <v>35.778081</v>
      </c>
      <c r="H11" s="86">
        <f>'0,25 kW'!I6</f>
        <v>1.2515000000000001</v>
      </c>
      <c r="I11" s="132">
        <f>G11*H11</f>
        <v>44.776268371500002</v>
      </c>
      <c r="K11" s="87">
        <v>4</v>
      </c>
      <c r="L11" s="134">
        <f>C11</f>
        <v>251.26187769230771</v>
      </c>
      <c r="M11" s="127">
        <f>'Traslación a 1 kW'!AZ2</f>
        <v>237.61676763626807</v>
      </c>
      <c r="N11" s="127">
        <f>100*(M11-L11)/L11</f>
        <v>-5.4306328446487528</v>
      </c>
      <c r="O11" s="38">
        <f>D11</f>
        <v>40.5</v>
      </c>
      <c r="P11" s="127">
        <f>'Traslación a 1 kW'!AZ4</f>
        <v>39.162053731155119</v>
      </c>
      <c r="Q11" s="127">
        <f>100*(P11-O11)/O11</f>
        <v>-3.3035710341848916</v>
      </c>
      <c r="R11" s="124">
        <f>'Traslación a 1 kW'!AX11</f>
        <v>42.364170465184486</v>
      </c>
      <c r="S11" s="85">
        <f>'Traslación a 1 kW'!AZ8</f>
        <v>5.6967999999999996</v>
      </c>
      <c r="T11" s="124">
        <f>'Traslación a 1 kW'!AZ17</f>
        <v>33.916389769816831</v>
      </c>
      <c r="U11" s="124">
        <f>100*(T11-$T$8)/$T$8</f>
        <v>0.14676597315867931</v>
      </c>
      <c r="V11" s="85">
        <f>'Traslación a 1 kW'!AZ20</f>
        <v>5.28587122200683</v>
      </c>
      <c r="W11" s="124">
        <f>100*(V11-$V$8)/$V$8</f>
        <v>1.0750803645214362</v>
      </c>
      <c r="X11" s="127">
        <f>T11*V11</f>
        <v>179.27766863864164</v>
      </c>
      <c r="Y11" s="124">
        <f>100*(X11-$X$8)/$X$8</f>
        <v>1.2234241898393441</v>
      </c>
      <c r="Z11" s="90"/>
    </row>
    <row r="12" spans="1:26">
      <c r="Q12" s="35"/>
      <c r="S12" s="17"/>
      <c r="T12" s="17"/>
    </row>
    <row r="13" spans="1:26">
      <c r="B13" s="36"/>
      <c r="C13" s="126" t="s">
        <v>219</v>
      </c>
      <c r="F13" s="37" t="s">
        <v>220</v>
      </c>
    </row>
    <row r="14" spans="1:26" ht="15.6">
      <c r="C14" s="1" t="s">
        <v>20</v>
      </c>
      <c r="D14" s="88">
        <f>'n, Rs, Rp'!C7</f>
        <v>48.6</v>
      </c>
      <c r="E14" s="88"/>
      <c r="F14" s="91">
        <f>E8</f>
        <v>42.364196999999997</v>
      </c>
      <c r="K14" s="118"/>
      <c r="L14" s="119"/>
      <c r="M14" s="119"/>
      <c r="N14" s="119"/>
      <c r="O14" s="119"/>
      <c r="P14" s="119"/>
      <c r="Q14" s="120" t="s">
        <v>221</v>
      </c>
      <c r="R14" s="119"/>
      <c r="S14" s="119"/>
      <c r="T14" s="119"/>
      <c r="U14" s="119"/>
      <c r="V14" s="119"/>
      <c r="W14" s="119"/>
      <c r="X14" s="119"/>
      <c r="Y14" s="121"/>
    </row>
    <row r="15" spans="1:26" ht="16.2">
      <c r="C15" s="1" t="s">
        <v>21</v>
      </c>
      <c r="D15" s="88">
        <f>'n, Rs, Rp'!D7</f>
        <v>5.75</v>
      </c>
      <c r="E15" s="88"/>
      <c r="F15" s="40">
        <f>F8</f>
        <v>5.6967999999999996</v>
      </c>
      <c r="K15" s="83" t="s">
        <v>210</v>
      </c>
      <c r="L15" s="83" t="s">
        <v>211</v>
      </c>
      <c r="M15" s="83" t="s">
        <v>212</v>
      </c>
      <c r="N15" s="83" t="s">
        <v>213</v>
      </c>
      <c r="O15" s="83" t="s">
        <v>214</v>
      </c>
      <c r="P15" s="83" t="s">
        <v>215</v>
      </c>
      <c r="Q15" s="83" t="s">
        <v>216</v>
      </c>
      <c r="R15" s="83" t="s">
        <v>152</v>
      </c>
      <c r="S15" s="83" t="s">
        <v>153</v>
      </c>
      <c r="T15" s="83" t="s">
        <v>154</v>
      </c>
      <c r="U15" s="83" t="s">
        <v>157</v>
      </c>
      <c r="V15" s="83" t="s">
        <v>155</v>
      </c>
      <c r="W15" s="83" t="s">
        <v>158</v>
      </c>
      <c r="X15" s="83" t="s">
        <v>217</v>
      </c>
      <c r="Y15" s="83" t="s">
        <v>218</v>
      </c>
    </row>
    <row r="16" spans="1:26" ht="15.6">
      <c r="C16" s="1" t="s">
        <v>22</v>
      </c>
      <c r="D16" s="88">
        <f>'n, Rs, Rp'!E7</f>
        <v>41</v>
      </c>
      <c r="E16" s="88"/>
      <c r="F16" s="91">
        <f>G8</f>
        <v>33.866684999999997</v>
      </c>
      <c r="K16" s="140" t="s">
        <v>222</v>
      </c>
      <c r="L16" s="140">
        <v>1000</v>
      </c>
      <c r="M16" s="134">
        <f>L16</f>
        <v>1000</v>
      </c>
      <c r="N16" s="135" t="s">
        <v>159</v>
      </c>
      <c r="O16" s="184">
        <f>D19-273.15</f>
        <v>25</v>
      </c>
      <c r="P16" s="135" t="s">
        <v>159</v>
      </c>
      <c r="Q16" s="135" t="s">
        <v>159</v>
      </c>
      <c r="R16" s="185">
        <v>48.6</v>
      </c>
      <c r="S16" s="185">
        <v>5.75</v>
      </c>
      <c r="T16" s="185">
        <v>41</v>
      </c>
      <c r="U16" s="125" t="s">
        <v>159</v>
      </c>
      <c r="V16" s="185">
        <v>5.37</v>
      </c>
      <c r="W16" s="125" t="s">
        <v>159</v>
      </c>
      <c r="X16" s="38">
        <f>T16*V16</f>
        <v>220.17000000000002</v>
      </c>
      <c r="Y16" s="125" t="s">
        <v>159</v>
      </c>
    </row>
    <row r="17" spans="3:26" ht="15.6">
      <c r="C17" s="1" t="s">
        <v>23</v>
      </c>
      <c r="D17" s="88">
        <f>'n, Rs, Rp'!F7</f>
        <v>5.37</v>
      </c>
      <c r="E17" s="88"/>
      <c r="F17" s="40">
        <f>H8</f>
        <v>5.2296483000000009</v>
      </c>
      <c r="K17" s="87">
        <v>1</v>
      </c>
      <c r="L17" s="134">
        <f>'Traslación a STC'!AN2</f>
        <v>990.72407897435914</v>
      </c>
      <c r="M17" s="134">
        <f>'Traslación a STC'!AP2</f>
        <v>963.80524913402598</v>
      </c>
      <c r="N17" s="127">
        <f>100*(M17-L17)/L17</f>
        <v>-2.717086463488473</v>
      </c>
      <c r="O17" s="38">
        <f>D8</f>
        <v>68.400000000000006</v>
      </c>
      <c r="P17" s="90">
        <f>'Traslación a STC'!AP4</f>
        <v>71.390082109686702</v>
      </c>
      <c r="Q17" s="134">
        <f>100*(P17-O17)/O17</f>
        <v>4.3714650726413682</v>
      </c>
      <c r="R17" s="124">
        <f>'Traslación a STC'!AN11</f>
        <v>48.599999999999994</v>
      </c>
      <c r="S17" s="85">
        <f>'Traslación a STC'!AP8</f>
        <v>5.7499702674960531</v>
      </c>
      <c r="T17" s="124">
        <f>'Traslación a STC'!AP17</f>
        <v>39.912029180893981</v>
      </c>
      <c r="U17" s="127">
        <f>100*(T17-$T$16)/$T$16</f>
        <v>-2.6535873636732168</v>
      </c>
      <c r="V17" s="85">
        <f>'Traslación a STC'!AP20</f>
        <v>5.2922610043378153</v>
      </c>
      <c r="W17" s="85">
        <f>100*(V17-$V$16)/$V$16</f>
        <v>-1.4476535505062342</v>
      </c>
      <c r="X17" s="127">
        <f>T17*V17</f>
        <v>211.22487563803818</v>
      </c>
      <c r="Y17" s="127">
        <f>100*(X17-$X$16)/$X$16</f>
        <v>-4.062826162493451</v>
      </c>
    </row>
    <row r="18" spans="3:26" ht="15.6">
      <c r="C18" s="1" t="s">
        <v>165</v>
      </c>
      <c r="D18" s="89">
        <f>'n, Rs, Rp'!H7</f>
        <v>220</v>
      </c>
      <c r="E18" s="89"/>
      <c r="F18" s="90">
        <f>I8</f>
        <v>177.11085163688551</v>
      </c>
      <c r="K18" s="87">
        <v>2</v>
      </c>
      <c r="L18" s="134">
        <f>'Traslación a STC'!AS2</f>
        <v>748.55234692307693</v>
      </c>
      <c r="M18" s="134">
        <f>'Traslación a STC'!AU2</f>
        <v>738.82407980451853</v>
      </c>
      <c r="N18" s="127">
        <f>100*(M18-L18)/L18</f>
        <v>-1.29961079656572</v>
      </c>
      <c r="O18" s="38">
        <f>D9</f>
        <v>55</v>
      </c>
      <c r="P18" s="127">
        <f>'Traslación a STC'!AU4</f>
        <v>55.461915520419304</v>
      </c>
      <c r="Q18" s="134">
        <f>100*(P18-O18)/O18</f>
        <v>0.83984640076237005</v>
      </c>
      <c r="R18" s="124">
        <f>'Traslación a STC'!AS11</f>
        <v>48.600000000009437</v>
      </c>
      <c r="S18" s="85">
        <f>'Traslación a STC'!AU8</f>
        <v>5.7499773476797209</v>
      </c>
      <c r="T18" s="124">
        <f>'Traslación a STC'!AU17</f>
        <v>39.986882092587855</v>
      </c>
      <c r="U18" s="127">
        <f>100*(T18-$T$16)/$T$16</f>
        <v>-2.4710192863710847</v>
      </c>
      <c r="V18" s="85">
        <f>'Traslación a STC'!AU20</f>
        <v>5.2936993930758351</v>
      </c>
      <c r="W18" s="85">
        <f>100*(V18-$V$16)/$V$16</f>
        <v>-1.4208679129267217</v>
      </c>
      <c r="X18" s="127">
        <f>T18*V18</f>
        <v>211.67853346452731</v>
      </c>
      <c r="Y18" s="127">
        <f>100*(X18-$X$16)/$X$16</f>
        <v>-3.8567772791355361</v>
      </c>
    </row>
    <row r="19" spans="3:26" ht="15.6">
      <c r="C19" s="1" t="s">
        <v>167</v>
      </c>
      <c r="D19" s="1">
        <f>25+273.15</f>
        <v>298.14999999999998</v>
      </c>
      <c r="E19" s="1"/>
      <c r="F19" s="32">
        <f>D8+273.15</f>
        <v>341.54999999999995</v>
      </c>
      <c r="K19" s="87">
        <v>3</v>
      </c>
      <c r="L19" s="134">
        <f>'Traslación a STC'!AX2</f>
        <v>505.11001538461539</v>
      </c>
      <c r="M19" s="134">
        <f>'Traslación a STC'!AZ2</f>
        <v>481.13490421522886</v>
      </c>
      <c r="N19" s="127">
        <f>100*(M19-L19)/L19</f>
        <v>-4.7465127277531245</v>
      </c>
      <c r="O19" s="38">
        <f>D10</f>
        <v>44.6</v>
      </c>
      <c r="P19" s="127">
        <f>'Traslación a STC'!AZ4</f>
        <v>45.91524512551198</v>
      </c>
      <c r="Q19" s="134">
        <f>100*(P19-O19)/O19</f>
        <v>2.948980102044795</v>
      </c>
      <c r="R19" s="124">
        <f>'Traslación a STC'!AX11</f>
        <v>48.599999999999994</v>
      </c>
      <c r="S19" s="85">
        <f>'Traslación a STC'!AZ8</f>
        <v>5.7499791422369713</v>
      </c>
      <c r="T19" s="124">
        <f>'Traslación a STC'!AZ17</f>
        <v>40.247123893294692</v>
      </c>
      <c r="U19" s="127">
        <f>100*(T19-$T$16)/$T$16</f>
        <v>-1.8362831870861176</v>
      </c>
      <c r="V19" s="85">
        <f>'Traslación a STC'!AZ20</f>
        <v>5.3446612592660596</v>
      </c>
      <c r="W19" s="127">
        <f>100*(V19-$V$16)/$V$16</f>
        <v>-0.47185736934712269</v>
      </c>
      <c r="X19" s="127">
        <f>T19*V19</f>
        <v>215.10724386937352</v>
      </c>
      <c r="Y19" s="127">
        <f>100*(X19-$X$16)/$X$16</f>
        <v>-2.2994759188928993</v>
      </c>
    </row>
    <row r="20" spans="3:26">
      <c r="C20" s="1" t="s">
        <v>223</v>
      </c>
      <c r="D20" s="13">
        <f>'n, Rs, Rp'!M31</f>
        <v>1.1309907126343886</v>
      </c>
      <c r="E20" s="13"/>
      <c r="F20" s="34">
        <f>'n, Rs, Rp'!M32</f>
        <v>1.1907815448974588</v>
      </c>
      <c r="K20" s="87">
        <v>4</v>
      </c>
      <c r="L20" s="134">
        <f>'Traslación a STC'!BC2</f>
        <v>251.26187769230771</v>
      </c>
      <c r="M20" s="134">
        <f>'Traslación a STC'!BE2</f>
        <v>231.58982555690773</v>
      </c>
      <c r="N20" s="127">
        <f>100*(M20-L20)/L20</f>
        <v>-7.8293023661512793</v>
      </c>
      <c r="O20" s="38">
        <f>D11</f>
        <v>40.5</v>
      </c>
      <c r="P20" s="127">
        <f>'Traslación a STC'!BE4</f>
        <v>43.174796468923148</v>
      </c>
      <c r="Q20" s="134">
        <f>100*(P20-O20)/O20</f>
        <v>6.6044357257361677</v>
      </c>
      <c r="R20" s="124">
        <f>'Traslación a STC'!BC11</f>
        <v>48.6</v>
      </c>
      <c r="S20" s="85">
        <f>'Traslación a STC'!BE8</f>
        <v>5.7499810055577854</v>
      </c>
      <c r="T20" s="124">
        <f>'Traslación a STC'!BE17</f>
        <v>40.141600289814519</v>
      </c>
      <c r="U20" s="127">
        <f>100*(T20-$T$16)/$T$16</f>
        <v>-2.0936578297206845</v>
      </c>
      <c r="V20" s="85">
        <f>'Traslación a STC'!BE20</f>
        <v>5.383618291620456</v>
      </c>
      <c r="W20" s="127">
        <f>100*(V20-$V$16)/$V$16</f>
        <v>0.2535994715168699</v>
      </c>
      <c r="X20" s="127">
        <f>T20*V20</f>
        <v>216.10705357516244</v>
      </c>
      <c r="Y20" s="127">
        <f>100*(X20-$X$16)/$X$16</f>
        <v>-1.8453678633953656</v>
      </c>
    </row>
    <row r="21" spans="3:26">
      <c r="C21" s="1" t="s">
        <v>182</v>
      </c>
      <c r="D21" s="13">
        <f>'n, Rs, Rp'!M43</f>
        <v>0.24283056984888021</v>
      </c>
      <c r="E21" s="13"/>
      <c r="F21" s="34">
        <f>'n, Rs, Rp'!M44</f>
        <v>0.35890947643025711</v>
      </c>
      <c r="S21" s="91"/>
      <c r="T21" s="1"/>
      <c r="Y21" s="19"/>
      <c r="Z21" s="19"/>
    </row>
    <row r="22" spans="3:26">
      <c r="C22" s="1" t="s">
        <v>224</v>
      </c>
      <c r="D22" s="3">
        <f>'n, Rs, Rp'!M49</f>
        <v>400.24976708213791</v>
      </c>
      <c r="E22" s="3"/>
      <c r="F22" s="90">
        <f>'n, Rs, Rp'!M50</f>
        <v>570.66773025116072</v>
      </c>
    </row>
    <row r="23" spans="3:26">
      <c r="C23" s="186" t="s">
        <v>24</v>
      </c>
      <c r="D23" s="32">
        <f>'n, Rs, Rp'!M7/1000</f>
        <v>-0.13250000000000001</v>
      </c>
      <c r="F23" s="34">
        <f>(G28+G29+G31)/3</f>
        <v>-0.15268502139608736</v>
      </c>
      <c r="G23" s="4"/>
      <c r="K23" s="37" t="s">
        <v>160</v>
      </c>
      <c r="L23" s="37"/>
    </row>
    <row r="24" spans="3:26" ht="15.6">
      <c r="C24" s="186" t="s">
        <v>25</v>
      </c>
      <c r="D24" s="13">
        <f>'n, Rs, Rp'!N7/1000</f>
        <v>3.5000000000000001E-3</v>
      </c>
      <c r="E24" s="1"/>
      <c r="F24" s="34">
        <f>(F28+F29+F30)/3</f>
        <v>-3.1556370718141651E-3</v>
      </c>
      <c r="K24" s="1">
        <v>1</v>
      </c>
      <c r="L24" t="s">
        <v>161</v>
      </c>
    </row>
    <row r="25" spans="3:26" ht="15.6">
      <c r="C25" s="1" t="s">
        <v>170</v>
      </c>
      <c r="D25" s="1">
        <f>'n, Rs, Rp'!O7</f>
        <v>-0.38</v>
      </c>
      <c r="E25" s="1"/>
      <c r="K25" s="1">
        <v>2</v>
      </c>
      <c r="L25" t="s">
        <v>162</v>
      </c>
    </row>
    <row r="26" spans="3:26" ht="15.6">
      <c r="C26" s="1" t="s">
        <v>171</v>
      </c>
      <c r="D26" s="2">
        <f>D25*D18/100</f>
        <v>-0.83599999999999997</v>
      </c>
      <c r="E26" s="2"/>
      <c r="K26" s="1">
        <v>3</v>
      </c>
      <c r="L26" t="s">
        <v>163</v>
      </c>
    </row>
    <row r="27" spans="3:26" ht="15.6">
      <c r="C27" s="11"/>
      <c r="E27" s="36" t="s">
        <v>225</v>
      </c>
      <c r="K27" s="1">
        <v>4</v>
      </c>
      <c r="L27" t="s">
        <v>164</v>
      </c>
    </row>
    <row r="28" spans="3:26" ht="15.6">
      <c r="E28" s="1" t="s">
        <v>226</v>
      </c>
      <c r="F28" s="143">
        <f>(F8-F9*(C8/C9))/(D8-D9)</f>
        <v>-1.5557125881151639E-3</v>
      </c>
      <c r="G28" s="141">
        <f>(E8-E9-$F$20*72*0.02569*((D8+273.15)/$D$19)*LN(C8/C9))/(D8-D9)</f>
        <v>-0.164877348123111</v>
      </c>
      <c r="K28" s="1">
        <v>5</v>
      </c>
      <c r="L28" t="s">
        <v>166</v>
      </c>
    </row>
    <row r="29" spans="3:26" ht="15.6">
      <c r="C29" s="36"/>
      <c r="E29" s="1" t="s">
        <v>227</v>
      </c>
      <c r="F29" s="143">
        <f>(F8-F10*(C8/C10))/(D8-D10)</f>
        <v>8.7737496484306468E-3</v>
      </c>
      <c r="G29" s="141">
        <f>(E8-E10-$F$20*72*0.02569*((D8+273.15)/$D$19)*LN(C8/C10))/(D8-D10)</f>
        <v>-0.14819259328840517</v>
      </c>
      <c r="K29" s="1">
        <v>6</v>
      </c>
      <c r="L29" t="s">
        <v>168</v>
      </c>
    </row>
    <row r="30" spans="3:26">
      <c r="C30" s="36"/>
      <c r="E30" s="1" t="s">
        <v>228</v>
      </c>
      <c r="F30" s="143">
        <f>(F10*(C9/C10)-F9)/(D9-D10)</f>
        <v>-1.6684948275757977E-2</v>
      </c>
      <c r="G30" s="141">
        <f>(E9-E10-$F$20*72*0.02569*((D9+273.15)/$D$19)*LN(C9/C10))/(D9-D10)</f>
        <v>-0.12295071215618301</v>
      </c>
    </row>
    <row r="31" spans="3:26" ht="15.6">
      <c r="C31" s="36"/>
      <c r="E31" s="1" t="s">
        <v>229</v>
      </c>
      <c r="F31" s="143">
        <f>(F8-F11*(C8/C11))/(D8-D11)</f>
        <v>1.4268328242964862E-2</v>
      </c>
      <c r="G31" s="141">
        <f>(E8-E11-$F$20*72*0.02569*((D8+273.15)/$D$19)*LN(C8/C11))/(D8-D11)</f>
        <v>-0.14498512277674591</v>
      </c>
      <c r="L31" s="11" t="s">
        <v>230</v>
      </c>
      <c r="M31" s="1">
        <v>25.69</v>
      </c>
      <c r="N31" t="s">
        <v>169</v>
      </c>
    </row>
    <row r="32" spans="3:26">
      <c r="C32" s="36"/>
      <c r="E32" s="1" t="s">
        <v>231</v>
      </c>
      <c r="F32" s="143">
        <f>(F9-F11*(C9/C11))/(D9-D11)</f>
        <v>2.1829607681233716E-2</v>
      </c>
      <c r="G32" s="142">
        <f>(E9-E11-$F$20*72*0.02569*((D9+273.15)/$D$19)*LN(C9/C11))/(D9-D11)</f>
        <v>-0.11914928631703407</v>
      </c>
    </row>
    <row r="33" spans="3:11">
      <c r="C33" s="36"/>
      <c r="E33" s="1" t="s">
        <v>232</v>
      </c>
      <c r="F33" s="143">
        <f>(F10-F11*(C10/C11))/(D10-D11)</f>
        <v>2.3536059233885583E-2</v>
      </c>
      <c r="G33" s="141">
        <f>(E10-E11-$F$20*72*0.02569*((D10+273.15)/$D$19)*LN(C10/C11))/(D10-D11)</f>
        <v>-9.6421658189943305E-2</v>
      </c>
      <c r="J33" s="4"/>
      <c r="K33" s="4"/>
    </row>
    <row r="35" spans="3:11">
      <c r="C35" s="3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9"/>
  <sheetViews>
    <sheetView workbookViewId="0">
      <selection activeCell="F11" sqref="F11"/>
    </sheetView>
  </sheetViews>
  <sheetFormatPr defaultColWidth="11.5546875" defaultRowHeight="12" customHeight="1"/>
  <cols>
    <col min="1" max="1" width="3.33203125" customWidth="1"/>
    <col min="2" max="2" width="14.5546875" customWidth="1"/>
    <col min="3" max="12" width="8" customWidth="1"/>
    <col min="13" max="13" width="8.6640625" customWidth="1"/>
    <col min="14" max="14" width="9" customWidth="1"/>
    <col min="15" max="15" width="8.5546875" customWidth="1"/>
    <col min="16" max="17" width="8" customWidth="1"/>
    <col min="18" max="18" width="9.109375" customWidth="1"/>
    <col min="19" max="19" width="8" customWidth="1"/>
  </cols>
  <sheetData>
    <row r="1" spans="1:19" ht="12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/>
    </row>
    <row r="2" spans="1:19" ht="12" customHeight="1">
      <c r="A2" s="41"/>
      <c r="B2" s="41"/>
      <c r="C2" s="47"/>
      <c r="D2" s="47"/>
      <c r="E2" s="47"/>
      <c r="F2" s="47"/>
      <c r="G2" s="55"/>
      <c r="H2" s="56"/>
      <c r="I2" s="57"/>
      <c r="J2" s="57"/>
      <c r="K2" s="41"/>
      <c r="L2" s="52"/>
      <c r="M2" s="51"/>
      <c r="N2" s="53"/>
      <c r="O2" s="51"/>
      <c r="P2" s="41"/>
      <c r="Q2" s="54"/>
      <c r="R2" s="53"/>
      <c r="S2" s="42"/>
    </row>
    <row r="3" spans="1:19" ht="12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1:19" ht="12" customHeight="1">
      <c r="A4" s="41"/>
      <c r="B4" s="41"/>
      <c r="C4" s="41"/>
      <c r="D4" s="43"/>
      <c r="E4" s="44"/>
      <c r="F4" s="45" t="s">
        <v>27</v>
      </c>
      <c r="G4" s="46"/>
      <c r="H4" s="46"/>
      <c r="I4" s="46"/>
      <c r="J4" s="46"/>
      <c r="K4" s="41"/>
      <c r="L4" s="41"/>
      <c r="M4" s="41"/>
      <c r="N4" s="41"/>
      <c r="O4" s="41"/>
      <c r="P4" s="41"/>
      <c r="Q4" s="41"/>
      <c r="R4" s="47"/>
      <c r="S4" s="47"/>
    </row>
    <row r="5" spans="1:19" ht="12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1"/>
      <c r="O5" s="41"/>
      <c r="P5" s="41"/>
      <c r="Q5" s="41"/>
      <c r="R5" s="41"/>
      <c r="S5" s="42"/>
    </row>
    <row r="6" spans="1:19" ht="12" customHeight="1">
      <c r="A6" s="41"/>
      <c r="B6" s="48" t="s">
        <v>28</v>
      </c>
      <c r="C6" s="48" t="s">
        <v>29</v>
      </c>
      <c r="D6" s="48" t="s">
        <v>30</v>
      </c>
      <c r="E6" s="48" t="s">
        <v>31</v>
      </c>
      <c r="F6" s="48" t="s">
        <v>32</v>
      </c>
      <c r="G6" s="48" t="s">
        <v>33</v>
      </c>
      <c r="H6" s="48" t="s">
        <v>34</v>
      </c>
      <c r="I6" s="48" t="s">
        <v>35</v>
      </c>
      <c r="J6" s="48" t="s">
        <v>36</v>
      </c>
      <c r="K6" s="48" t="s">
        <v>37</v>
      </c>
      <c r="L6" s="48" t="s">
        <v>38</v>
      </c>
      <c r="M6" s="49" t="s">
        <v>39</v>
      </c>
      <c r="N6" s="49" t="s">
        <v>40</v>
      </c>
      <c r="O6" s="49" t="s">
        <v>41</v>
      </c>
      <c r="P6" s="49"/>
      <c r="Q6" s="50" t="s">
        <v>42</v>
      </c>
      <c r="R6" s="50" t="s">
        <v>43</v>
      </c>
      <c r="S6" s="42"/>
    </row>
    <row r="7" spans="1:19" ht="12" customHeight="1">
      <c r="A7" s="41"/>
      <c r="B7" s="144" t="str">
        <f>'1 kW'!G2</f>
        <v>M2: SPR-220</v>
      </c>
      <c r="C7" s="145">
        <f>'Tablas resumen'!R16</f>
        <v>48.6</v>
      </c>
      <c r="D7" s="146">
        <f>'Tablas resumen'!S16</f>
        <v>5.75</v>
      </c>
      <c r="E7" s="145">
        <f>'Tablas resumen'!T16</f>
        <v>41</v>
      </c>
      <c r="F7" s="146">
        <f>'Tablas resumen'!V16</f>
        <v>5.37</v>
      </c>
      <c r="G7" s="147">
        <f>E7*F7</f>
        <v>220.17000000000002</v>
      </c>
      <c r="H7" s="148">
        <v>220</v>
      </c>
      <c r="I7" s="145">
        <f t="shared" ref="I7:J9" si="0">E7/C7</f>
        <v>0.84362139917695467</v>
      </c>
      <c r="J7" s="145">
        <f t="shared" si="0"/>
        <v>0.93391304347826087</v>
      </c>
      <c r="K7" s="41">
        <f>G7/(C7*D7)</f>
        <v>0.78786902844873863</v>
      </c>
      <c r="L7" s="157">
        <v>72</v>
      </c>
      <c r="M7" s="51">
        <v>-132.5</v>
      </c>
      <c r="N7" s="53">
        <v>3.5</v>
      </c>
      <c r="O7" s="51">
        <v>-0.38</v>
      </c>
      <c r="P7" s="41"/>
      <c r="Q7" s="156">
        <v>25</v>
      </c>
      <c r="R7" s="53">
        <f>(Q7+273.15)/298.15</f>
        <v>1</v>
      </c>
      <c r="S7" s="42"/>
    </row>
    <row r="8" spans="1:19" ht="12" customHeight="1">
      <c r="A8" s="41"/>
      <c r="B8" s="149" t="str">
        <f>'1 kW'!G2</f>
        <v>M2: SPR-220</v>
      </c>
      <c r="C8" s="150">
        <f>'Tablas resumen'!E8</f>
        <v>42.364196999999997</v>
      </c>
      <c r="D8" s="151">
        <f>'Tablas resumen'!F8</f>
        <v>5.6967999999999996</v>
      </c>
      <c r="E8" s="152">
        <f>'Tablas resumen'!G8</f>
        <v>33.866684999999997</v>
      </c>
      <c r="F8" s="153">
        <f>'Tablas resumen'!H8</f>
        <v>5.2296483000000009</v>
      </c>
      <c r="G8" s="154">
        <f>E8*F8</f>
        <v>177.11085163688551</v>
      </c>
      <c r="H8" s="116"/>
      <c r="I8" s="57">
        <f t="shared" si="0"/>
        <v>0.7994176072781457</v>
      </c>
      <c r="J8" s="57">
        <f t="shared" si="0"/>
        <v>0.91799752492627462</v>
      </c>
      <c r="K8" s="41">
        <f>G8/(C8*D8)</f>
        <v>0.7338633848638223</v>
      </c>
      <c r="L8" s="158">
        <v>72</v>
      </c>
      <c r="M8" s="51">
        <v>-132.5</v>
      </c>
      <c r="N8" s="53">
        <v>3.5</v>
      </c>
      <c r="O8" s="117"/>
      <c r="P8" s="111"/>
      <c r="Q8" s="155">
        <f>'1 kW'!I8</f>
        <v>68.400000000000006</v>
      </c>
      <c r="R8" s="53">
        <f>(Q8+273.15)/298.15</f>
        <v>1.145564313265135</v>
      </c>
      <c r="S8" s="42"/>
    </row>
    <row r="9" spans="1:19" ht="12" customHeight="1">
      <c r="A9" s="41"/>
      <c r="B9" s="178" t="str">
        <f>'1 kW'!G2</f>
        <v>M2: SPR-220</v>
      </c>
      <c r="C9" s="179">
        <f>'Tablas resumen'!R17</f>
        <v>48.599999999999994</v>
      </c>
      <c r="D9" s="175">
        <f>'Tablas resumen'!S17</f>
        <v>5.7499702674960531</v>
      </c>
      <c r="E9" s="179">
        <f>'Tablas resumen'!T17</f>
        <v>39.912029180893981</v>
      </c>
      <c r="F9" s="175">
        <f>'Tablas resumen'!V17</f>
        <v>5.2922610043378153</v>
      </c>
      <c r="G9" s="180">
        <f>E9*F9</f>
        <v>211.22487563803818</v>
      </c>
      <c r="H9" s="56"/>
      <c r="I9" s="181">
        <f t="shared" si="0"/>
        <v>0.82123516833115195</v>
      </c>
      <c r="J9" s="181">
        <f t="shared" si="0"/>
        <v>0.92039797740422802</v>
      </c>
      <c r="K9" s="182">
        <f>G9/(C9*D9)</f>
        <v>0.75586318790521312</v>
      </c>
      <c r="L9" s="183">
        <v>72</v>
      </c>
      <c r="M9" s="54"/>
      <c r="N9" s="53"/>
      <c r="O9" s="51"/>
      <c r="P9" s="41"/>
      <c r="Q9" s="155">
        <v>25</v>
      </c>
      <c r="R9" s="53">
        <f>(Q9+273.15)/298.15</f>
        <v>1</v>
      </c>
      <c r="S9" s="42"/>
    </row>
    <row r="10" spans="1:19" ht="12" customHeight="1">
      <c r="A10" s="41"/>
      <c r="B10" s="51"/>
      <c r="C10" s="41"/>
      <c r="D10" s="41"/>
      <c r="E10" s="41"/>
      <c r="F10" s="41"/>
      <c r="G10" s="55"/>
      <c r="H10" s="56"/>
      <c r="I10" s="57"/>
      <c r="J10" s="57"/>
      <c r="K10" s="41"/>
      <c r="L10" s="52"/>
      <c r="M10" s="54"/>
      <c r="N10" s="53"/>
      <c r="O10" s="51"/>
      <c r="P10" s="41"/>
      <c r="Q10" s="54"/>
      <c r="R10" s="53"/>
      <c r="S10" s="42"/>
    </row>
    <row r="11" spans="1:19" ht="12" customHeight="1">
      <c r="A11" s="41"/>
      <c r="B11" s="51"/>
      <c r="C11" s="41"/>
      <c r="D11" s="41"/>
      <c r="E11" s="41"/>
      <c r="F11" s="41" t="s">
        <v>44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t="12" customHeight="1">
      <c r="A12" s="41"/>
      <c r="B12" s="58"/>
      <c r="C12" s="51" t="s">
        <v>45</v>
      </c>
      <c r="D12" s="51" t="s">
        <v>46</v>
      </c>
      <c r="E12" s="51" t="s">
        <v>47</v>
      </c>
      <c r="F12" s="51" t="s">
        <v>48</v>
      </c>
      <c r="G12" s="51" t="s">
        <v>49</v>
      </c>
      <c r="H12" s="51" t="s">
        <v>50</v>
      </c>
      <c r="I12" s="51" t="s">
        <v>51</v>
      </c>
      <c r="J12" s="51" t="s">
        <v>52</v>
      </c>
      <c r="K12" s="51" t="s">
        <v>53</v>
      </c>
      <c r="L12" s="51" t="s">
        <v>54</v>
      </c>
      <c r="M12" s="51" t="s">
        <v>55</v>
      </c>
      <c r="N12" s="51" t="s">
        <v>56</v>
      </c>
      <c r="O12" s="51" t="s">
        <v>57</v>
      </c>
      <c r="P12" s="41"/>
      <c r="Q12" s="50" t="s">
        <v>58</v>
      </c>
      <c r="R12" s="48" t="s">
        <v>59</v>
      </c>
      <c r="S12" s="41"/>
    </row>
    <row r="13" spans="1:19" ht="12" customHeight="1">
      <c r="A13" s="41"/>
      <c r="B13" s="51" t="str">
        <f>B7</f>
        <v>M2: SPR-220</v>
      </c>
      <c r="C13" s="59">
        <f>($C7-$E7)/($R13*LN(($E7)/R13))</f>
        <v>1.3259663392289736</v>
      </c>
      <c r="D13" s="59">
        <f t="shared" ref="D13:E15" si="1">($C7-$E7)/($R13*(LN(($E7+C37-$F7*C43)/C37)-LN(($D7*(C43+C49)-2*$E7)/($D7*(C43+C49)-$C7))))</f>
        <v>1.3707459064351373</v>
      </c>
      <c r="E13" s="59">
        <f t="shared" si="1"/>
        <v>1.3654081163902203</v>
      </c>
      <c r="F13" s="59">
        <f t="shared" ref="F13:O14" si="2">($C7-$E7)/($R13*(LN(($E7+E37-$F7*E43)/E37)-LN(($D7*(E43+E49)-2*$E7)/($D7*(E43+E49)-$C7))))</f>
        <v>1.3652419429129843</v>
      </c>
      <c r="G13" s="59">
        <f t="shared" si="2"/>
        <v>1.3652367665863907</v>
      </c>
      <c r="H13" s="59">
        <f t="shared" si="2"/>
        <v>1.3652366053400971</v>
      </c>
      <c r="I13" s="59">
        <f t="shared" si="2"/>
        <v>1.3652366003171561</v>
      </c>
      <c r="J13" s="59">
        <f t="shared" si="2"/>
        <v>1.3652366001606877</v>
      </c>
      <c r="K13" s="59">
        <f t="shared" si="2"/>
        <v>1.3652366001558138</v>
      </c>
      <c r="L13" s="59">
        <f t="shared" si="2"/>
        <v>1.3652366001556617</v>
      </c>
      <c r="M13" s="59">
        <f t="shared" si="2"/>
        <v>1.3652366001556568</v>
      </c>
      <c r="N13" s="59">
        <f t="shared" si="2"/>
        <v>1.3652366001556568</v>
      </c>
      <c r="O13" s="59">
        <f t="shared" si="2"/>
        <v>1.3652366001556568</v>
      </c>
      <c r="P13" s="41"/>
      <c r="Q13" s="60">
        <f>(0.00013806/1.6022)*298.16</f>
        <v>2.5692154287854201E-2</v>
      </c>
      <c r="R13" s="59">
        <f>$Q$13*L7*R7</f>
        <v>1.8498351087255025</v>
      </c>
      <c r="S13" s="41"/>
    </row>
    <row r="14" spans="1:19" ht="12" customHeight="1">
      <c r="A14" s="41"/>
      <c r="B14" s="51" t="str">
        <f>B8</f>
        <v>M2: SPR-220</v>
      </c>
      <c r="C14" s="59">
        <f>($C8-$E8)/($R14*LN(($E8)/R14))</f>
        <v>1.4468854129975013</v>
      </c>
      <c r="D14" s="59">
        <f t="shared" si="1"/>
        <v>1.5349588839679156</v>
      </c>
      <c r="E14" s="59">
        <f t="shared" si="1"/>
        <v>1.5287084623371199</v>
      </c>
      <c r="F14" s="59">
        <f t="shared" si="2"/>
        <v>1.5283932773288023</v>
      </c>
      <c r="G14" s="59">
        <f t="shared" si="2"/>
        <v>1.5283773706220305</v>
      </c>
      <c r="H14" s="59">
        <f t="shared" si="2"/>
        <v>1.5283765678114207</v>
      </c>
      <c r="I14" s="59">
        <f t="shared" si="2"/>
        <v>1.5283765272935284</v>
      </c>
      <c r="J14" s="59">
        <f t="shared" si="2"/>
        <v>1.5283765252485881</v>
      </c>
      <c r="K14" s="59">
        <f t="shared" si="2"/>
        <v>1.5283765251453798</v>
      </c>
      <c r="L14" s="59">
        <f t="shared" si="2"/>
        <v>1.5283765251401709</v>
      </c>
      <c r="M14" s="59">
        <f t="shared" si="2"/>
        <v>1.528376525139908</v>
      </c>
      <c r="N14" s="59">
        <f t="shared" si="2"/>
        <v>1.5283765251398951</v>
      </c>
      <c r="O14" s="59">
        <f t="shared" si="2"/>
        <v>1.5283765251398942</v>
      </c>
      <c r="P14" s="41"/>
      <c r="Q14" s="60">
        <f>(0.00013806/1.6022)*298.16</f>
        <v>2.5692154287854201E-2</v>
      </c>
      <c r="R14" s="59">
        <f>$Q$13*L8*R8</f>
        <v>2.1191050859808667</v>
      </c>
      <c r="S14" s="41"/>
    </row>
    <row r="15" spans="1:19" ht="12" customHeight="1">
      <c r="A15" s="41"/>
      <c r="B15" s="51" t="str">
        <f>B9</f>
        <v>M2: SPR-220</v>
      </c>
      <c r="C15" s="59">
        <f>($C9-$E9)/($R15*LN(($E9)/R15))</f>
        <v>1.5290557733722137</v>
      </c>
      <c r="D15" s="59">
        <f t="shared" si="1"/>
        <v>1.7157027415515964</v>
      </c>
      <c r="E15" s="59">
        <f t="shared" si="1"/>
        <v>1.7048718142176829</v>
      </c>
      <c r="F15" s="59">
        <f t="shared" ref="F15" si="3">($C9-$E9)/($R15*(LN(($E9+E39-$F9*E45)/E39)-LN(($D9*(E45+E51)-2*$E9)/($D9*(E45+E51)-$C9))))</f>
        <v>1.7044038128012733</v>
      </c>
      <c r="G15" s="59">
        <f t="shared" ref="G15" si="4">($C9-$E9)/($R15*(LN(($E9+F39-$F9*F45)/F39)-LN(($D9*(F45+F51)-2*$E9)/($D9*(F45+F51)-$C9))))</f>
        <v>1.7043835672772425</v>
      </c>
      <c r="H15" s="59">
        <f t="shared" ref="H15" si="5">($C9-$E9)/($R15*(LN(($E9+G39-$F9*G45)/G39)-LN(($D9*(G45+G51)-2*$E9)/($D9*(G45+G51)-$C9))))</f>
        <v>1.7043826914215463</v>
      </c>
      <c r="I15" s="59">
        <f t="shared" ref="I15" si="6">($C9-$E9)/($R15*(LN(($E9+H39-$F9*H45)/H39)-LN(($D9*(H45+H51)-2*$E9)/($D9*(H45+H51)-$C9))))</f>
        <v>1.704382653530462</v>
      </c>
      <c r="J15" s="59">
        <f t="shared" ref="J15" si="7">($C9-$E9)/($R15*(LN(($E9+I39-$F9*I45)/I39)-LN(($D9*(I45+I51)-2*$E9)/($D9*(I45+I51)-$C9))))</f>
        <v>1.7043826518912257</v>
      </c>
      <c r="K15" s="59">
        <f t="shared" ref="K15" si="8">($C9-$E9)/($R15*(LN(($E9+J39-$F9*J45)/J39)-LN(($D9*(J45+J51)-2*$E9)/($D9*(J45+J51)-$C9))))</f>
        <v>1.7043826518203093</v>
      </c>
      <c r="L15" s="59">
        <f t="shared" ref="L15" si="9">($C9-$E9)/($R15*(LN(($E9+K39-$F9*K45)/K39)-LN(($D9*(K45+K51)-2*$E9)/($D9*(K45+K51)-$C9))))</f>
        <v>1.7043826518172416</v>
      </c>
      <c r="M15" s="59">
        <f t="shared" ref="M15" si="10">($C9-$E9)/($R15*(LN(($E9+L39-$F9*L45)/L39)-LN(($D9*(L45+L51)-2*$E9)/($D9*(L45+L51)-$C9))))</f>
        <v>1.704382651817109</v>
      </c>
      <c r="N15" s="59">
        <f t="shared" ref="N15" si="11">($C9-$E9)/($R15*(LN(($E9+M39-$F9*M45)/M39)-LN(($D9*(M45+M51)-2*$E9)/($D9*(M45+M51)-$C9))))</f>
        <v>1.7043826518171032</v>
      </c>
      <c r="O15" s="59">
        <f t="shared" ref="O15" si="12">($C9-$E9)/($R15*(LN(($E9+N39-$F9*N45)/N39)-LN(($D9*(N45+N51)-2*$E9)/($D9*(N45+N51)-$C9))))</f>
        <v>1.7043826518171032</v>
      </c>
      <c r="P15" s="41"/>
      <c r="Q15" s="60">
        <f>(0.00013806/1.6022)*298.16</f>
        <v>2.5692154287854201E-2</v>
      </c>
      <c r="R15" s="59">
        <f>$Q$13*L9*R9</f>
        <v>1.8498351087255025</v>
      </c>
      <c r="S15" s="41"/>
    </row>
    <row r="16" spans="1:19" ht="12" customHeight="1">
      <c r="A16" s="41"/>
      <c r="B16" s="51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41"/>
      <c r="Q16" s="60"/>
      <c r="R16" s="59"/>
      <c r="S16" s="41"/>
    </row>
    <row r="17" spans="1:19" ht="12" customHeight="1">
      <c r="A17" s="41"/>
      <c r="B17" s="51"/>
      <c r="C17" s="12"/>
      <c r="D17" s="41"/>
      <c r="E17" s="41"/>
      <c r="F17" s="61" t="s">
        <v>60</v>
      </c>
      <c r="P17" s="51"/>
      <c r="Q17" s="41"/>
      <c r="R17" s="41"/>
      <c r="S17" s="41"/>
    </row>
    <row r="18" spans="1:19" ht="12" customHeight="1">
      <c r="A18" s="41"/>
      <c r="B18" s="51"/>
      <c r="C18" s="41" t="s">
        <v>61</v>
      </c>
      <c r="D18" s="41" t="s">
        <v>62</v>
      </c>
      <c r="E18" s="41" t="s">
        <v>63</v>
      </c>
      <c r="F18" s="41" t="s">
        <v>64</v>
      </c>
      <c r="G18" s="41" t="s">
        <v>65</v>
      </c>
      <c r="H18" s="41" t="s">
        <v>66</v>
      </c>
      <c r="I18" s="41" t="s">
        <v>67</v>
      </c>
      <c r="J18" s="41" t="s">
        <v>68</v>
      </c>
      <c r="K18" s="41" t="s">
        <v>69</v>
      </c>
      <c r="L18" s="41" t="s">
        <v>70</v>
      </c>
      <c r="M18" s="41" t="s">
        <v>71</v>
      </c>
      <c r="N18" s="41" t="s">
        <v>72</v>
      </c>
      <c r="O18" s="41" t="s">
        <v>73</v>
      </c>
      <c r="P18" s="59"/>
      <c r="Q18" s="50" t="s">
        <v>74</v>
      </c>
      <c r="R18" s="50" t="s">
        <v>75</v>
      </c>
      <c r="S18" s="41"/>
    </row>
    <row r="19" spans="1:19" ht="12" customHeight="1">
      <c r="A19" s="41"/>
      <c r="B19" s="51" t="str">
        <f>B7</f>
        <v>M2: SPR-220</v>
      </c>
      <c r="C19" s="59">
        <f>($C7-$E7-R13)/($R13*LN($D7/($D7-$F7)))</f>
        <v>1.1441743010183547</v>
      </c>
      <c r="D19" s="59">
        <f t="shared" ref="D19:O20" si="13">($C7-$E7-$F7*C43)/($R13*LN(($D7*(C49+C43)-$C7)/(($D7-$F7)*(C49+C43)-$E7)))</f>
        <v>1.1314004323830029</v>
      </c>
      <c r="E19" s="59">
        <f t="shared" si="13"/>
        <v>1.1310034747737421</v>
      </c>
      <c r="F19" s="59">
        <f t="shared" si="13"/>
        <v>1.130991110183535</v>
      </c>
      <c r="G19" s="59">
        <f t="shared" si="13"/>
        <v>1.1309907250183369</v>
      </c>
      <c r="H19" s="59">
        <f t="shared" si="13"/>
        <v>1.1309907130201577</v>
      </c>
      <c r="I19" s="62">
        <f t="shared" si="13"/>
        <v>1.1309907126464056</v>
      </c>
      <c r="J19" s="62">
        <f t="shared" si="13"/>
        <v>1.1309907126347629</v>
      </c>
      <c r="K19" s="62">
        <f t="shared" si="13"/>
        <v>1.1309907126344001</v>
      </c>
      <c r="L19" s="62">
        <f t="shared" si="13"/>
        <v>1.130990712634389</v>
      </c>
      <c r="M19" s="62">
        <f t="shared" si="13"/>
        <v>1.1309907126343886</v>
      </c>
      <c r="N19" s="62">
        <f t="shared" si="13"/>
        <v>1.1309907126343888</v>
      </c>
      <c r="O19" s="62">
        <f t="shared" si="13"/>
        <v>1.1309907126343888</v>
      </c>
      <c r="P19" s="41"/>
      <c r="Q19" s="63">
        <f>F7*K43</f>
        <v>1.3040001600885081</v>
      </c>
      <c r="R19" s="63">
        <f>K37/Q19</f>
        <v>1.6044064961860023</v>
      </c>
      <c r="S19" s="41"/>
    </row>
    <row r="20" spans="1:19" ht="12" customHeight="1">
      <c r="A20" s="41"/>
      <c r="B20" s="51" t="str">
        <f>B8</f>
        <v>M2: SPR-220</v>
      </c>
      <c r="C20" s="59">
        <f>($C8-$E8-R14)/($R14*LN($D8/($D8-$F8)))</f>
        <v>1.2034970241502856</v>
      </c>
      <c r="D20" s="59">
        <f>($C8-$E8-$F8*C44)/($R14*LN(($D8*(C50+C44)-$C8)/(($D8-$F8)*(C50+C44)-$E8)))</f>
        <v>1.1914221198075374</v>
      </c>
      <c r="E20" s="59">
        <f t="shared" si="13"/>
        <v>1.1908138717438408</v>
      </c>
      <c r="F20" s="59">
        <f t="shared" si="13"/>
        <v>1.1907831764275623</v>
      </c>
      <c r="G20" s="59">
        <f t="shared" si="13"/>
        <v>1.1907816272408542</v>
      </c>
      <c r="H20" s="59">
        <f t="shared" si="13"/>
        <v>1.1907815490533329</v>
      </c>
      <c r="I20" s="59">
        <f t="shared" si="13"/>
        <v>1.1907815451072046</v>
      </c>
      <c r="J20" s="59">
        <f t="shared" si="13"/>
        <v>1.1907815449080432</v>
      </c>
      <c r="K20" s="59">
        <f t="shared" si="13"/>
        <v>1.1907815448979915</v>
      </c>
      <c r="L20" s="59">
        <f t="shared" si="13"/>
        <v>1.1907815448974843</v>
      </c>
      <c r="M20" s="59">
        <f t="shared" si="13"/>
        <v>1.1907815448974588</v>
      </c>
      <c r="N20" s="59">
        <f t="shared" si="13"/>
        <v>1.1907815448974575</v>
      </c>
      <c r="O20" s="59">
        <f t="shared" si="13"/>
        <v>1.1907815448974575</v>
      </c>
      <c r="P20" s="41"/>
      <c r="Q20" s="63">
        <f>F8*K44</f>
        <v>1.8769703332684307</v>
      </c>
      <c r="R20" s="63">
        <f>K38/Q20</f>
        <v>1.3443959040585489</v>
      </c>
      <c r="S20" s="41"/>
    </row>
    <row r="21" spans="1:19" ht="12" customHeight="1">
      <c r="A21" s="41"/>
      <c r="B21" s="51" t="str">
        <f>B9</f>
        <v>M2: SPR-220</v>
      </c>
      <c r="C21" s="59">
        <f>($C9-$E9-R15)/($R15*LN($D9/($D9-$F9)))</f>
        <v>1.4607009953615149</v>
      </c>
      <c r="D21" s="59">
        <f>($C9-$E9-$F9*C45)/($R15*LN(($D9*(C51+C45)-$C9)/(($D9-$F9)*(C51+C45)-$E9)))</f>
        <v>1.4368132628236217</v>
      </c>
      <c r="E21" s="59">
        <f t="shared" ref="E21" si="14">($C9-$E9-$F9*D45)/($R15*LN(($D9*(D51+D45)-$C9)/(($D9-$F9)*(D51+D45)-$E9)))</f>
        <v>1.4357831962465413</v>
      </c>
      <c r="F21" s="59">
        <f t="shared" ref="F21" si="15">($C9-$E9-$F9*E45)/($R15*LN(($D9*(E51+E45)-$C9)/(($D9-$F9)*(E51+E45)-$E9)))</f>
        <v>1.435738640038557</v>
      </c>
      <c r="G21" s="59">
        <f t="shared" ref="G21" si="16">($C9-$E9-$F9*F45)/($R15*LN(($D9*(F51+F45)-$C9)/(($D9-$F9)*(F51+F45)-$E9)))</f>
        <v>1.4357367124689322</v>
      </c>
      <c r="H21" s="59">
        <f t="shared" ref="H21" si="17">($C9-$E9-$F9*G45)/($R15*LN(($D9*(G51+G45)-$C9)/(($D9-$F9)*(G51+G45)-$E9)))</f>
        <v>1.4357366290788358</v>
      </c>
      <c r="I21" s="59">
        <f t="shared" ref="I21" si="18">($C9-$E9-$F9*H45)/($R15*LN(($D9*(H51+H45)-$C9)/(($D9-$F9)*(H51+H45)-$E9)))</f>
        <v>1.4357366254712309</v>
      </c>
      <c r="J21" s="59">
        <f t="shared" ref="J21" si="19">($C9-$E9-$F9*I45)/($R15*LN(($D9*(I51+I45)-$C9)/(($D9-$F9)*(I51+I45)-$E9)))</f>
        <v>1.4357366253151593</v>
      </c>
      <c r="K21" s="59">
        <f t="shared" ref="K21" si="20">($C9-$E9-$F9*J45)/($R15*LN(($D9*(J51+J45)-$C9)/(($D9-$F9)*(J51+J45)-$E9)))</f>
        <v>1.4357366253084076</v>
      </c>
      <c r="L21" s="59">
        <f t="shared" ref="L21" si="21">($C9-$E9-$F9*K45)/($R15*LN(($D9*(K51+K45)-$C9)/(($D9-$F9)*(K51+K45)-$E9)))</f>
        <v>1.4357366253081156</v>
      </c>
      <c r="M21" s="59">
        <f t="shared" ref="M21" si="22">($C9-$E9-$F9*L45)/($R15*LN(($D9*(L51+L45)-$C9)/(($D9-$F9)*(L51+L45)-$E9)))</f>
        <v>1.435736625308103</v>
      </c>
      <c r="N21" s="59">
        <f t="shared" ref="N21" si="23">($C9-$E9-$F9*M45)/($R15*LN(($D9*(M51+M45)-$C9)/(($D9-$F9)*(M51+M45)-$E9)))</f>
        <v>1.4357366253081025</v>
      </c>
      <c r="O21" s="59">
        <f t="shared" ref="O21" si="24">($C9-$E9-$F9*N45)/($R15*LN(($D9*(N51+N45)-$C9)/(($D9-$F9)*(N51+N45)-$E9)))</f>
        <v>1.4357366253081023</v>
      </c>
      <c r="P21" s="41"/>
      <c r="Q21" s="63">
        <f>F9*K45</f>
        <v>1.3694042452799726</v>
      </c>
      <c r="R21" s="63">
        <f>K39/Q21</f>
        <v>1.9394390119154148</v>
      </c>
      <c r="S21" s="41"/>
    </row>
    <row r="22" spans="1:19" ht="12" customHeight="1">
      <c r="A22" s="41"/>
      <c r="B22" s="51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Q22" s="63"/>
      <c r="R22" s="63"/>
      <c r="S22" s="41"/>
    </row>
    <row r="23" spans="1:19" ht="12" customHeight="1">
      <c r="A23" s="41"/>
      <c r="B23" s="51"/>
      <c r="F23" s="41" t="s">
        <v>76</v>
      </c>
      <c r="P23" s="64"/>
      <c r="Q23" s="41"/>
      <c r="R23" s="41"/>
      <c r="S23" s="41"/>
    </row>
    <row r="24" spans="1:19" ht="12" customHeight="1">
      <c r="A24" s="41"/>
      <c r="B24" s="51"/>
      <c r="C24" s="51" t="s">
        <v>77</v>
      </c>
      <c r="D24" s="51" t="s">
        <v>78</v>
      </c>
      <c r="E24" s="51" t="s">
        <v>79</v>
      </c>
      <c r="F24" s="51" t="s">
        <v>80</v>
      </c>
      <c r="G24" s="51" t="s">
        <v>81</v>
      </c>
      <c r="H24" s="51" t="s">
        <v>82</v>
      </c>
      <c r="I24" s="51" t="s">
        <v>83</v>
      </c>
      <c r="J24" s="51" t="s">
        <v>84</v>
      </c>
      <c r="K24" s="51" t="s">
        <v>85</v>
      </c>
      <c r="L24" s="51" t="s">
        <v>86</v>
      </c>
      <c r="M24" s="51" t="s">
        <v>87</v>
      </c>
      <c r="N24" s="51" t="s">
        <v>88</v>
      </c>
      <c r="O24" s="51" t="s">
        <v>89</v>
      </c>
      <c r="P24" s="59"/>
      <c r="Q24" s="48" t="s">
        <v>90</v>
      </c>
      <c r="R24" s="48" t="s">
        <v>91</v>
      </c>
      <c r="S24" s="41"/>
    </row>
    <row r="25" spans="1:19" ht="12" customHeight="1">
      <c r="A25" s="41"/>
      <c r="B25" s="51" t="str">
        <f>B7</f>
        <v>M2: SPR-220</v>
      </c>
      <c r="C25" s="59">
        <f>($E7-R13)*($D7-$F7)/($R13*$F7)*$J7</f>
        <v>1.398673445424647</v>
      </c>
      <c r="D25" s="59">
        <f t="shared" ref="D25:O26" si="25">($E7-$F7*C43)*($D7-$F7)/($R13*$F7)*$J7</f>
        <v>1.4173509878350701</v>
      </c>
      <c r="E25" s="59">
        <f t="shared" si="25"/>
        <v>1.4181481534049423</v>
      </c>
      <c r="F25" s="59">
        <f t="shared" si="25"/>
        <v>1.4181730690918748</v>
      </c>
      <c r="G25" s="59">
        <f t="shared" si="25"/>
        <v>1.418173845315053</v>
      </c>
      <c r="H25" s="59">
        <f t="shared" si="25"/>
        <v>1.4181738694950561</v>
      </c>
      <c r="I25" s="59">
        <f t="shared" si="25"/>
        <v>1.4181738702482809</v>
      </c>
      <c r="J25" s="59">
        <f t="shared" si="25"/>
        <v>1.4181738702717448</v>
      </c>
      <c r="K25" s="59">
        <f t="shared" si="25"/>
        <v>1.4181738702724755</v>
      </c>
      <c r="L25" s="59">
        <f t="shared" si="25"/>
        <v>1.4181738702724984</v>
      </c>
      <c r="M25" s="59">
        <f t="shared" si="25"/>
        <v>1.4181738702724991</v>
      </c>
      <c r="N25" s="59">
        <f t="shared" si="25"/>
        <v>1.4181738702724991</v>
      </c>
      <c r="O25" s="59">
        <f t="shared" si="25"/>
        <v>1.4181738702724991</v>
      </c>
      <c r="P25" s="41"/>
      <c r="Q25" s="65">
        <f>E7+Q19</f>
        <v>42.304000160088506</v>
      </c>
      <c r="R25" s="65">
        <f>Q25/C7</f>
        <v>0.87045267819112149</v>
      </c>
      <c r="S25" s="59"/>
    </row>
    <row r="26" spans="1:19" ht="12" customHeight="1">
      <c r="A26" s="41"/>
      <c r="B26" s="51" t="str">
        <f>B8</f>
        <v>M2: SPR-220</v>
      </c>
      <c r="C26" s="59">
        <f>($E8-R14)*($D8-$F8)/($R14*$F8)*$J8</f>
        <v>1.228528093190544</v>
      </c>
      <c r="D26" s="59">
        <f>($E8-$F8*C44)*($D8-$F8)/($R14*$F8)*$J8</f>
        <v>1.2369365142090141</v>
      </c>
      <c r="E26" s="59">
        <f>($E8-$F8*D44)*($D8-$F8)/($R14*$F8)*$J8</f>
        <v>1.2378492454307854</v>
      </c>
      <c r="F26" s="59">
        <f t="shared" si="25"/>
        <v>1.2378954636179469</v>
      </c>
      <c r="G26" s="59">
        <f t="shared" si="25"/>
        <v>1.2378977966423568</v>
      </c>
      <c r="H26" s="59">
        <f t="shared" si="25"/>
        <v>1.2378979143912234</v>
      </c>
      <c r="I26" s="59">
        <f t="shared" si="25"/>
        <v>1.2378979203340179</v>
      </c>
      <c r="J26" s="59">
        <f t="shared" si="25"/>
        <v>1.2378979206339515</v>
      </c>
      <c r="K26" s="59">
        <f t="shared" si="25"/>
        <v>1.237897920649089</v>
      </c>
      <c r="L26" s="59">
        <f t="shared" si="25"/>
        <v>1.2378979206498528</v>
      </c>
      <c r="M26" s="59">
        <f t="shared" si="25"/>
        <v>1.2378979206498915</v>
      </c>
      <c r="N26" s="59">
        <f t="shared" si="25"/>
        <v>1.2378979206498932</v>
      </c>
      <c r="O26" s="59">
        <f t="shared" si="25"/>
        <v>1.2378979206498935</v>
      </c>
      <c r="P26" s="41"/>
      <c r="Q26" s="65">
        <f>E8+Q20</f>
        <v>35.743655333268428</v>
      </c>
      <c r="R26" s="65">
        <f>Q26/C8</f>
        <v>0.8437231876074136</v>
      </c>
      <c r="S26" s="59"/>
    </row>
    <row r="27" spans="1:19" ht="12" customHeight="1">
      <c r="A27" s="41"/>
      <c r="B27" s="51" t="str">
        <f>B9</f>
        <v>M2: SPR-220</v>
      </c>
      <c r="C27" s="59">
        <f>($E9-R15)*($D9-$F9)/($R15*$F9)*$J9</f>
        <v>1.6378906521375847</v>
      </c>
      <c r="D27" s="59">
        <f>($E9-$F9*C45)*($D9-$F9)/($R15*$F9)*$J9</f>
        <v>1.6567212352060845</v>
      </c>
      <c r="E27" s="59">
        <f>($E9-$F9*D45)*($D9-$F9)/($R15*$F9)*$J9</f>
        <v>1.658484383859254</v>
      </c>
      <c r="F27" s="59">
        <f t="shared" ref="F27" si="26">($E9-$F9*E45)*($D9-$F9)/($R15*$F9)*$J9</f>
        <v>1.6585610637048314</v>
      </c>
      <c r="G27" s="59">
        <f t="shared" ref="G27" si="27">($E9-$F9*F45)*($D9-$F9)/($R15*$F9)*$J9</f>
        <v>1.6585643817701334</v>
      </c>
      <c r="H27" s="59">
        <f t="shared" ref="H27" si="28">($E9-$F9*G45)*($D9-$F9)/($R15*$F9)*$J9</f>
        <v>1.6585645253170065</v>
      </c>
      <c r="I27" s="59">
        <f t="shared" ref="I27" si="29">($E9-$F9*H45)*($D9-$F9)/($R15*$F9)*$J9</f>
        <v>1.6585645315271045</v>
      </c>
      <c r="J27" s="59">
        <f t="shared" ref="J27" si="30">($E9-$F9*I45)*($D9-$F9)/($R15*$F9)*$J9</f>
        <v>1.6585645317957645</v>
      </c>
      <c r="K27" s="59">
        <f t="shared" ref="K27" si="31">($E9-$F9*J45)*($D9-$F9)/($R15*$F9)*$J9</f>
        <v>1.6585645318073874</v>
      </c>
      <c r="L27" s="59">
        <f t="shared" ref="L27" si="32">($E9-$F9*K45)*($D9-$F9)/($R15*$F9)*$J9</f>
        <v>1.6585645318078901</v>
      </c>
      <c r="M27" s="59">
        <f t="shared" ref="M27" si="33">($E9-$F9*L45)*($D9-$F9)/($R15*$F9)*$J9</f>
        <v>1.6585645318079116</v>
      </c>
      <c r="N27" s="59">
        <f t="shared" ref="N27" si="34">($E9-$F9*M45)*($D9-$F9)/($R15*$F9)*$J9</f>
        <v>1.6585645318079127</v>
      </c>
      <c r="O27" s="59">
        <f t="shared" ref="O27" si="35">($E9-$F9*N45)*($D9-$F9)/($R15*$F9)*$J9</f>
        <v>1.6585645318079127</v>
      </c>
      <c r="P27" s="41"/>
      <c r="Q27" s="65">
        <f>E9+Q21</f>
        <v>41.281433426173955</v>
      </c>
      <c r="R27" s="65">
        <f>Q27/C9</f>
        <v>0.84941221041510206</v>
      </c>
      <c r="S27" s="59"/>
    </row>
    <row r="28" spans="1:19" ht="12" customHeight="1">
      <c r="A28" s="41"/>
      <c r="B28" s="51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1"/>
      <c r="Q28" s="65"/>
      <c r="R28" s="65"/>
      <c r="S28" s="41"/>
    </row>
    <row r="29" spans="1:19" ht="12" customHeight="1">
      <c r="A29" s="41"/>
      <c r="B29" s="51"/>
      <c r="C29" s="41"/>
      <c r="D29" s="41"/>
      <c r="E29" s="41"/>
      <c r="F29" s="43" t="s">
        <v>92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59"/>
      <c r="R29" s="58"/>
      <c r="S29" s="58"/>
    </row>
    <row r="30" spans="1:19" ht="12" customHeight="1">
      <c r="A30" s="41"/>
      <c r="B30" s="51"/>
      <c r="C30" s="51" t="s">
        <v>93</v>
      </c>
      <c r="D30" s="51" t="s">
        <v>94</v>
      </c>
      <c r="E30" s="63" t="s">
        <v>95</v>
      </c>
      <c r="F30" s="63" t="s">
        <v>96</v>
      </c>
      <c r="G30" s="63" t="s">
        <v>97</v>
      </c>
      <c r="H30" s="63" t="s">
        <v>98</v>
      </c>
      <c r="I30" s="63" t="s">
        <v>99</v>
      </c>
      <c r="J30" s="63" t="s">
        <v>100</v>
      </c>
      <c r="K30" s="63" t="s">
        <v>101</v>
      </c>
      <c r="L30" s="63" t="s">
        <v>102</v>
      </c>
      <c r="M30" s="63" t="s">
        <v>103</v>
      </c>
      <c r="N30" s="63" t="s">
        <v>104</v>
      </c>
      <c r="O30" s="63" t="s">
        <v>105</v>
      </c>
      <c r="P30" s="41"/>
      <c r="Q30" s="41"/>
      <c r="R30" s="41"/>
      <c r="S30" s="41"/>
    </row>
    <row r="31" spans="1:19" ht="12" customHeight="1">
      <c r="A31" s="41"/>
      <c r="B31" s="51" t="str">
        <f>B7</f>
        <v>M2: SPR-220</v>
      </c>
      <c r="C31" s="59">
        <f t="shared" ref="C31:O33" si="36">MIN(C13,C25,C19)</f>
        <v>1.1441743010183547</v>
      </c>
      <c r="D31" s="59">
        <f>MIN(D13,D25,D19)</f>
        <v>1.1314004323830029</v>
      </c>
      <c r="E31" s="66">
        <f t="shared" si="36"/>
        <v>1.1310034747737421</v>
      </c>
      <c r="F31" s="59">
        <f t="shared" si="36"/>
        <v>1.130991110183535</v>
      </c>
      <c r="G31" s="59">
        <f t="shared" si="36"/>
        <v>1.1309907250183369</v>
      </c>
      <c r="H31" s="59">
        <f t="shared" si="36"/>
        <v>1.1309907130201577</v>
      </c>
      <c r="I31" s="59">
        <f t="shared" si="36"/>
        <v>1.1309907126464056</v>
      </c>
      <c r="J31" s="59">
        <f t="shared" si="36"/>
        <v>1.1309907126347629</v>
      </c>
      <c r="K31" s="59">
        <f t="shared" si="36"/>
        <v>1.1309907126344001</v>
      </c>
      <c r="L31" s="59">
        <f t="shared" si="36"/>
        <v>1.130990712634389</v>
      </c>
      <c r="M31" s="67">
        <f t="shared" si="36"/>
        <v>1.1309907126343886</v>
      </c>
      <c r="N31" s="66">
        <f t="shared" si="36"/>
        <v>1.1309907126343888</v>
      </c>
      <c r="O31" s="66">
        <f t="shared" si="36"/>
        <v>1.1309907126343888</v>
      </c>
      <c r="P31" s="41"/>
      <c r="Q31" s="41"/>
      <c r="R31" s="41"/>
      <c r="S31" s="41"/>
    </row>
    <row r="32" spans="1:19" ht="12" customHeight="1">
      <c r="A32" s="41"/>
      <c r="B32" s="51" t="str">
        <f>B8</f>
        <v>M2: SPR-220</v>
      </c>
      <c r="C32" s="59">
        <f t="shared" si="36"/>
        <v>1.2034970241502856</v>
      </c>
      <c r="D32" s="59">
        <f>MIN(D14,D26,D20)</f>
        <v>1.1914221198075374</v>
      </c>
      <c r="E32" s="66">
        <f t="shared" si="36"/>
        <v>1.1908138717438408</v>
      </c>
      <c r="F32" s="59">
        <f t="shared" si="36"/>
        <v>1.1907831764275623</v>
      </c>
      <c r="G32" s="59">
        <f t="shared" si="36"/>
        <v>1.1907816272408542</v>
      </c>
      <c r="H32" s="59">
        <f t="shared" si="36"/>
        <v>1.1907815490533329</v>
      </c>
      <c r="I32" s="59">
        <f t="shared" si="36"/>
        <v>1.1907815451072046</v>
      </c>
      <c r="J32" s="59">
        <f t="shared" si="36"/>
        <v>1.1907815449080432</v>
      </c>
      <c r="K32" s="59">
        <f t="shared" si="36"/>
        <v>1.1907815448979915</v>
      </c>
      <c r="L32" s="59">
        <f t="shared" si="36"/>
        <v>1.1907815448974843</v>
      </c>
      <c r="M32" s="151">
        <f t="shared" si="36"/>
        <v>1.1907815448974588</v>
      </c>
      <c r="N32" s="66">
        <f t="shared" si="36"/>
        <v>1.1907815448974575</v>
      </c>
      <c r="O32" s="66">
        <f t="shared" si="36"/>
        <v>1.1907815448974575</v>
      </c>
      <c r="P32" s="41"/>
      <c r="Q32" s="41"/>
      <c r="R32" s="41"/>
      <c r="S32" s="41"/>
    </row>
    <row r="33" spans="1:19" ht="12" customHeight="1">
      <c r="A33" s="41"/>
      <c r="B33" s="51" t="str">
        <f>B9</f>
        <v>M2: SPR-220</v>
      </c>
      <c r="C33" s="59">
        <f t="shared" si="36"/>
        <v>1.4607009953615149</v>
      </c>
      <c r="D33" s="59">
        <f>MIN(D15,D27,D21)</f>
        <v>1.4368132628236217</v>
      </c>
      <c r="E33" s="66">
        <f t="shared" si="36"/>
        <v>1.4357831962465413</v>
      </c>
      <c r="F33" s="59">
        <f t="shared" si="36"/>
        <v>1.435738640038557</v>
      </c>
      <c r="G33" s="59">
        <f t="shared" si="36"/>
        <v>1.4357367124689322</v>
      </c>
      <c r="H33" s="59">
        <f t="shared" si="36"/>
        <v>1.4357366290788358</v>
      </c>
      <c r="I33" s="59">
        <f t="shared" si="36"/>
        <v>1.4357366254712309</v>
      </c>
      <c r="J33" s="59">
        <f t="shared" si="36"/>
        <v>1.4357366253151593</v>
      </c>
      <c r="K33" s="59">
        <f t="shared" si="36"/>
        <v>1.4357366253084076</v>
      </c>
      <c r="L33" s="59">
        <f t="shared" si="36"/>
        <v>1.4357366253081156</v>
      </c>
      <c r="M33" s="175">
        <f t="shared" si="36"/>
        <v>1.435736625308103</v>
      </c>
      <c r="N33" s="66">
        <f t="shared" si="36"/>
        <v>1.4357366253081025</v>
      </c>
      <c r="O33" s="66">
        <f t="shared" si="36"/>
        <v>1.4357366253081023</v>
      </c>
      <c r="P33" s="41"/>
      <c r="Q33" s="41"/>
      <c r="R33" s="41"/>
      <c r="S33" s="41"/>
    </row>
    <row r="34" spans="1:19" ht="12" customHeight="1">
      <c r="A34" s="41"/>
      <c r="B34" s="51"/>
      <c r="C34" s="59"/>
      <c r="D34" s="59"/>
      <c r="E34" s="66"/>
      <c r="F34" s="59"/>
      <c r="G34" s="59"/>
      <c r="H34" s="59"/>
      <c r="I34" s="59"/>
      <c r="J34" s="59"/>
      <c r="K34" s="59"/>
      <c r="L34" s="59"/>
      <c r="M34" s="59"/>
      <c r="N34" s="66"/>
      <c r="O34" s="66"/>
      <c r="P34" s="41"/>
      <c r="Q34" s="41"/>
      <c r="R34" s="41"/>
      <c r="S34" s="41"/>
    </row>
    <row r="35" spans="1:19" ht="12" customHeight="1">
      <c r="A35" s="41"/>
      <c r="B35" s="51"/>
      <c r="C35" s="41"/>
      <c r="D35" s="41"/>
      <c r="E35" s="41"/>
      <c r="F35" s="41" t="s">
        <v>106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</row>
    <row r="36" spans="1:19" ht="12" customHeight="1">
      <c r="A36" s="41"/>
      <c r="B36" s="51"/>
      <c r="C36" s="58" t="s">
        <v>107</v>
      </c>
      <c r="D36" s="58" t="s">
        <v>108</v>
      </c>
      <c r="E36" s="63" t="s">
        <v>109</v>
      </c>
      <c r="F36" s="63" t="s">
        <v>110</v>
      </c>
      <c r="G36" s="63" t="s">
        <v>111</v>
      </c>
      <c r="H36" s="63" t="s">
        <v>112</v>
      </c>
      <c r="I36" s="63" t="s">
        <v>113</v>
      </c>
      <c r="J36" s="63" t="s">
        <v>114</v>
      </c>
      <c r="K36" s="63" t="s">
        <v>115</v>
      </c>
      <c r="L36" s="63" t="s">
        <v>116</v>
      </c>
      <c r="M36" s="63" t="s">
        <v>117</v>
      </c>
      <c r="N36" s="63" t="s">
        <v>118</v>
      </c>
      <c r="O36" s="63" t="s">
        <v>119</v>
      </c>
      <c r="P36" s="41"/>
      <c r="Q36" s="41"/>
      <c r="R36" s="41"/>
      <c r="S36" s="42"/>
    </row>
    <row r="37" spans="1:19" ht="12" customHeight="1">
      <c r="A37" s="41"/>
      <c r="B37" s="51" t="str">
        <f>B7</f>
        <v>M2: SPR-220</v>
      </c>
      <c r="C37" s="59">
        <f t="shared" ref="C37:O39" si="37">C31*$R13</f>
        <v>2.1165337925252139</v>
      </c>
      <c r="D37" s="59">
        <f t="shared" si="37"/>
        <v>2.0929042418492929</v>
      </c>
      <c r="E37" s="59">
        <f t="shared" si="37"/>
        <v>2.0921699357270063</v>
      </c>
      <c r="F37" s="59">
        <f t="shared" si="37"/>
        <v>2.0921470632739365</v>
      </c>
      <c r="G37" s="59">
        <f t="shared" si="37"/>
        <v>2.0921463507818299</v>
      </c>
      <c r="H37" s="59">
        <f t="shared" si="37"/>
        <v>2.0921463285871771</v>
      </c>
      <c r="I37" s="59">
        <f t="shared" si="37"/>
        <v>2.0921463278957972</v>
      </c>
      <c r="J37" s="59">
        <f t="shared" si="37"/>
        <v>2.0921463278742602</v>
      </c>
      <c r="K37" s="59">
        <f t="shared" si="37"/>
        <v>2.0921463278735892</v>
      </c>
      <c r="L37" s="59">
        <f t="shared" si="37"/>
        <v>2.0921463278735684</v>
      </c>
      <c r="M37" s="59">
        <f t="shared" si="37"/>
        <v>2.0921463278735679</v>
      </c>
      <c r="N37" s="59">
        <f t="shared" si="37"/>
        <v>2.0921463278735679</v>
      </c>
      <c r="O37" s="59">
        <f t="shared" si="37"/>
        <v>2.0921463278735679</v>
      </c>
      <c r="P37" s="41"/>
      <c r="Q37" s="59"/>
      <c r="R37" s="41"/>
      <c r="S37" s="42"/>
    </row>
    <row r="38" spans="1:19" ht="12" customHeight="1">
      <c r="A38" s="41"/>
      <c r="B38" s="51" t="str">
        <f>B8</f>
        <v>M2: SPR-220</v>
      </c>
      <c r="C38" s="59">
        <f t="shared" si="37"/>
        <v>2.5503366648397079</v>
      </c>
      <c r="D38" s="59">
        <f t="shared" si="37"/>
        <v>2.5247486736342579</v>
      </c>
      <c r="E38" s="59">
        <f t="shared" si="37"/>
        <v>2.5234597320689405</v>
      </c>
      <c r="F38" s="59">
        <f t="shared" si="37"/>
        <v>2.5233946854680989</v>
      </c>
      <c r="G38" s="59">
        <f t="shared" si="37"/>
        <v>2.5233914025786666</v>
      </c>
      <c r="H38" s="59">
        <f t="shared" si="37"/>
        <v>2.5233912368910927</v>
      </c>
      <c r="I38" s="59">
        <f t="shared" si="37"/>
        <v>2.523391228528832</v>
      </c>
      <c r="J38" s="59">
        <f t="shared" si="37"/>
        <v>2.5233912281067883</v>
      </c>
      <c r="K38" s="59">
        <f t="shared" si="37"/>
        <v>2.5233912280854875</v>
      </c>
      <c r="L38" s="59">
        <f t="shared" si="37"/>
        <v>2.5233912280844129</v>
      </c>
      <c r="M38" s="59">
        <f t="shared" si="37"/>
        <v>2.5233912280843587</v>
      </c>
      <c r="N38" s="59">
        <f t="shared" si="37"/>
        <v>2.523391228084356</v>
      </c>
      <c r="O38" s="59">
        <f t="shared" si="37"/>
        <v>2.523391228084356</v>
      </c>
      <c r="P38" s="41"/>
      <c r="Q38" s="59"/>
      <c r="R38" s="41"/>
      <c r="S38" s="42"/>
    </row>
    <row r="39" spans="1:19" ht="12" customHeight="1">
      <c r="A39" s="41"/>
      <c r="B39" s="51" t="str">
        <f>B9</f>
        <v>M2: SPR-220</v>
      </c>
      <c r="C39" s="59">
        <f t="shared" si="37"/>
        <v>2.7020559845700176</v>
      </c>
      <c r="D39" s="59">
        <f t="shared" si="37"/>
        <v>2.6578676182535781</v>
      </c>
      <c r="E39" s="59">
        <f t="shared" si="37"/>
        <v>2.6559621649349703</v>
      </c>
      <c r="F39" s="59">
        <f t="shared" si="37"/>
        <v>2.6558797432971293</v>
      </c>
      <c r="G39" s="59">
        <f t="shared" si="37"/>
        <v>2.6558761776111628</v>
      </c>
      <c r="H39" s="59">
        <f t="shared" si="37"/>
        <v>2.6558760233532346</v>
      </c>
      <c r="I39" s="59">
        <f t="shared" si="37"/>
        <v>2.6558760166797604</v>
      </c>
      <c r="J39" s="59">
        <f t="shared" si="37"/>
        <v>2.655876016391054</v>
      </c>
      <c r="K39" s="59">
        <f t="shared" si="37"/>
        <v>2.6558760163785644</v>
      </c>
      <c r="L39" s="59">
        <f t="shared" si="37"/>
        <v>2.655876016378024</v>
      </c>
      <c r="M39" s="59">
        <f t="shared" si="37"/>
        <v>2.6558760163780009</v>
      </c>
      <c r="N39" s="59">
        <f t="shared" si="37"/>
        <v>2.655876016378</v>
      </c>
      <c r="O39" s="59">
        <f t="shared" si="37"/>
        <v>2.6558760163779995</v>
      </c>
      <c r="P39" s="41"/>
      <c r="Q39" s="59"/>
      <c r="R39" s="41"/>
      <c r="S39" s="42"/>
    </row>
    <row r="40" spans="1:19" ht="12" customHeight="1">
      <c r="A40" s="41"/>
      <c r="B40" s="51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41"/>
      <c r="Q40" s="59"/>
      <c r="R40" s="41"/>
      <c r="S40" s="42"/>
    </row>
    <row r="41" spans="1:19" ht="12" customHeight="1">
      <c r="A41" s="41"/>
      <c r="B41" s="51"/>
      <c r="C41" s="41"/>
      <c r="D41" s="41"/>
      <c r="E41" s="41"/>
      <c r="F41" s="43" t="s">
        <v>120</v>
      </c>
      <c r="G41" s="43"/>
      <c r="H41" s="43"/>
      <c r="I41" s="43"/>
      <c r="J41" s="41"/>
      <c r="K41" s="41"/>
      <c r="L41" s="41"/>
      <c r="M41" s="41"/>
      <c r="N41" s="41"/>
      <c r="O41" s="41"/>
      <c r="P41" s="41"/>
      <c r="Q41" s="41"/>
      <c r="R41" s="41"/>
      <c r="S41" s="42"/>
    </row>
    <row r="42" spans="1:19" ht="12" customHeight="1">
      <c r="A42" s="41"/>
      <c r="B42" s="51"/>
      <c r="C42" s="58" t="s">
        <v>121</v>
      </c>
      <c r="D42" s="58" t="s">
        <v>122</v>
      </c>
      <c r="E42" s="58" t="s">
        <v>123</v>
      </c>
      <c r="F42" s="58" t="s">
        <v>124</v>
      </c>
      <c r="G42" s="58" t="s">
        <v>125</v>
      </c>
      <c r="H42" s="58" t="s">
        <v>126</v>
      </c>
      <c r="I42" s="58" t="s">
        <v>127</v>
      </c>
      <c r="J42" s="58" t="s">
        <v>128</v>
      </c>
      <c r="K42" s="58" t="s">
        <v>129</v>
      </c>
      <c r="L42" s="58" t="s">
        <v>130</v>
      </c>
      <c r="M42" s="58" t="s">
        <v>131</v>
      </c>
      <c r="N42" s="58" t="s">
        <v>132</v>
      </c>
      <c r="O42" s="58" t="s">
        <v>133</v>
      </c>
      <c r="P42" s="44" t="s">
        <v>134</v>
      </c>
      <c r="Q42" s="41"/>
      <c r="R42" s="41"/>
      <c r="S42" s="42"/>
    </row>
    <row r="43" spans="1:19" ht="12" customHeight="1">
      <c r="A43" s="41"/>
      <c r="B43" s="51" t="str">
        <f>B7</f>
        <v>M2: SPR-220</v>
      </c>
      <c r="C43" s="59">
        <f>($C7-$E7-C37*(LN($E7/C37)))/$F7</f>
        <v>0.24711981405787872</v>
      </c>
      <c r="D43" s="59">
        <f t="shared" ref="D43:O44" si="38">($C7-$E7-D37*(LN(($E7+D37-C43*$F7)/D37)-LN(($D7*(C43+C49)-2*$E7)/($D7*(C43+C49)-$C7))))/$F7</f>
        <v>0.24296461806795103</v>
      </c>
      <c r="E43" s="68">
        <f t="shared" si="38"/>
        <v>0.2428347459731913</v>
      </c>
      <c r="F43" s="59">
        <f t="shared" si="38"/>
        <v>0.24283069993864312</v>
      </c>
      <c r="G43" s="59">
        <f t="shared" si="38"/>
        <v>0.2428305739012728</v>
      </c>
      <c r="H43" s="59">
        <f t="shared" si="38"/>
        <v>0.24283056997511551</v>
      </c>
      <c r="I43" s="59">
        <f t="shared" si="38"/>
        <v>0.24283056985281284</v>
      </c>
      <c r="J43" s="66">
        <f t="shared" si="38"/>
        <v>0.24283056984900292</v>
      </c>
      <c r="K43" s="66">
        <f t="shared" si="38"/>
        <v>0.24283056984888418</v>
      </c>
      <c r="L43" s="66">
        <f t="shared" si="38"/>
        <v>0.24283056984888038</v>
      </c>
      <c r="M43" s="69">
        <f t="shared" si="38"/>
        <v>0.24283056984888021</v>
      </c>
      <c r="N43" s="66">
        <f t="shared" si="38"/>
        <v>0.24283056984888021</v>
      </c>
      <c r="O43" s="66">
        <f t="shared" si="38"/>
        <v>0.24283056984888021</v>
      </c>
      <c r="P43" s="44">
        <f>K43*D7/C7</f>
        <v>2.8729954251668396E-2</v>
      </c>
      <c r="Q43" s="41"/>
      <c r="R43" s="41"/>
      <c r="S43" s="42"/>
    </row>
    <row r="44" spans="1:19" ht="12" customHeight="1">
      <c r="A44" s="41"/>
      <c r="B44" s="51" t="str">
        <f>B8</f>
        <v>M2: SPR-220</v>
      </c>
      <c r="C44" s="59">
        <f>($C8-$E8-C38*(LN($E8/C38)))/$F8</f>
        <v>0.36366020346095324</v>
      </c>
      <c r="D44" s="59">
        <f>($C8-$E8-D38*(LN(($E8+D38-C44*$F8)/D38)-LN(($D8*(C44+C50)-2*$E8)/($D8*(C44+C50)-$C8))))/$F8</f>
        <v>0.35915000184105961</v>
      </c>
      <c r="E44" s="68">
        <f t="shared" si="38"/>
        <v>0.35892161769287689</v>
      </c>
      <c r="F44" s="59">
        <f t="shared" si="38"/>
        <v>0.35891008920538742</v>
      </c>
      <c r="G44" s="59">
        <f t="shared" si="38"/>
        <v>0.35890950735706462</v>
      </c>
      <c r="H44" s="59">
        <f t="shared" si="38"/>
        <v>0.35890947799113437</v>
      </c>
      <c r="I44" s="59">
        <f t="shared" si="38"/>
        <v>0.35890947650903415</v>
      </c>
      <c r="J44" s="66">
        <f t="shared" si="38"/>
        <v>0.3589094764342326</v>
      </c>
      <c r="K44" s="66">
        <f t="shared" si="38"/>
        <v>0.35890947643045717</v>
      </c>
      <c r="L44" s="66">
        <f t="shared" si="38"/>
        <v>0.35890947643026644</v>
      </c>
      <c r="M44" s="174">
        <f t="shared" si="38"/>
        <v>0.35890947643025711</v>
      </c>
      <c r="N44" s="66">
        <f t="shared" si="38"/>
        <v>0.35890947643025639</v>
      </c>
      <c r="O44" s="66">
        <f t="shared" si="38"/>
        <v>0.35890947643025639</v>
      </c>
      <c r="P44" s="44">
        <f>K44*D8/C8</f>
        <v>4.8263289525563968E-2</v>
      </c>
      <c r="Q44" s="41"/>
      <c r="R44" s="41"/>
      <c r="S44" s="42"/>
    </row>
    <row r="45" spans="1:19" ht="12" customHeight="1">
      <c r="A45" s="41"/>
      <c r="B45" s="51" t="str">
        <f>B9</f>
        <v>M2: SPR-220</v>
      </c>
      <c r="C45" s="59">
        <f>($C9-$E9-C39*(LN($E9/C39)))/$F9</f>
        <v>0.26684998593314102</v>
      </c>
      <c r="D45" s="59">
        <f>($C9-$E9-D39*(LN(($E9+D39-C45*$F9)/D39)-LN(($D9*(C45+C51)-2*$E9)/($D9*(C45+C51)-$C9))))/$F9</f>
        <v>0.25910792490980111</v>
      </c>
      <c r="E45" s="68">
        <f t="shared" ref="E45" si="39">($C9-$E9-E39*(LN(($E9+E39-D45*$F9)/E39)-LN(($D9*(D45+D51)-2*$E9)/($D9*(D45+D51)-$C9))))/$F9</f>
        <v>0.2587712204336064</v>
      </c>
      <c r="F45" s="59">
        <f t="shared" ref="F45" si="40">($C9-$E9-F39*(LN(($E9+F39-E45*$F9)/F39)-LN(($D9*(E45+E51)-2*$E9)/($D9*(E45+E51)-$C9))))/$F9</f>
        <v>0.2587566506671814</v>
      </c>
      <c r="G45" s="59">
        <f t="shared" ref="G45" si="41">($C9-$E9-G39*(LN(($E9+G39-F45*$F9)/G39)-LN(($D9*(F45+F51)-2*$E9)/($D9*(F45+F51)-$C9))))/$F9</f>
        <v>0.25875602034673179</v>
      </c>
      <c r="H45" s="59">
        <f t="shared" ref="H45" si="42">($C9-$E9-H39*(LN(($E9+H39-G45*$F9)/H39)-LN(($D9*(G45+G51)-2*$E9)/($D9*(G45+G51)-$C9))))/$F9</f>
        <v>0.25875599307792718</v>
      </c>
      <c r="I45" s="59">
        <f t="shared" ref="I45" si="43">($C9-$E9-I39*(LN(($E9+I39-H45*$F9)/I39)-LN(($D9*(H45+H51)-2*$E9)/($D9*(H45+H51)-$C9))))/$F9</f>
        <v>0.25875599189822968</v>
      </c>
      <c r="J45" s="66">
        <f t="shared" ref="J45" si="44">($C9-$E9-J39*(LN(($E9+J39-I45*$F9)/J39)-LN(($D9*(I45+I51)-2*$E9)/($D9*(I45+I51)-$C9))))/$F9</f>
        <v>0.25875599184719383</v>
      </c>
      <c r="K45" s="66">
        <f t="shared" ref="K45" si="45">($C9-$E9-K39*(LN(($E9+K39-J45*$F9)/K39)-LN(($D9*(J45+J51)-2*$E9)/($D9*(J45+J51)-$C9))))/$F9</f>
        <v>0.25875599184498588</v>
      </c>
      <c r="L45" s="66">
        <f t="shared" ref="L45" si="46">($C9-$E9-L39*(LN(($E9+L39-K45*$F9)/L39)-LN(($D9*(K45+K51)-2*$E9)/($D9*(K45+K51)-$C9))))/$F9</f>
        <v>0.25875599184489023</v>
      </c>
      <c r="M45" s="176">
        <f t="shared" ref="M45" si="47">($C9-$E9-M39*(LN(($E9+M39-L45*$F9)/M39)-LN(($D9*(L45+L51)-2*$E9)/($D9*(L45+L51)-$C9))))/$F9</f>
        <v>0.25875599184488607</v>
      </c>
      <c r="N45" s="66">
        <f t="shared" ref="N45" si="48">($C9-$E9-N39*(LN(($E9+N39-M45*$F9)/N39)-LN(($D9*(M45+M51)-2*$E9)/($D9*(M45+M51)-$C9))))/$F9</f>
        <v>0.25875599184488607</v>
      </c>
      <c r="O45" s="66">
        <f t="shared" ref="O45" si="49">($C9-$E9-O39*(LN(($E9+O39-N45*$F9)/O39)-LN(($D9*(N45+N51)-2*$E9)/($D9*(N45+N51)-$C9))))/$F9</f>
        <v>0.25875599184488607</v>
      </c>
      <c r="P45" s="44">
        <f>K45*D9/C9</f>
        <v>3.0613976535907823E-2</v>
      </c>
      <c r="Q45" s="41"/>
      <c r="R45" s="41"/>
      <c r="S45" s="42"/>
    </row>
    <row r="46" spans="1:19" ht="12" customHeight="1">
      <c r="A46" s="41"/>
      <c r="B46" s="51"/>
      <c r="C46" s="59"/>
      <c r="D46" s="59"/>
      <c r="E46" s="66"/>
      <c r="F46" s="59"/>
      <c r="G46" s="59"/>
      <c r="H46" s="59"/>
      <c r="I46" s="59"/>
      <c r="J46" s="66"/>
      <c r="K46" s="66"/>
      <c r="L46" s="66"/>
      <c r="M46" s="66"/>
      <c r="N46" s="66"/>
      <c r="O46" s="66"/>
      <c r="P46" s="59"/>
      <c r="Q46" s="41"/>
      <c r="R46" s="41"/>
      <c r="S46" s="42"/>
    </row>
    <row r="47" spans="1:19" ht="12" customHeight="1">
      <c r="A47" s="41"/>
      <c r="B47" s="51"/>
      <c r="C47" s="41"/>
      <c r="D47" s="41"/>
      <c r="E47" s="41"/>
      <c r="F47" s="43" t="s">
        <v>135</v>
      </c>
      <c r="G47" s="70"/>
      <c r="H47" s="70"/>
      <c r="I47" s="43"/>
      <c r="J47" s="41"/>
      <c r="K47" s="41"/>
      <c r="L47" s="41"/>
      <c r="M47" s="41"/>
      <c r="N47" s="41"/>
      <c r="O47" s="41"/>
      <c r="P47" s="41"/>
      <c r="Q47" s="41"/>
      <c r="R47" s="41"/>
      <c r="S47" s="42"/>
    </row>
    <row r="48" spans="1:19" ht="12" customHeight="1">
      <c r="A48" s="41"/>
      <c r="B48" s="51"/>
      <c r="C48" s="53" t="s">
        <v>136</v>
      </c>
      <c r="D48" s="53" t="s">
        <v>137</v>
      </c>
      <c r="E48" s="53" t="s">
        <v>138</v>
      </c>
      <c r="F48" s="53" t="s">
        <v>139</v>
      </c>
      <c r="G48" s="53" t="s">
        <v>140</v>
      </c>
      <c r="H48" s="53" t="s">
        <v>141</v>
      </c>
      <c r="I48" s="53" t="s">
        <v>142</v>
      </c>
      <c r="J48" s="53" t="s">
        <v>143</v>
      </c>
      <c r="K48" s="53" t="s">
        <v>144</v>
      </c>
      <c r="L48" s="53" t="s">
        <v>145</v>
      </c>
      <c r="M48" s="53" t="s">
        <v>146</v>
      </c>
      <c r="N48" s="53" t="s">
        <v>147</v>
      </c>
      <c r="O48" s="53" t="s">
        <v>148</v>
      </c>
      <c r="P48" s="44" t="s">
        <v>149</v>
      </c>
      <c r="Q48" s="53"/>
      <c r="R48" s="41"/>
      <c r="S48" s="42"/>
    </row>
    <row r="49" spans="1:19" ht="12" customHeight="1">
      <c r="A49" s="41"/>
      <c r="B49" s="51" t="str">
        <f>B13</f>
        <v>M2: SPR-220</v>
      </c>
      <c r="C49" s="71">
        <f>(($E7*($E7-$F7*C43-C37)/(($D7-$F7)*($E7-$F7*C43)-$F7*C37))-C43)</f>
        <v>414.80363457814178</v>
      </c>
      <c r="D49" s="71">
        <f t="shared" ref="D49:O51" si="50">($E7*($E7-$F7*D43-D37)/(($D7-$F7)*($E7-$F7*D43)-$F7*D37))-D43</f>
        <v>400.68626004537458</v>
      </c>
      <c r="E49" s="72">
        <f t="shared" si="50"/>
        <v>400.26334841058173</v>
      </c>
      <c r="F49" s="71">
        <f t="shared" si="50"/>
        <v>400.25019013526969</v>
      </c>
      <c r="G49" s="71">
        <f t="shared" si="50"/>
        <v>400.24978026054026</v>
      </c>
      <c r="H49" s="71">
        <f t="shared" si="50"/>
        <v>400.249767492655</v>
      </c>
      <c r="I49" s="71">
        <f t="shared" si="50"/>
        <v>400.24976709492574</v>
      </c>
      <c r="J49" s="64">
        <f t="shared" si="50"/>
        <v>400.24976708253632</v>
      </c>
      <c r="K49" s="64">
        <f t="shared" si="50"/>
        <v>400.24976708215007</v>
      </c>
      <c r="L49" s="64">
        <f t="shared" si="50"/>
        <v>400.24976708213813</v>
      </c>
      <c r="M49" s="73">
        <f t="shared" si="50"/>
        <v>400.24976708213791</v>
      </c>
      <c r="N49" s="64">
        <f t="shared" si="50"/>
        <v>400.24976708213791</v>
      </c>
      <c r="O49" s="64">
        <f t="shared" si="50"/>
        <v>400.24976708213791</v>
      </c>
      <c r="P49" s="74">
        <f>K49*D7/C7</f>
        <v>47.354653512805818</v>
      </c>
      <c r="Q49" s="54"/>
      <c r="R49" s="41"/>
      <c r="S49" s="42"/>
    </row>
    <row r="50" spans="1:19" ht="12" customHeight="1">
      <c r="A50" s="41"/>
      <c r="B50" s="51" t="str">
        <f>B14</f>
        <v>M2: SPR-220</v>
      </c>
      <c r="C50" s="71">
        <f>(($E8*($E8-$F8*C44-C38)/(($D8-$F8)*($E8-$F8*C44)-$F8*C38))-C44)</f>
        <v>624.16489161165225</v>
      </c>
      <c r="D50" s="71">
        <f t="shared" si="50"/>
        <v>573.13925947878749</v>
      </c>
      <c r="E50" s="72">
        <f t="shared" si="50"/>
        <v>570.79193793140792</v>
      </c>
      <c r="F50" s="71">
        <f t="shared" si="50"/>
        <v>570.67399767441168</v>
      </c>
      <c r="G50" s="71">
        <f t="shared" si="50"/>
        <v>570.66804656493343</v>
      </c>
      <c r="H50" s="71">
        <f t="shared" si="50"/>
        <v>570.6677462155194</v>
      </c>
      <c r="I50" s="71">
        <f t="shared" si="50"/>
        <v>570.66773105687696</v>
      </c>
      <c r="J50" s="64">
        <f t="shared" si="50"/>
        <v>570.66773029181945</v>
      </c>
      <c r="K50" s="64">
        <f t="shared" si="50"/>
        <v>570.66773025320674</v>
      </c>
      <c r="L50" s="64">
        <f t="shared" si="50"/>
        <v>570.66773025125849</v>
      </c>
      <c r="M50" s="173">
        <f t="shared" si="50"/>
        <v>570.66773025116072</v>
      </c>
      <c r="N50" s="64">
        <f t="shared" si="50"/>
        <v>570.6677302511556</v>
      </c>
      <c r="O50" s="64">
        <f t="shared" si="50"/>
        <v>570.6677302511556</v>
      </c>
      <c r="P50" s="74">
        <f>K50*D8/C8</f>
        <v>76.738853936177946</v>
      </c>
      <c r="Q50" s="54"/>
      <c r="R50" s="41"/>
      <c r="S50" s="42"/>
    </row>
    <row r="51" spans="1:19" ht="12" customHeight="1">
      <c r="A51" s="41"/>
      <c r="B51" s="51" t="str">
        <f>B15</f>
        <v>M2: SPR-220</v>
      </c>
      <c r="C51" s="71">
        <f>(($E9*($E9-$F9*C45-C39)/(($D9-$F9)*($E9-$F9*C45)-$F9*C39))-C45)</f>
        <v>429.85915394580951</v>
      </c>
      <c r="D51" s="71">
        <f t="shared" si="50"/>
        <v>400.41940099882635</v>
      </c>
      <c r="E51" s="72">
        <f t="shared" si="50"/>
        <v>399.24265176422813</v>
      </c>
      <c r="F51" s="71">
        <f t="shared" si="50"/>
        <v>399.191911036325</v>
      </c>
      <c r="G51" s="71">
        <f t="shared" si="50"/>
        <v>399.18971621401238</v>
      </c>
      <c r="H51" s="71">
        <f t="shared" si="50"/>
        <v>399.1896212626479</v>
      </c>
      <c r="I51" s="71">
        <f t="shared" si="50"/>
        <v>399.18961715488291</v>
      </c>
      <c r="J51" s="64">
        <f t="shared" si="50"/>
        <v>399.18961697717356</v>
      </c>
      <c r="K51" s="64">
        <f t="shared" si="50"/>
        <v>399.18961696948588</v>
      </c>
      <c r="L51" s="64">
        <f t="shared" si="50"/>
        <v>399.18961696915329</v>
      </c>
      <c r="M51" s="177">
        <f t="shared" si="50"/>
        <v>399.18961696913891</v>
      </c>
      <c r="N51" s="64">
        <f t="shared" si="50"/>
        <v>399.18961696913834</v>
      </c>
      <c r="O51" s="64">
        <f t="shared" si="50"/>
        <v>399.18961696913811</v>
      </c>
      <c r="P51" s="74">
        <f>K51*D9/C9</f>
        <v>47.228980013738315</v>
      </c>
      <c r="Q51" s="41"/>
      <c r="R51" s="41"/>
      <c r="S51" s="42"/>
    </row>
    <row r="52" spans="1:19" ht="12" customHeight="1">
      <c r="A52" s="41"/>
      <c r="B52" s="51"/>
      <c r="C52" s="71"/>
      <c r="D52" s="71"/>
      <c r="E52" s="64"/>
      <c r="F52" s="71"/>
      <c r="G52" s="71"/>
      <c r="H52" s="71"/>
      <c r="I52" s="71"/>
      <c r="J52" s="64"/>
      <c r="K52" s="64"/>
      <c r="L52" s="64"/>
      <c r="M52" s="64"/>
      <c r="N52" s="64"/>
      <c r="O52" s="64"/>
      <c r="P52" s="71"/>
      <c r="Q52" s="41"/>
      <c r="R52" s="41"/>
      <c r="S52" s="42"/>
    </row>
    <row r="53" spans="1:19" ht="12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</row>
    <row r="54" spans="1:19" ht="12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R54" s="41"/>
      <c r="S54" s="42"/>
    </row>
    <row r="55" spans="1:19" ht="12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</row>
    <row r="56" spans="1:19" ht="12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19" ht="12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</row>
    <row r="58" spans="1:19" ht="12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</row>
    <row r="59" spans="1:19" ht="12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 kW</vt:lpstr>
      <vt:lpstr>0,75 kW</vt:lpstr>
      <vt:lpstr>0,5 kW</vt:lpstr>
      <vt:lpstr>0,25 kW</vt:lpstr>
      <vt:lpstr>Todas</vt:lpstr>
      <vt:lpstr>Traslación a 1 kW</vt:lpstr>
      <vt:lpstr>Traslación a STC</vt:lpstr>
      <vt:lpstr>Tablas resumen</vt:lpstr>
      <vt:lpstr>n, Rs, 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CARMELO</dc:creator>
  <cp:lastModifiedBy>Alberto Leamus</cp:lastModifiedBy>
  <dcterms:created xsi:type="dcterms:W3CDTF">2016-04-26T11:17:44Z</dcterms:created>
  <dcterms:modified xsi:type="dcterms:W3CDTF">2023-07-30T09:20:19Z</dcterms:modified>
</cp:coreProperties>
</file>