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mu\Downloads\scriptsdef\"/>
    </mc:Choice>
  </mc:AlternateContent>
  <xr:revisionPtr revIDLastSave="0" documentId="13_ncr:1_{07C30294-4934-401F-A2DE-AFB61819F80D}" xr6:coauthVersionLast="47" xr6:coauthVersionMax="47" xr10:uidLastSave="{00000000-0000-0000-0000-000000000000}"/>
  <bookViews>
    <workbookView xWindow="37035" yWindow="5085" windowWidth="17280" windowHeight="8880" xr2:uid="{041E1D99-4586-4732-A8EB-004C2E10AD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9" i="1" l="1"/>
  <c r="S20" i="1" l="1"/>
  <c r="S38" i="1"/>
  <c r="S49" i="1"/>
  <c r="S27" i="1"/>
  <c r="S17" i="1"/>
  <c r="S8" i="1"/>
  <c r="S30" i="1"/>
  <c r="S41" i="1" l="1"/>
  <c r="S52" i="1" l="1"/>
  <c r="S10" i="1" l="1"/>
  <c r="F7" i="1"/>
  <c r="F9" i="1"/>
  <c r="F11" i="1"/>
  <c r="F17" i="1"/>
  <c r="F19" i="1"/>
  <c r="F20" i="1"/>
  <c r="F21" i="1"/>
  <c r="F27" i="1"/>
  <c r="F29" i="1"/>
  <c r="F31" i="1"/>
  <c r="S11" i="1"/>
  <c r="S9" i="1"/>
  <c r="S7" i="1"/>
  <c r="S29" i="1"/>
  <c r="S26" i="1"/>
  <c r="S16" i="1"/>
  <c r="S40" i="1"/>
  <c r="S37" i="1"/>
  <c r="S51" i="1"/>
  <c r="S48" i="1"/>
  <c r="S50" i="1"/>
  <c r="S39" i="1" l="1"/>
  <c r="S28" i="1" l="1"/>
  <c r="S18" i="1"/>
</calcChain>
</file>

<file path=xl/sharedStrings.xml><?xml version="1.0" encoding="utf-8"?>
<sst xmlns="http://schemas.openxmlformats.org/spreadsheetml/2006/main" count="115" uniqueCount="27">
  <si>
    <t>KC200-GT</t>
  </si>
  <si>
    <t>T</t>
  </si>
  <si>
    <t>G</t>
  </si>
  <si>
    <t>Rs</t>
  </si>
  <si>
    <t>Rsh</t>
  </si>
  <si>
    <t>n</t>
  </si>
  <si>
    <t>Io(nA)</t>
  </si>
  <si>
    <t>Iph</t>
  </si>
  <si>
    <t>RMSE</t>
  </si>
  <si>
    <t>iter</t>
  </si>
  <si>
    <t>Biseccion</t>
  </si>
  <si>
    <t>PWP201</t>
  </si>
  <si>
    <t>Gauss</t>
  </si>
  <si>
    <t>RTC</t>
  </si>
  <si>
    <t>Arjdal</t>
  </si>
  <si>
    <t>SPR205</t>
  </si>
  <si>
    <t>Cubas</t>
  </si>
  <si>
    <t>Villalva</t>
  </si>
  <si>
    <t>54.8</t>
  </si>
  <si>
    <t>SPR-220</t>
  </si>
  <si>
    <t>Cubas(directo)</t>
  </si>
  <si>
    <t>Io(A)</t>
  </si>
  <si>
    <t>CURVAS CORREGIDAS</t>
  </si>
  <si>
    <t>Carrero</t>
  </si>
  <si>
    <t>Yetayew</t>
  </si>
  <si>
    <t>Lidaighbi</t>
  </si>
  <si>
    <t>Obbadi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</si>
</sst>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8" formatCode="0.0000E+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/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4" xfId="0" applyFont="1" applyBorder="1"/>
    <xf numFmtId="0" fontId="1" fillId="0" borderId="5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0" fillId="0" borderId="0" xfId="0" applyNumberFormat="1"/>
    <xf numFmtId="168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3F4AD-7F7E-4F7B-92A2-BA49B6B490E3}">
  <dimension ref="A1:AB52"/>
  <sheetViews>
    <sheetView tabSelected="1" topLeftCell="M12" zoomScale="103" zoomScaleNormal="174" workbookViewId="0">
      <selection activeCell="T16" sqref="T16"/>
    </sheetView>
  </sheetViews>
  <sheetFormatPr defaultRowHeight="14.4" x14ac:dyDescent="0.3"/>
  <cols>
    <col min="1" max="1" width="7.21875" customWidth="1"/>
    <col min="2" max="2" width="12.5546875" customWidth="1"/>
    <col min="3" max="4" width="9.109375" bestFit="1" customWidth="1"/>
    <col min="5" max="5" width="9.5546875" bestFit="1" customWidth="1"/>
    <col min="6" max="6" width="13.77734375" bestFit="1" customWidth="1"/>
    <col min="7" max="9" width="9.109375" bestFit="1" customWidth="1"/>
    <col min="13" max="13" width="9.21875" bestFit="1" customWidth="1"/>
    <col min="15" max="15" width="9" bestFit="1" customWidth="1"/>
    <col min="16" max="16" width="9.109375" bestFit="1" customWidth="1"/>
    <col min="17" max="17" width="9.21875" bestFit="1" customWidth="1"/>
    <col min="18" max="18" width="10.21875" bestFit="1" customWidth="1"/>
    <col min="19" max="19" width="12.109375" bestFit="1" customWidth="1"/>
    <col min="20" max="20" width="12.44140625" bestFit="1" customWidth="1"/>
    <col min="21" max="21" width="13" bestFit="1" customWidth="1"/>
    <col min="22" max="22" width="9.21875" bestFit="1" customWidth="1"/>
    <col min="23" max="23" width="9.109375" bestFit="1" customWidth="1"/>
    <col min="24" max="25" width="18.44140625" bestFit="1" customWidth="1"/>
  </cols>
  <sheetData>
    <row r="1" spans="1:28" x14ac:dyDescent="0.3">
      <c r="O1" t="s">
        <v>22</v>
      </c>
    </row>
    <row r="2" spans="1:28" x14ac:dyDescent="0.3">
      <c r="C2" s="1" t="s">
        <v>0</v>
      </c>
      <c r="E2" s="1" t="s">
        <v>1</v>
      </c>
      <c r="F2" s="1">
        <v>25</v>
      </c>
      <c r="G2" s="1"/>
      <c r="H2" s="1" t="s">
        <v>2</v>
      </c>
      <c r="I2" s="1">
        <v>100</v>
      </c>
    </row>
    <row r="3" spans="1:28" x14ac:dyDescent="0.3">
      <c r="C3" s="1" t="s">
        <v>3</v>
      </c>
      <c r="D3" s="1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3" t="s">
        <v>9</v>
      </c>
    </row>
    <row r="4" spans="1:28" x14ac:dyDescent="0.3">
      <c r="B4" s="4"/>
      <c r="C4" s="5"/>
      <c r="D4" s="5"/>
      <c r="E4" s="5"/>
      <c r="F4" s="5"/>
      <c r="G4" s="5"/>
      <c r="H4" s="5"/>
      <c r="I4" s="5"/>
    </row>
    <row r="5" spans="1:28" x14ac:dyDescent="0.3">
      <c r="B5" s="4"/>
      <c r="C5" s="5"/>
      <c r="D5" s="5"/>
      <c r="E5" s="5"/>
      <c r="F5" s="5"/>
      <c r="G5" s="5"/>
      <c r="H5" s="5"/>
      <c r="I5" s="5"/>
      <c r="P5" s="1" t="s">
        <v>0</v>
      </c>
      <c r="R5" s="1" t="s">
        <v>1</v>
      </c>
      <c r="S5" s="1">
        <v>25</v>
      </c>
      <c r="T5" s="1"/>
      <c r="U5" s="1" t="s">
        <v>2</v>
      </c>
      <c r="V5" s="1">
        <v>100</v>
      </c>
    </row>
    <row r="6" spans="1:28" x14ac:dyDescent="0.3">
      <c r="B6" s="4"/>
      <c r="C6" s="5"/>
      <c r="D6" s="5"/>
      <c r="E6" s="6"/>
      <c r="F6" s="5"/>
      <c r="G6" s="5"/>
      <c r="H6" s="5"/>
      <c r="I6" s="5"/>
      <c r="P6" s="1" t="s">
        <v>3</v>
      </c>
      <c r="Q6" s="1" t="s">
        <v>4</v>
      </c>
      <c r="R6" s="2" t="s">
        <v>5</v>
      </c>
      <c r="S6" s="2" t="s">
        <v>6</v>
      </c>
      <c r="T6" s="2" t="s">
        <v>7</v>
      </c>
      <c r="U6" s="2" t="s">
        <v>8</v>
      </c>
      <c r="V6" s="3" t="s">
        <v>9</v>
      </c>
    </row>
    <row r="7" spans="1:28" x14ac:dyDescent="0.3">
      <c r="B7" s="4" t="s">
        <v>12</v>
      </c>
      <c r="C7" s="5">
        <v>0.21779999999999999</v>
      </c>
      <c r="D7" s="5">
        <v>924.52869999999996</v>
      </c>
      <c r="E7" s="5">
        <v>1.339</v>
      </c>
      <c r="F7" s="5">
        <f>1.6646*10^-7</f>
        <v>1.6646E-7</v>
      </c>
      <c r="G7" s="5">
        <v>8.2119</v>
      </c>
      <c r="H7" s="5">
        <v>0.21229999999999999</v>
      </c>
      <c r="I7" s="5">
        <v>6368</v>
      </c>
      <c r="O7" s="4" t="s">
        <v>23</v>
      </c>
      <c r="P7" s="5">
        <v>0.154247</v>
      </c>
      <c r="Q7" s="5">
        <v>286.987481</v>
      </c>
      <c r="R7" s="5">
        <v>1.27776</v>
      </c>
      <c r="S7" s="5">
        <f>6.276448*10^-8</f>
        <v>6.276448E-8</v>
      </c>
      <c r="T7" s="5">
        <v>8.1805939999999993</v>
      </c>
      <c r="U7" s="5">
        <v>0.10592</v>
      </c>
      <c r="V7" s="5">
        <v>9</v>
      </c>
    </row>
    <row r="8" spans="1:28" x14ac:dyDescent="0.3">
      <c r="B8" s="4"/>
      <c r="C8" s="10"/>
      <c r="D8" s="10"/>
      <c r="E8" s="10"/>
      <c r="F8" s="10"/>
      <c r="G8" s="10"/>
      <c r="H8" s="10"/>
      <c r="I8" s="10"/>
      <c r="O8" s="1" t="s">
        <v>24</v>
      </c>
      <c r="P8" s="5">
        <v>0.10903</v>
      </c>
      <c r="Q8" s="5">
        <v>606.85</v>
      </c>
      <c r="R8" s="5">
        <v>1.4108000000000001</v>
      </c>
      <c r="S8" s="5">
        <f>3.6756*10^-7</f>
        <v>3.6755999999999999E-7</v>
      </c>
      <c r="T8" s="5">
        <v>8.1777999999999995</v>
      </c>
      <c r="U8" s="5">
        <v>0.13941000000000001</v>
      </c>
      <c r="V8" s="5">
        <v>10</v>
      </c>
    </row>
    <row r="9" spans="1:28" x14ac:dyDescent="0.3">
      <c r="B9" s="11" t="s">
        <v>17</v>
      </c>
      <c r="C9" s="5">
        <v>0.22070000000000001</v>
      </c>
      <c r="D9" s="5">
        <v>412.74</v>
      </c>
      <c r="E9" s="6">
        <v>1.3</v>
      </c>
      <c r="F9" s="5">
        <f>9.8448*10^-8</f>
        <v>9.8447999999999996E-8</v>
      </c>
      <c r="G9" s="5">
        <v>8.2143999999999995</v>
      </c>
      <c r="H9" s="14">
        <v>0.2084</v>
      </c>
      <c r="I9" s="5">
        <v>48</v>
      </c>
      <c r="O9" s="1" t="s">
        <v>25</v>
      </c>
      <c r="P9" s="5">
        <v>0.25547999999999998</v>
      </c>
      <c r="Q9" s="5">
        <v>135.6</v>
      </c>
      <c r="R9" s="6">
        <v>1</v>
      </c>
      <c r="S9" s="5">
        <f>3.4593*10^-10</f>
        <v>3.4593000000000001E-10</v>
      </c>
      <c r="T9" s="5">
        <v>8.1915999999999993</v>
      </c>
      <c r="U9" s="5">
        <v>3.5099999999999999E-2</v>
      </c>
      <c r="V9" s="5">
        <v>13</v>
      </c>
    </row>
    <row r="10" spans="1:28" x14ac:dyDescent="0.3">
      <c r="B10" s="13"/>
      <c r="C10" s="13"/>
      <c r="D10" s="13"/>
      <c r="E10" s="13"/>
      <c r="F10" s="13"/>
      <c r="G10" s="13"/>
      <c r="H10" s="13"/>
      <c r="I10" s="13"/>
      <c r="O10" s="1" t="s">
        <v>26</v>
      </c>
      <c r="P10" s="5">
        <v>0.10977000000000001</v>
      </c>
      <c r="Q10" s="5">
        <v>595.87</v>
      </c>
      <c r="R10" s="5">
        <v>1.4086000000000001</v>
      </c>
      <c r="S10" s="5">
        <f>3.5788*10^-7</f>
        <v>3.5788000000000003E-7</v>
      </c>
      <c r="T10" s="5">
        <v>8.1777700000000006</v>
      </c>
      <c r="U10" s="5">
        <v>0.13886999999999999</v>
      </c>
      <c r="V10" s="5">
        <v>4982</v>
      </c>
    </row>
    <row r="11" spans="1:28" x14ac:dyDescent="0.3">
      <c r="B11" s="5" t="s">
        <v>20</v>
      </c>
      <c r="C11" s="5">
        <v>0.23080000000000001</v>
      </c>
      <c r="D11" s="5">
        <v>597.36329999999998</v>
      </c>
      <c r="E11" s="5">
        <v>1.3</v>
      </c>
      <c r="F11" s="10">
        <f>9.7625*10^-8</f>
        <v>9.7624999999999989E-8</v>
      </c>
      <c r="G11" s="10">
        <v>8.2132000000000005</v>
      </c>
      <c r="H11" s="15">
        <v>0.2152</v>
      </c>
      <c r="I11" s="10">
        <v>1</v>
      </c>
      <c r="O11" s="1" t="s">
        <v>17</v>
      </c>
      <c r="P11" s="5">
        <v>0.13475999999999999</v>
      </c>
      <c r="Q11" s="5">
        <v>258.1044</v>
      </c>
      <c r="R11" s="6">
        <v>1.3</v>
      </c>
      <c r="S11" s="5">
        <f>8.7753*10^-8</f>
        <v>8.7753000000000005E-8</v>
      </c>
      <c r="T11" s="5">
        <v>8.1805000000000003</v>
      </c>
      <c r="U11" s="5">
        <v>0.11383</v>
      </c>
      <c r="V11" s="5">
        <v>48</v>
      </c>
    </row>
    <row r="12" spans="1:28" x14ac:dyDescent="0.3">
      <c r="A12" s="1"/>
    </row>
    <row r="13" spans="1:28" x14ac:dyDescent="0.3">
      <c r="C13" s="1" t="s">
        <v>11</v>
      </c>
      <c r="E13" s="1" t="s">
        <v>1</v>
      </c>
      <c r="F13" s="1">
        <v>45</v>
      </c>
      <c r="G13" s="1"/>
      <c r="H13" s="1" t="s">
        <v>2</v>
      </c>
      <c r="I13" s="1">
        <v>1000</v>
      </c>
    </row>
    <row r="14" spans="1:28" x14ac:dyDescent="0.3">
      <c r="C14" s="1" t="s">
        <v>3</v>
      </c>
      <c r="D14" s="1" t="s">
        <v>4</v>
      </c>
      <c r="E14" s="1" t="s">
        <v>5</v>
      </c>
      <c r="F14" s="1" t="s">
        <v>6</v>
      </c>
      <c r="G14" s="1" t="s">
        <v>7</v>
      </c>
      <c r="H14" s="1" t="s">
        <v>8</v>
      </c>
      <c r="I14" s="1" t="s">
        <v>9</v>
      </c>
      <c r="P14" s="1" t="s">
        <v>11</v>
      </c>
      <c r="R14" s="1" t="s">
        <v>1</v>
      </c>
      <c r="S14" s="1">
        <v>45</v>
      </c>
      <c r="T14" s="1"/>
      <c r="U14" s="1" t="s">
        <v>2</v>
      </c>
      <c r="V14" s="1">
        <v>1000</v>
      </c>
    </row>
    <row r="15" spans="1:28" x14ac:dyDescent="0.3">
      <c r="B15" s="4"/>
      <c r="C15" s="5"/>
      <c r="D15" s="5"/>
      <c r="E15" s="5"/>
      <c r="F15" s="5"/>
      <c r="G15" s="5"/>
      <c r="H15" s="5"/>
      <c r="I15" s="5"/>
      <c r="P15" s="1" t="s">
        <v>3</v>
      </c>
      <c r="Q15" s="1" t="s">
        <v>4</v>
      </c>
      <c r="R15" s="1" t="s">
        <v>5</v>
      </c>
      <c r="S15" s="1" t="s">
        <v>6</v>
      </c>
      <c r="T15" s="1" t="s">
        <v>7</v>
      </c>
      <c r="U15" s="1" t="s">
        <v>8</v>
      </c>
      <c r="V15" s="1" t="s">
        <v>9</v>
      </c>
    </row>
    <row r="16" spans="1:28" x14ac:dyDescent="0.3">
      <c r="B16" s="4"/>
      <c r="C16" s="5"/>
      <c r="D16" s="5"/>
      <c r="E16" s="5"/>
      <c r="F16" s="5"/>
      <c r="G16" s="5"/>
      <c r="H16" s="5"/>
      <c r="I16" s="5"/>
      <c r="O16" s="4" t="s">
        <v>23</v>
      </c>
      <c r="P16" s="5">
        <v>1.7831699999999999</v>
      </c>
      <c r="Q16" s="5">
        <v>1023.37</v>
      </c>
      <c r="R16" s="5">
        <v>1.13083</v>
      </c>
      <c r="S16" s="5">
        <f>2.9551*10^-7</f>
        <v>2.9550999999999998E-7</v>
      </c>
      <c r="T16" s="5">
        <v>1.033498</v>
      </c>
      <c r="U16" s="5">
        <v>1.3480000000000001E-2</v>
      </c>
      <c r="V16" s="5">
        <v>9</v>
      </c>
      <c r="X16" s="16">
        <v>12.4929128694534</v>
      </c>
      <c r="Y16" s="16">
        <v>12.4917743253708</v>
      </c>
      <c r="Z16" s="16">
        <v>12.539340834617599</v>
      </c>
      <c r="AA16" s="16">
        <v>12.4924862909317</v>
      </c>
      <c r="AB16" s="16">
        <v>12.5417170572281</v>
      </c>
    </row>
    <row r="17" spans="2:28" x14ac:dyDescent="0.3">
      <c r="B17" s="4" t="s">
        <v>10</v>
      </c>
      <c r="C17" s="5">
        <v>1.238</v>
      </c>
      <c r="D17" s="5">
        <v>679.34590000000003</v>
      </c>
      <c r="E17" s="6">
        <v>1.321</v>
      </c>
      <c r="F17" s="5">
        <f>2.5997*10^-6</f>
        <v>2.5996999999999999E-6</v>
      </c>
      <c r="G17" s="5">
        <v>1.0336000000000001</v>
      </c>
      <c r="H17" s="5">
        <v>2.2000000000000001E-3</v>
      </c>
      <c r="I17" s="5">
        <v>16</v>
      </c>
      <c r="O17" s="1" t="s">
        <v>24</v>
      </c>
      <c r="P17" s="5">
        <v>1.768</v>
      </c>
      <c r="Q17" s="5">
        <v>1086.5</v>
      </c>
      <c r="R17" s="5">
        <v>1.1398999999999999</v>
      </c>
      <c r="S17" s="5">
        <f>3.33558*10^-7</f>
        <v>3.3355800000000003E-7</v>
      </c>
      <c r="T17" s="5">
        <v>1.0334000000000001</v>
      </c>
      <c r="U17" s="5">
        <v>1.3233999999999999E-2</v>
      </c>
      <c r="V17" s="5">
        <v>9</v>
      </c>
      <c r="X17" s="16">
        <v>167990172316655</v>
      </c>
      <c r="Y17" s="16">
        <v>167984433510369</v>
      </c>
      <c r="Z17" s="16">
        <v>167990112236687</v>
      </c>
      <c r="AA17" s="16">
        <v>167985416507536</v>
      </c>
      <c r="AB17" s="16">
        <v>167719011380800</v>
      </c>
    </row>
    <row r="18" spans="2:28" x14ac:dyDescent="0.3">
      <c r="B18" s="4"/>
      <c r="C18" s="5"/>
      <c r="D18" s="5"/>
      <c r="E18" s="5"/>
      <c r="F18" s="5"/>
      <c r="G18" s="5"/>
      <c r="H18" s="5"/>
      <c r="I18" s="5"/>
      <c r="O18" s="1" t="s">
        <v>25</v>
      </c>
      <c r="P18" s="5">
        <v>1.7446999999999999</v>
      </c>
      <c r="Q18" s="5">
        <v>903.28009999999995</v>
      </c>
      <c r="R18" s="5">
        <v>1.117</v>
      </c>
      <c r="S18" s="5">
        <f>2.4479*10^-7</f>
        <v>2.4479000000000001E-7</v>
      </c>
      <c r="T18" s="5">
        <v>1.0337000000000001</v>
      </c>
      <c r="U18" s="5">
        <v>1.03E-2</v>
      </c>
      <c r="V18" s="5">
        <v>16</v>
      </c>
    </row>
    <row r="19" spans="2:28" x14ac:dyDescent="0.3">
      <c r="B19" s="12" t="s">
        <v>14</v>
      </c>
      <c r="C19" s="10">
        <v>1.2286999999999999</v>
      </c>
      <c r="D19" s="10">
        <v>704.04970000000003</v>
      </c>
      <c r="E19" s="10">
        <v>1.3394999999999999</v>
      </c>
      <c r="F19" s="10">
        <f>2.8278*10^-6</f>
        <v>2.8277999999999998E-6</v>
      </c>
      <c r="G19" s="10">
        <v>1.03555</v>
      </c>
      <c r="H19" s="10">
        <v>2.2000000000000001E-3</v>
      </c>
      <c r="I19" s="10">
        <v>4</v>
      </c>
      <c r="O19" s="1" t="s">
        <v>26</v>
      </c>
      <c r="P19" s="5">
        <v>1.7684</v>
      </c>
      <c r="Q19" s="5">
        <v>1085.2</v>
      </c>
      <c r="R19" s="5">
        <v>1.1396999999999999</v>
      </c>
      <c r="S19" s="5">
        <f>3.3265*10^-7</f>
        <v>3.3264999999999995E-7</v>
      </c>
      <c r="T19" s="5">
        <v>1.0334000000000001</v>
      </c>
      <c r="U19" s="5">
        <v>1.3239000000000001E-2</v>
      </c>
      <c r="V19" s="5">
        <v>1196</v>
      </c>
    </row>
    <row r="20" spans="2:28" x14ac:dyDescent="0.3">
      <c r="B20" s="4" t="s">
        <v>16</v>
      </c>
      <c r="C20" s="10">
        <v>1.3329</v>
      </c>
      <c r="D20" s="10">
        <v>559.6893</v>
      </c>
      <c r="E20" s="10">
        <v>1.2653000000000001</v>
      </c>
      <c r="F20" s="5">
        <f>1.4689*10^-6</f>
        <v>1.4689E-6</v>
      </c>
      <c r="G20" s="5">
        <v>1.0342</v>
      </c>
      <c r="H20" s="5">
        <v>3.5999999999999999E-3</v>
      </c>
      <c r="I20" s="5">
        <v>1</v>
      </c>
      <c r="O20" s="1" t="s">
        <v>17</v>
      </c>
      <c r="P20" s="5">
        <v>1.7241</v>
      </c>
      <c r="Q20" s="5">
        <v>638.14</v>
      </c>
      <c r="R20" s="6">
        <v>1.1100000000000001</v>
      </c>
      <c r="S20" s="17">
        <f>2.26*10^-7</f>
        <v>2.2599999999999996E-7</v>
      </c>
      <c r="T20" s="5">
        <v>1.0345</v>
      </c>
      <c r="U20" s="5">
        <v>1.2710000000000001E-2</v>
      </c>
      <c r="V20" s="5">
        <v>164</v>
      </c>
    </row>
    <row r="21" spans="2:28" x14ac:dyDescent="0.3">
      <c r="B21" s="11" t="s">
        <v>17</v>
      </c>
      <c r="C21" s="5">
        <v>1.157</v>
      </c>
      <c r="D21" s="5">
        <v>486.4699</v>
      </c>
      <c r="E21" s="6">
        <v>1.3</v>
      </c>
      <c r="F21" s="5">
        <f>2.1626*10^-6</f>
        <v>2.1625999999999998E-6</v>
      </c>
      <c r="G21" s="5">
        <v>1.0342</v>
      </c>
      <c r="H21" s="7">
        <v>1.06E-2</v>
      </c>
      <c r="I21" s="5">
        <v>191</v>
      </c>
    </row>
    <row r="23" spans="2:28" x14ac:dyDescent="0.3">
      <c r="C23" s="1" t="s">
        <v>13</v>
      </c>
      <c r="E23" s="1" t="s">
        <v>1</v>
      </c>
      <c r="F23" s="5">
        <v>33</v>
      </c>
      <c r="H23" s="1" t="s">
        <v>2</v>
      </c>
      <c r="I23" s="5">
        <v>1000</v>
      </c>
    </row>
    <row r="24" spans="2:28" x14ac:dyDescent="0.3">
      <c r="C24" s="1" t="s">
        <v>3</v>
      </c>
      <c r="D24" s="1" t="s">
        <v>4</v>
      </c>
      <c r="E24" s="1" t="s">
        <v>5</v>
      </c>
      <c r="F24" s="1" t="s">
        <v>21</v>
      </c>
      <c r="G24" s="1" t="s">
        <v>7</v>
      </c>
      <c r="H24" s="1" t="s">
        <v>8</v>
      </c>
      <c r="I24" s="1" t="s">
        <v>9</v>
      </c>
      <c r="P24" s="1" t="s">
        <v>13</v>
      </c>
      <c r="R24" s="1" t="s">
        <v>1</v>
      </c>
      <c r="S24" s="5">
        <v>33</v>
      </c>
      <c r="U24" s="1" t="s">
        <v>2</v>
      </c>
      <c r="V24" s="5">
        <v>1000</v>
      </c>
    </row>
    <row r="25" spans="2:28" x14ac:dyDescent="0.3">
      <c r="B25" s="4"/>
      <c r="C25" s="5"/>
      <c r="D25" s="5"/>
      <c r="E25" s="5"/>
      <c r="F25" s="5"/>
      <c r="G25" s="5"/>
      <c r="H25" s="5"/>
      <c r="I25" s="5"/>
      <c r="P25" s="1" t="s">
        <v>3</v>
      </c>
      <c r="Q25" s="1" t="s">
        <v>4</v>
      </c>
      <c r="R25" s="1" t="s">
        <v>5</v>
      </c>
      <c r="S25" s="1" t="s">
        <v>21</v>
      </c>
      <c r="T25" s="1" t="s">
        <v>7</v>
      </c>
      <c r="U25" s="1" t="s">
        <v>8</v>
      </c>
      <c r="V25" s="1" t="s">
        <v>9</v>
      </c>
    </row>
    <row r="26" spans="2:28" x14ac:dyDescent="0.3">
      <c r="B26" s="4"/>
      <c r="C26" s="5"/>
      <c r="D26" s="5"/>
      <c r="E26" s="5"/>
      <c r="F26" s="5"/>
      <c r="G26" s="5"/>
      <c r="H26" s="5"/>
      <c r="I26" s="5"/>
      <c r="O26" s="4" t="s">
        <v>23</v>
      </c>
      <c r="P26" s="5">
        <v>2.2567E-2</v>
      </c>
      <c r="Q26" s="5">
        <v>15.8636</v>
      </c>
      <c r="R26" s="5">
        <v>1.46079</v>
      </c>
      <c r="S26" s="5">
        <f>2.5449*10^-7</f>
        <v>2.5449E-7</v>
      </c>
      <c r="T26" s="5">
        <v>0.76163000000000003</v>
      </c>
      <c r="U26" s="5">
        <v>1.5299999999999999E-2</v>
      </c>
      <c r="V26" s="5">
        <v>5</v>
      </c>
    </row>
    <row r="27" spans="2:28" x14ac:dyDescent="0.3">
      <c r="B27" s="4" t="s">
        <v>10</v>
      </c>
      <c r="C27" s="5">
        <v>3.6600000000000001E-2</v>
      </c>
      <c r="D27" s="5">
        <v>52.697800000000001</v>
      </c>
      <c r="E27" s="5">
        <v>1.4770000000000001</v>
      </c>
      <c r="F27" s="5">
        <f>3.0969*10^-7</f>
        <v>3.0969000000000002E-7</v>
      </c>
      <c r="G27" s="9">
        <v>0.76080000000000003</v>
      </c>
      <c r="H27" s="5">
        <v>7.8094000000000004E-4</v>
      </c>
      <c r="I27" s="5">
        <v>11</v>
      </c>
      <c r="O27" s="1" t="s">
        <v>24</v>
      </c>
      <c r="P27" s="5">
        <v>1.2292000000000001E-2</v>
      </c>
      <c r="Q27" s="5">
        <v>19.700399999999998</v>
      </c>
      <c r="R27" s="5">
        <v>1.6177999999999999</v>
      </c>
      <c r="S27" s="5">
        <f>1.0865*10^-6</f>
        <v>1.0864999999999999E-6</v>
      </c>
      <c r="T27" s="5">
        <v>0.76102000000000003</v>
      </c>
      <c r="U27" s="5">
        <v>1.7912999999999998E-2</v>
      </c>
      <c r="V27" s="5">
        <v>8</v>
      </c>
    </row>
    <row r="28" spans="2:28" x14ac:dyDescent="0.3">
      <c r="B28" s="4"/>
      <c r="C28" s="5"/>
      <c r="D28" s="5"/>
      <c r="E28" s="5"/>
      <c r="F28" s="5"/>
      <c r="G28" s="9"/>
      <c r="H28" s="5"/>
      <c r="I28" s="5"/>
      <c r="O28" s="1" t="s">
        <v>25</v>
      </c>
      <c r="P28" s="5">
        <v>3.1504999999999998E-2</v>
      </c>
      <c r="Q28" s="5">
        <v>15.205299999999999</v>
      </c>
      <c r="R28" s="5">
        <v>1.4119999999999999</v>
      </c>
      <c r="S28" s="5">
        <f>1.5206*10^-7</f>
        <v>1.5206E-7</v>
      </c>
      <c r="T28" s="9">
        <v>0.7621</v>
      </c>
      <c r="U28" s="5">
        <v>9.7999999999999997E-3</v>
      </c>
      <c r="V28" s="5">
        <v>11</v>
      </c>
    </row>
    <row r="29" spans="2:28" x14ac:dyDescent="0.3">
      <c r="B29" s="8" t="s">
        <v>14</v>
      </c>
      <c r="C29" s="5">
        <v>3.7400000000000003E-2</v>
      </c>
      <c r="D29" s="5">
        <v>49.696399999999997</v>
      </c>
      <c r="E29" s="5">
        <v>1.4641999999999999</v>
      </c>
      <c r="F29" s="5">
        <f>2.7152*10^-7</f>
        <v>2.7151999999999999E-7</v>
      </c>
      <c r="G29" s="5">
        <v>0.76090000000000002</v>
      </c>
      <c r="H29" s="5">
        <v>8.8480000000000004E-4</v>
      </c>
      <c r="I29" s="5">
        <v>64</v>
      </c>
      <c r="O29" s="1" t="s">
        <v>26</v>
      </c>
      <c r="P29" s="5">
        <v>1.2309E-2</v>
      </c>
      <c r="Q29" s="5">
        <v>19.693999999999999</v>
      </c>
      <c r="R29" s="5">
        <v>1.6174999999999999</v>
      </c>
      <c r="S29" s="5">
        <f>1.0841*10^-6</f>
        <v>1.0840999999999999E-6</v>
      </c>
      <c r="T29" s="9">
        <v>0.76102000000000003</v>
      </c>
      <c r="U29" s="5">
        <v>1.7909000000000001E-2</v>
      </c>
      <c r="V29" s="5">
        <v>1183</v>
      </c>
    </row>
    <row r="30" spans="2:28" x14ac:dyDescent="0.3">
      <c r="B30" s="8"/>
      <c r="C30" s="5"/>
      <c r="D30" s="5"/>
      <c r="E30" s="5"/>
      <c r="F30" s="5"/>
      <c r="G30" s="5"/>
      <c r="H30" s="5"/>
      <c r="I30" s="5"/>
      <c r="O30" s="1" t="s">
        <v>17</v>
      </c>
      <c r="P30" s="5">
        <v>2.2579999999999999E-2</v>
      </c>
      <c r="Q30" s="5">
        <v>14.1592</v>
      </c>
      <c r="R30" s="5">
        <v>1.4</v>
      </c>
      <c r="S30" s="5">
        <f>1.3992*10^-7</f>
        <v>1.3992E-7</v>
      </c>
      <c r="T30" s="5">
        <v>0.76180000000000003</v>
      </c>
      <c r="U30" s="5">
        <v>1.47E-2</v>
      </c>
      <c r="V30" s="5">
        <v>173</v>
      </c>
    </row>
    <row r="31" spans="2:28" x14ac:dyDescent="0.3">
      <c r="B31" s="8" t="s">
        <v>17</v>
      </c>
      <c r="C31" s="5">
        <v>4.5699999999999998E-2</v>
      </c>
      <c r="D31" s="5">
        <v>26.845600000000001</v>
      </c>
      <c r="E31" s="5">
        <v>1.3</v>
      </c>
      <c r="F31" s="5">
        <f>4.2507*10^-8</f>
        <v>4.2507000000000005E-8</v>
      </c>
      <c r="G31" s="5">
        <v>0.76160000000000005</v>
      </c>
      <c r="H31" s="5">
        <v>5.8999999999999999E-3</v>
      </c>
      <c r="I31" s="5">
        <v>158</v>
      </c>
    </row>
    <row r="35" spans="15:22" x14ac:dyDescent="0.3">
      <c r="P35" s="1" t="s">
        <v>15</v>
      </c>
      <c r="R35" s="1" t="s">
        <v>1</v>
      </c>
      <c r="S35" s="5" t="s">
        <v>18</v>
      </c>
      <c r="U35" s="1" t="s">
        <v>2</v>
      </c>
      <c r="V35" s="5">
        <v>1000</v>
      </c>
    </row>
    <row r="36" spans="15:22" x14ac:dyDescent="0.3">
      <c r="P36" s="1" t="s">
        <v>3</v>
      </c>
      <c r="Q36" s="1" t="s">
        <v>4</v>
      </c>
      <c r="R36" s="1" t="s">
        <v>5</v>
      </c>
      <c r="S36" s="1" t="s">
        <v>6</v>
      </c>
      <c r="T36" s="1" t="s">
        <v>7</v>
      </c>
      <c r="U36" s="1" t="s">
        <v>8</v>
      </c>
      <c r="V36" s="1" t="s">
        <v>9</v>
      </c>
    </row>
    <row r="37" spans="15:22" x14ac:dyDescent="0.3">
      <c r="O37" s="4" t="s">
        <v>23</v>
      </c>
      <c r="P37" s="5">
        <v>0.30614999999999998</v>
      </c>
      <c r="Q37" s="5">
        <v>342.39850000000001</v>
      </c>
      <c r="R37" s="5">
        <v>1.1480189999999999</v>
      </c>
      <c r="S37" s="5">
        <f>5.38469*10^-8</f>
        <v>5.38469E-8</v>
      </c>
      <c r="T37" s="5">
        <v>5.5856899999999996</v>
      </c>
      <c r="U37" s="5">
        <v>2.0171600000000001E-2</v>
      </c>
      <c r="V37" s="5">
        <v>5</v>
      </c>
    </row>
    <row r="38" spans="15:22" x14ac:dyDescent="0.3">
      <c r="O38" s="1" t="s">
        <v>24</v>
      </c>
      <c r="P38" s="5">
        <v>0.17380000000000001</v>
      </c>
      <c r="Q38" s="5">
        <v>693.55</v>
      </c>
      <c r="R38" s="5">
        <v>1.3307</v>
      </c>
      <c r="S38" s="5">
        <f>6.8401*10^-7</f>
        <v>6.8400999999999989E-7</v>
      </c>
      <c r="T38" s="5">
        <v>5.5820999999999996</v>
      </c>
      <c r="U38" s="5">
        <v>2.4458000000000001E-2</v>
      </c>
      <c r="V38" s="5">
        <v>8</v>
      </c>
    </row>
    <row r="39" spans="15:22" x14ac:dyDescent="0.3">
      <c r="O39" s="1" t="s">
        <v>25</v>
      </c>
      <c r="P39" s="5">
        <v>0.2477</v>
      </c>
      <c r="Q39" s="5">
        <v>438.68439999999998</v>
      </c>
      <c r="R39" s="5">
        <v>1.2270000000000001</v>
      </c>
      <c r="S39" s="5">
        <f>1.7723*10^-7</f>
        <v>1.7722999999999998E-7</v>
      </c>
      <c r="T39" s="5">
        <v>5.5838999999999999</v>
      </c>
      <c r="U39" s="5">
        <v>1.2699999999999999E-2</v>
      </c>
      <c r="V39" s="5">
        <v>14</v>
      </c>
    </row>
    <row r="40" spans="15:22" x14ac:dyDescent="0.3">
      <c r="O40" s="1" t="s">
        <v>26</v>
      </c>
      <c r="P40" s="5">
        <v>0.17465</v>
      </c>
      <c r="Q40" s="5">
        <v>688.99</v>
      </c>
      <c r="R40" s="5">
        <v>1.3294999999999999</v>
      </c>
      <c r="S40" s="5">
        <f>6.7427*10^-7</f>
        <v>6.7426999999999996E-7</v>
      </c>
      <c r="T40" s="5">
        <v>5.5820999999999996</v>
      </c>
      <c r="U40" s="5">
        <v>2.4263E-2</v>
      </c>
      <c r="V40" s="5">
        <v>4018</v>
      </c>
    </row>
    <row r="41" spans="15:22" x14ac:dyDescent="0.3">
      <c r="O41" s="1" t="s">
        <v>17</v>
      </c>
      <c r="P41" s="5">
        <v>0.17501</v>
      </c>
      <c r="Q41" s="5">
        <v>503.15</v>
      </c>
      <c r="R41" s="5">
        <v>1.3</v>
      </c>
      <c r="S41" s="5">
        <f>4.7494*10^-7</f>
        <v>4.7493999999999994E-7</v>
      </c>
      <c r="T41" s="5">
        <v>5.5826000000000002</v>
      </c>
      <c r="U41" s="5">
        <v>2.3779999999999999E-2</v>
      </c>
      <c r="V41" s="5">
        <v>129</v>
      </c>
    </row>
    <row r="46" spans="15:22" x14ac:dyDescent="0.3">
      <c r="P46" s="1" t="s">
        <v>19</v>
      </c>
    </row>
    <row r="47" spans="15:22" x14ac:dyDescent="0.3">
      <c r="P47" s="1" t="s">
        <v>3</v>
      </c>
      <c r="Q47" s="1" t="s">
        <v>4</v>
      </c>
      <c r="R47" s="1" t="s">
        <v>5</v>
      </c>
      <c r="S47" s="1" t="s">
        <v>6</v>
      </c>
      <c r="T47" s="1" t="s">
        <v>7</v>
      </c>
      <c r="U47" s="5" t="s">
        <v>8</v>
      </c>
      <c r="V47" s="1" t="s">
        <v>9</v>
      </c>
    </row>
    <row r="48" spans="15:22" x14ac:dyDescent="0.3">
      <c r="O48" s="4" t="s">
        <v>23</v>
      </c>
      <c r="P48" s="5">
        <v>0.35898999999999998</v>
      </c>
      <c r="Q48" s="5">
        <v>571.13800000000003</v>
      </c>
      <c r="R48" s="5">
        <v>1.1916260000000001</v>
      </c>
      <c r="S48" s="5">
        <f>2.9084*10^-7</f>
        <v>2.9083999999999998E-7</v>
      </c>
      <c r="T48" s="5">
        <v>5.7005809999999997</v>
      </c>
      <c r="U48" s="5">
        <v>5.1006999999999997E-2</v>
      </c>
      <c r="V48" s="5">
        <v>5</v>
      </c>
    </row>
    <row r="49" spans="15:22" x14ac:dyDescent="0.3">
      <c r="O49" s="1" t="s">
        <v>24</v>
      </c>
      <c r="P49" s="5">
        <v>0.31857000000000002</v>
      </c>
      <c r="Q49" s="5">
        <v>823.29</v>
      </c>
      <c r="R49" s="5">
        <v>1.2484</v>
      </c>
      <c r="S49" s="5">
        <f>6.2643*10^-7</f>
        <v>6.2643000000000003E-7</v>
      </c>
      <c r="T49" s="5">
        <v>5.6992000000000003</v>
      </c>
      <c r="U49" s="5">
        <v>3.6878000000000001E-2</v>
      </c>
      <c r="V49" s="5">
        <v>8</v>
      </c>
    </row>
    <row r="50" spans="15:22" x14ac:dyDescent="0.3">
      <c r="O50" s="1" t="s">
        <v>25</v>
      </c>
      <c r="P50" s="5">
        <v>0.30470000000000003</v>
      </c>
      <c r="Q50" s="5">
        <v>860.23900000000003</v>
      </c>
      <c r="R50" s="6">
        <v>1.256</v>
      </c>
      <c r="S50" s="5">
        <f>6.901*10^-7</f>
        <v>6.9009999999999997E-7</v>
      </c>
      <c r="T50" s="5">
        <v>5.6989999999999998</v>
      </c>
      <c r="U50" s="5">
        <v>2.5656000000000002E-2</v>
      </c>
      <c r="V50" s="5">
        <v>14</v>
      </c>
    </row>
    <row r="51" spans="15:22" x14ac:dyDescent="0.3">
      <c r="O51" s="1" t="s">
        <v>26</v>
      </c>
      <c r="P51" s="5">
        <v>0.31920999999999999</v>
      </c>
      <c r="Q51" s="5">
        <v>817.63</v>
      </c>
      <c r="R51" s="5">
        <v>1.2475000000000001</v>
      </c>
      <c r="S51" s="5">
        <f>6.192*10^-7</f>
        <v>6.1920000000000004E-7</v>
      </c>
      <c r="T51" s="5">
        <v>5.6992000000000003</v>
      </c>
      <c r="U51" s="5">
        <v>3.1920999999999998E-2</v>
      </c>
      <c r="V51" s="5">
        <v>3427</v>
      </c>
    </row>
    <row r="52" spans="15:22" x14ac:dyDescent="0.3">
      <c r="O52" s="1" t="s">
        <v>17</v>
      </c>
      <c r="P52" s="5">
        <v>0.29970999999999998</v>
      </c>
      <c r="Q52" s="5">
        <v>653.32180000000005</v>
      </c>
      <c r="R52" s="6">
        <v>1.25</v>
      </c>
      <c r="S52" s="5">
        <f>6.4469*10^-7</f>
        <v>6.4468999999999998E-7</v>
      </c>
      <c r="T52" s="5">
        <v>5.6996000000000002</v>
      </c>
      <c r="U52" s="5">
        <v>3.3019E-2</v>
      </c>
      <c r="V52" s="5">
        <v>127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Leamus</dc:creator>
  <cp:lastModifiedBy>Alberto Leamus</cp:lastModifiedBy>
  <dcterms:created xsi:type="dcterms:W3CDTF">2023-07-05T19:37:45Z</dcterms:created>
  <dcterms:modified xsi:type="dcterms:W3CDTF">2023-08-07T20:09:28Z</dcterms:modified>
</cp:coreProperties>
</file>