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2035" windowHeight="102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" i="1" l="1"/>
  <c r="B3" i="1"/>
  <c r="E5" i="1" s="1"/>
  <c r="E4" i="1"/>
  <c r="E16" i="1"/>
  <c r="E20" i="1"/>
  <c r="E32" i="1"/>
  <c r="E36" i="1"/>
  <c r="R32" i="1" l="1"/>
  <c r="R20" i="1"/>
  <c r="N16" i="1"/>
  <c r="N36" i="1"/>
  <c r="N4" i="1"/>
  <c r="N32" i="1"/>
  <c r="N5" i="1"/>
  <c r="N20" i="1"/>
  <c r="M20" i="1"/>
  <c r="M16" i="1"/>
  <c r="M36" i="1"/>
  <c r="M4" i="1"/>
  <c r="M32" i="1"/>
  <c r="M5" i="1"/>
  <c r="I20" i="1"/>
  <c r="J20" i="1"/>
  <c r="I16" i="1"/>
  <c r="J16" i="1"/>
  <c r="R16" i="1" s="1"/>
  <c r="J36" i="1"/>
  <c r="R36" i="1" s="1"/>
  <c r="I36" i="1"/>
  <c r="J4" i="1"/>
  <c r="R4" i="1" s="1"/>
  <c r="I4" i="1"/>
  <c r="Q4" i="1" s="1"/>
  <c r="S4" i="1" s="1"/>
  <c r="I32" i="1"/>
  <c r="Q32" i="1" s="1"/>
  <c r="S32" i="1" s="1"/>
  <c r="J32" i="1"/>
  <c r="I5" i="1"/>
  <c r="J5" i="1"/>
  <c r="R5" i="1" s="1"/>
  <c r="H16" i="1"/>
  <c r="H36" i="1"/>
  <c r="H4" i="1"/>
  <c r="H32" i="1"/>
  <c r="H5" i="1"/>
  <c r="H20" i="1"/>
  <c r="E44" i="1"/>
  <c r="E28" i="1"/>
  <c r="E12" i="1"/>
  <c r="E40" i="1"/>
  <c r="E24" i="1"/>
  <c r="E8" i="1"/>
  <c r="F36" i="1"/>
  <c r="G36" i="1" s="1"/>
  <c r="F4" i="1"/>
  <c r="G4" i="1" s="1"/>
  <c r="F32" i="1"/>
  <c r="G32" i="1" s="1"/>
  <c r="F16" i="1"/>
  <c r="G16" i="1" s="1"/>
  <c r="F5" i="1"/>
  <c r="G5" i="1" s="1"/>
  <c r="E43" i="1"/>
  <c r="E39" i="1"/>
  <c r="E35" i="1"/>
  <c r="E31" i="1"/>
  <c r="E27" i="1"/>
  <c r="E23" i="1"/>
  <c r="E19" i="1"/>
  <c r="E15" i="1"/>
  <c r="E11" i="1"/>
  <c r="E7" i="1"/>
  <c r="E3" i="1"/>
  <c r="E46" i="1"/>
  <c r="E42" i="1"/>
  <c r="E38" i="1"/>
  <c r="E34" i="1"/>
  <c r="E30" i="1"/>
  <c r="E26" i="1"/>
  <c r="E22" i="1"/>
  <c r="E18" i="1"/>
  <c r="E14" i="1"/>
  <c r="E10" i="1"/>
  <c r="E6" i="1"/>
  <c r="E2" i="1"/>
  <c r="E45" i="1"/>
  <c r="E41" i="1"/>
  <c r="E37" i="1"/>
  <c r="E33" i="1"/>
  <c r="E29" i="1"/>
  <c r="E25" i="1"/>
  <c r="E21" i="1"/>
  <c r="E17" i="1"/>
  <c r="E13" i="1"/>
  <c r="E9" i="1"/>
  <c r="F20" i="1"/>
  <c r="G20" i="1" s="1"/>
  <c r="R3" i="1" l="1"/>
  <c r="Q36" i="1"/>
  <c r="S36" i="1" s="1"/>
  <c r="Q20" i="1"/>
  <c r="S20" i="1" s="1"/>
  <c r="R15" i="1"/>
  <c r="R7" i="1"/>
  <c r="Q5" i="1"/>
  <c r="S5" i="1" s="1"/>
  <c r="Q16" i="1"/>
  <c r="S16" i="1" s="1"/>
  <c r="L32" i="1"/>
  <c r="L20" i="1"/>
  <c r="L16" i="1"/>
  <c r="L4" i="1"/>
  <c r="P4" i="1"/>
  <c r="O4" i="1"/>
  <c r="O5" i="1"/>
  <c r="P5" i="1"/>
  <c r="P16" i="1"/>
  <c r="O16" i="1"/>
  <c r="K36" i="1"/>
  <c r="P36" i="1"/>
  <c r="O36" i="1"/>
  <c r="P32" i="1"/>
  <c r="O32" i="1"/>
  <c r="P20" i="1"/>
  <c r="O20" i="1"/>
  <c r="L5" i="1"/>
  <c r="N17" i="1"/>
  <c r="N2" i="1"/>
  <c r="N34" i="1"/>
  <c r="N28" i="1"/>
  <c r="N9" i="1"/>
  <c r="N25" i="1"/>
  <c r="N41" i="1"/>
  <c r="N10" i="1"/>
  <c r="N26" i="1"/>
  <c r="N42" i="1"/>
  <c r="N11" i="1"/>
  <c r="N27" i="1"/>
  <c r="N43" i="1"/>
  <c r="N40" i="1"/>
  <c r="L36" i="1"/>
  <c r="N13" i="1"/>
  <c r="N29" i="1"/>
  <c r="N45" i="1"/>
  <c r="N14" i="1"/>
  <c r="N30" i="1"/>
  <c r="N46" i="1"/>
  <c r="N15" i="1"/>
  <c r="N31" i="1"/>
  <c r="N12" i="1"/>
  <c r="N33" i="1"/>
  <c r="N18" i="1"/>
  <c r="N3" i="1"/>
  <c r="N19" i="1"/>
  <c r="N35" i="1"/>
  <c r="N8" i="1"/>
  <c r="N21" i="1"/>
  <c r="N37" i="1"/>
  <c r="N6" i="1"/>
  <c r="N22" i="1"/>
  <c r="N38" i="1"/>
  <c r="N7" i="1"/>
  <c r="N23" i="1"/>
  <c r="N39" i="1"/>
  <c r="N24" i="1"/>
  <c r="N44" i="1"/>
  <c r="K5" i="1"/>
  <c r="K16" i="1"/>
  <c r="M9" i="1"/>
  <c r="M41" i="1"/>
  <c r="M26" i="1"/>
  <c r="M42" i="1"/>
  <c r="M27" i="1"/>
  <c r="M43" i="1"/>
  <c r="M40" i="1"/>
  <c r="M13" i="1"/>
  <c r="M29" i="1"/>
  <c r="M45" i="1"/>
  <c r="M14" i="1"/>
  <c r="M30" i="1"/>
  <c r="M46" i="1"/>
  <c r="M15" i="1"/>
  <c r="M31" i="1"/>
  <c r="M12" i="1"/>
  <c r="K32" i="1"/>
  <c r="K20" i="1"/>
  <c r="M17" i="1"/>
  <c r="M33" i="1"/>
  <c r="M2" i="1"/>
  <c r="M18" i="1"/>
  <c r="M34" i="1"/>
  <c r="M3" i="1"/>
  <c r="M19" i="1"/>
  <c r="M35" i="1"/>
  <c r="M8" i="1"/>
  <c r="M28" i="1"/>
  <c r="K4" i="1"/>
  <c r="M25" i="1"/>
  <c r="M10" i="1"/>
  <c r="M11" i="1"/>
  <c r="M21" i="1"/>
  <c r="M37" i="1"/>
  <c r="M6" i="1"/>
  <c r="M22" i="1"/>
  <c r="M38" i="1"/>
  <c r="M7" i="1"/>
  <c r="M23" i="1"/>
  <c r="M39" i="1"/>
  <c r="M24" i="1"/>
  <c r="M44" i="1"/>
  <c r="I13" i="1"/>
  <c r="J13" i="1"/>
  <c r="J17" i="1"/>
  <c r="R17" i="1" s="1"/>
  <c r="I17" i="1"/>
  <c r="Q17" i="1" s="1"/>
  <c r="S17" i="1" s="1"/>
  <c r="J33" i="1"/>
  <c r="R33" i="1" s="1"/>
  <c r="I33" i="1"/>
  <c r="I2" i="1"/>
  <c r="J2" i="1"/>
  <c r="R2" i="1" s="1"/>
  <c r="J18" i="1"/>
  <c r="R18" i="1" s="1"/>
  <c r="I18" i="1"/>
  <c r="J34" i="1"/>
  <c r="R34" i="1" s="1"/>
  <c r="I34" i="1"/>
  <c r="Q34" i="1" s="1"/>
  <c r="S34" i="1" s="1"/>
  <c r="I3" i="1"/>
  <c r="J3" i="1"/>
  <c r="I19" i="1"/>
  <c r="J19" i="1"/>
  <c r="R19" i="1" s="1"/>
  <c r="J35" i="1"/>
  <c r="R35" i="1" s="1"/>
  <c r="I35" i="1"/>
  <c r="I8" i="1"/>
  <c r="J8" i="1"/>
  <c r="R8" i="1" s="1"/>
  <c r="J28" i="1"/>
  <c r="R28" i="1" s="1"/>
  <c r="I28" i="1"/>
  <c r="I21" i="1"/>
  <c r="J21" i="1"/>
  <c r="R21" i="1" s="1"/>
  <c r="I37" i="1"/>
  <c r="J37" i="1"/>
  <c r="R37" i="1" s="1"/>
  <c r="I6" i="1"/>
  <c r="J6" i="1"/>
  <c r="R6" i="1" s="1"/>
  <c r="I22" i="1"/>
  <c r="Q22" i="1" s="1"/>
  <c r="S22" i="1" s="1"/>
  <c r="J22" i="1"/>
  <c r="R22" i="1" s="1"/>
  <c r="I38" i="1"/>
  <c r="J38" i="1"/>
  <c r="R38" i="1" s="1"/>
  <c r="I7" i="1"/>
  <c r="J7" i="1"/>
  <c r="I23" i="1"/>
  <c r="J23" i="1"/>
  <c r="R23" i="1" s="1"/>
  <c r="I39" i="1"/>
  <c r="Q39" i="1" s="1"/>
  <c r="S39" i="1" s="1"/>
  <c r="J39" i="1"/>
  <c r="R39" i="1" s="1"/>
  <c r="J24" i="1"/>
  <c r="R24" i="1" s="1"/>
  <c r="I24" i="1"/>
  <c r="Q24" i="1" s="1"/>
  <c r="S24" i="1" s="1"/>
  <c r="J44" i="1"/>
  <c r="R44" i="1" s="1"/>
  <c r="I44" i="1"/>
  <c r="J9" i="1"/>
  <c r="I9" i="1"/>
  <c r="I25" i="1"/>
  <c r="Q25" i="1" s="1"/>
  <c r="S25" i="1" s="1"/>
  <c r="J25" i="1"/>
  <c r="R25" i="1" s="1"/>
  <c r="J41" i="1"/>
  <c r="R41" i="1" s="1"/>
  <c r="I41" i="1"/>
  <c r="Q41" i="1" s="1"/>
  <c r="S41" i="1" s="1"/>
  <c r="J10" i="1"/>
  <c r="R10" i="1" s="1"/>
  <c r="I10" i="1"/>
  <c r="J26" i="1"/>
  <c r="R26" i="1" s="1"/>
  <c r="I26" i="1"/>
  <c r="Q26" i="1" s="1"/>
  <c r="S26" i="1" s="1"/>
  <c r="I42" i="1"/>
  <c r="J42" i="1"/>
  <c r="J11" i="1"/>
  <c r="R11" i="1" s="1"/>
  <c r="I11" i="1"/>
  <c r="J27" i="1"/>
  <c r="R27" i="1" s="1"/>
  <c r="I27" i="1"/>
  <c r="J43" i="1"/>
  <c r="R43" i="1" s="1"/>
  <c r="I43" i="1"/>
  <c r="Q43" i="1" s="1"/>
  <c r="S43" i="1" s="1"/>
  <c r="I40" i="1"/>
  <c r="Q40" i="1" s="1"/>
  <c r="S40" i="1" s="1"/>
  <c r="J40" i="1"/>
  <c r="R40" i="1" s="1"/>
  <c r="I29" i="1"/>
  <c r="J29" i="1"/>
  <c r="R29" i="1" s="1"/>
  <c r="I45" i="1"/>
  <c r="Q45" i="1" s="1"/>
  <c r="S45" i="1" s="1"/>
  <c r="J45" i="1"/>
  <c r="R45" i="1" s="1"/>
  <c r="I14" i="1"/>
  <c r="J14" i="1"/>
  <c r="R14" i="1" s="1"/>
  <c r="I30" i="1"/>
  <c r="Q30" i="1" s="1"/>
  <c r="S30" i="1" s="1"/>
  <c r="J30" i="1"/>
  <c r="R30" i="1" s="1"/>
  <c r="I46" i="1"/>
  <c r="J46" i="1"/>
  <c r="R46" i="1" s="1"/>
  <c r="I15" i="1"/>
  <c r="J15" i="1"/>
  <c r="I31" i="1"/>
  <c r="J31" i="1"/>
  <c r="R31" i="1" s="1"/>
  <c r="J12" i="1"/>
  <c r="R12" i="1" s="1"/>
  <c r="I12" i="1"/>
  <c r="H40" i="1"/>
  <c r="F25" i="1"/>
  <c r="G25" i="1" s="1"/>
  <c r="H25" i="1"/>
  <c r="F13" i="1"/>
  <c r="G13" i="1" s="1"/>
  <c r="H13" i="1"/>
  <c r="F29" i="1"/>
  <c r="G29" i="1" s="1"/>
  <c r="H29" i="1"/>
  <c r="F45" i="1"/>
  <c r="G45" i="1" s="1"/>
  <c r="H45" i="1"/>
  <c r="F14" i="1"/>
  <c r="G14" i="1" s="1"/>
  <c r="H14" i="1"/>
  <c r="F30" i="1"/>
  <c r="G30" i="1" s="1"/>
  <c r="H30" i="1"/>
  <c r="F46" i="1"/>
  <c r="G46" i="1" s="1"/>
  <c r="H46" i="1"/>
  <c r="F15" i="1"/>
  <c r="G15" i="1" s="1"/>
  <c r="H15" i="1"/>
  <c r="F31" i="1"/>
  <c r="G31" i="1" s="1"/>
  <c r="H31" i="1"/>
  <c r="F17" i="1"/>
  <c r="G17" i="1" s="1"/>
  <c r="H17" i="1"/>
  <c r="F33" i="1"/>
  <c r="G33" i="1" s="1"/>
  <c r="H33" i="1"/>
  <c r="F2" i="1"/>
  <c r="G2" i="1" s="1"/>
  <c r="H2" i="1"/>
  <c r="F18" i="1"/>
  <c r="G18" i="1" s="1"/>
  <c r="H18" i="1"/>
  <c r="F34" i="1"/>
  <c r="G34" i="1" s="1"/>
  <c r="H34" i="1"/>
  <c r="F3" i="1"/>
  <c r="G3" i="1" s="1"/>
  <c r="H3" i="1"/>
  <c r="F19" i="1"/>
  <c r="G19" i="1" s="1"/>
  <c r="H19" i="1"/>
  <c r="F35" i="1"/>
  <c r="G35" i="1" s="1"/>
  <c r="H35" i="1"/>
  <c r="F40" i="1"/>
  <c r="G40" i="1" s="1"/>
  <c r="F12" i="1"/>
  <c r="G12" i="1" s="1"/>
  <c r="H12" i="1"/>
  <c r="F21" i="1"/>
  <c r="G21" i="1" s="1"/>
  <c r="H21" i="1"/>
  <c r="F37" i="1"/>
  <c r="G37" i="1" s="1"/>
  <c r="H37" i="1"/>
  <c r="F6" i="1"/>
  <c r="G6" i="1" s="1"/>
  <c r="H6" i="1"/>
  <c r="F22" i="1"/>
  <c r="G22" i="1" s="1"/>
  <c r="H22" i="1"/>
  <c r="F38" i="1"/>
  <c r="G38" i="1" s="1"/>
  <c r="H38" i="1"/>
  <c r="F7" i="1"/>
  <c r="G7" i="1" s="1"/>
  <c r="H7" i="1"/>
  <c r="F23" i="1"/>
  <c r="G23" i="1" s="1"/>
  <c r="H23" i="1"/>
  <c r="F39" i="1"/>
  <c r="G39" i="1" s="1"/>
  <c r="H39" i="1"/>
  <c r="F8" i="1"/>
  <c r="G8" i="1" s="1"/>
  <c r="H8" i="1"/>
  <c r="F28" i="1"/>
  <c r="G28" i="1" s="1"/>
  <c r="H28" i="1"/>
  <c r="F9" i="1"/>
  <c r="G9" i="1" s="1"/>
  <c r="H9" i="1"/>
  <c r="F41" i="1"/>
  <c r="G41" i="1" s="1"/>
  <c r="H41" i="1"/>
  <c r="F10" i="1"/>
  <c r="G10" i="1" s="1"/>
  <c r="H10" i="1"/>
  <c r="F26" i="1"/>
  <c r="G26" i="1" s="1"/>
  <c r="H26" i="1"/>
  <c r="F42" i="1"/>
  <c r="H42" i="1"/>
  <c r="F11" i="1"/>
  <c r="G11" i="1" s="1"/>
  <c r="H11" i="1"/>
  <c r="F27" i="1"/>
  <c r="G27" i="1" s="1"/>
  <c r="H27" i="1"/>
  <c r="F43" i="1"/>
  <c r="G43" i="1" s="1"/>
  <c r="H43" i="1"/>
  <c r="F24" i="1"/>
  <c r="G24" i="1" s="1"/>
  <c r="H24" i="1"/>
  <c r="F44" i="1"/>
  <c r="G44" i="1" s="1"/>
  <c r="H44" i="1"/>
  <c r="G42" i="1"/>
  <c r="Q27" i="1" l="1"/>
  <c r="S27" i="1" s="1"/>
  <c r="Q2" i="1"/>
  <c r="S2" i="1" s="1"/>
  <c r="Q46" i="1"/>
  <c r="S46" i="1" s="1"/>
  <c r="Q29" i="1"/>
  <c r="S29" i="1" s="1"/>
  <c r="Q38" i="1"/>
  <c r="S38" i="1" s="1"/>
  <c r="Q21" i="1"/>
  <c r="S21" i="1" s="1"/>
  <c r="Q19" i="1"/>
  <c r="S19" i="1" s="1"/>
  <c r="Q12" i="1"/>
  <c r="S12" i="1" s="1"/>
  <c r="Q15" i="1"/>
  <c r="S15" i="1" s="1"/>
  <c r="Q42" i="1"/>
  <c r="S42" i="1" s="1"/>
  <c r="Q10" i="1"/>
  <c r="S10" i="1" s="1"/>
  <c r="Q44" i="1"/>
  <c r="S44" i="1" s="1"/>
  <c r="Q7" i="1"/>
  <c r="S7" i="1" s="1"/>
  <c r="Q37" i="1"/>
  <c r="S37" i="1" s="1"/>
  <c r="Q28" i="1"/>
  <c r="S28" i="1" s="1"/>
  <c r="Q35" i="1"/>
  <c r="S35" i="1" s="1"/>
  <c r="Q3" i="1"/>
  <c r="S3" i="1" s="1"/>
  <c r="Q18" i="1"/>
  <c r="S18" i="1" s="1"/>
  <c r="Q33" i="1"/>
  <c r="S33" i="1" s="1"/>
  <c r="Q13" i="1"/>
  <c r="S13" i="1" s="1"/>
  <c r="R42" i="1"/>
  <c r="Q31" i="1"/>
  <c r="S31" i="1" s="1"/>
  <c r="Q14" i="1"/>
  <c r="S14" i="1" s="1"/>
  <c r="Q11" i="1"/>
  <c r="S11" i="1" s="1"/>
  <c r="Q9" i="1"/>
  <c r="S9" i="1" s="1"/>
  <c r="Q23" i="1"/>
  <c r="S23" i="1" s="1"/>
  <c r="Q6" i="1"/>
  <c r="S6" i="1" s="1"/>
  <c r="Q8" i="1"/>
  <c r="S8" i="1" s="1"/>
  <c r="R9" i="1"/>
  <c r="R13" i="1"/>
  <c r="P15" i="1"/>
  <c r="O15" i="1"/>
  <c r="P30" i="1"/>
  <c r="O30" i="1"/>
  <c r="O45" i="1"/>
  <c r="P45" i="1"/>
  <c r="P40" i="1"/>
  <c r="O40" i="1"/>
  <c r="P42" i="1"/>
  <c r="O42" i="1"/>
  <c r="O25" i="1"/>
  <c r="P25" i="1"/>
  <c r="P39" i="1"/>
  <c r="O39" i="1"/>
  <c r="P7" i="1"/>
  <c r="O7" i="1"/>
  <c r="P22" i="1"/>
  <c r="O22" i="1"/>
  <c r="O37" i="1"/>
  <c r="P37" i="1"/>
  <c r="P3" i="1"/>
  <c r="O3" i="1"/>
  <c r="O13" i="1"/>
  <c r="P13" i="1"/>
  <c r="L43" i="1"/>
  <c r="P43" i="1"/>
  <c r="O43" i="1"/>
  <c r="L11" i="1"/>
  <c r="P11" i="1"/>
  <c r="O11" i="1"/>
  <c r="P26" i="1"/>
  <c r="O26" i="1"/>
  <c r="O41" i="1"/>
  <c r="P41" i="1"/>
  <c r="O9" i="1"/>
  <c r="P9" i="1"/>
  <c r="L24" i="1"/>
  <c r="P24" i="1"/>
  <c r="O24" i="1"/>
  <c r="L23" i="1"/>
  <c r="P34" i="1"/>
  <c r="O34" i="1"/>
  <c r="O17" i="1"/>
  <c r="P17" i="1"/>
  <c r="P31" i="1"/>
  <c r="O31" i="1"/>
  <c r="P46" i="1"/>
  <c r="O46" i="1"/>
  <c r="P14" i="1"/>
  <c r="O14" i="1"/>
  <c r="O29" i="1"/>
  <c r="P29" i="1"/>
  <c r="P23" i="1"/>
  <c r="O23" i="1"/>
  <c r="P38" i="1"/>
  <c r="O38" i="1"/>
  <c r="P6" i="1"/>
  <c r="O6" i="1"/>
  <c r="O21" i="1"/>
  <c r="P21" i="1"/>
  <c r="P8" i="1"/>
  <c r="O8" i="1"/>
  <c r="P19" i="1"/>
  <c r="O19" i="1"/>
  <c r="P2" i="1"/>
  <c r="O2" i="1"/>
  <c r="L12" i="1"/>
  <c r="P12" i="1"/>
  <c r="O12" i="1"/>
  <c r="P27" i="1"/>
  <c r="O27" i="1"/>
  <c r="P10" i="1"/>
  <c r="O10" i="1"/>
  <c r="P44" i="1"/>
  <c r="O44" i="1"/>
  <c r="P28" i="1"/>
  <c r="O28" i="1"/>
  <c r="L35" i="1"/>
  <c r="P35" i="1"/>
  <c r="O35" i="1"/>
  <c r="P18" i="1"/>
  <c r="O18" i="1"/>
  <c r="O33" i="1"/>
  <c r="P33" i="1"/>
  <c r="L15" i="1"/>
  <c r="L30" i="1"/>
  <c r="L45" i="1"/>
  <c r="L40" i="1"/>
  <c r="L27" i="1"/>
  <c r="L42" i="1"/>
  <c r="L10" i="1"/>
  <c r="L25" i="1"/>
  <c r="L44" i="1"/>
  <c r="L39" i="1"/>
  <c r="L7" i="1"/>
  <c r="L22" i="1"/>
  <c r="L37" i="1"/>
  <c r="L28" i="1"/>
  <c r="L3" i="1"/>
  <c r="L18" i="1"/>
  <c r="L33" i="1"/>
  <c r="L13" i="1"/>
  <c r="L31" i="1"/>
  <c r="L46" i="1"/>
  <c r="L14" i="1"/>
  <c r="L29" i="1"/>
  <c r="L26" i="1"/>
  <c r="L41" i="1"/>
  <c r="L9" i="1"/>
  <c r="L38" i="1"/>
  <c r="L6" i="1"/>
  <c r="L21" i="1"/>
  <c r="L8" i="1"/>
  <c r="L19" i="1"/>
  <c r="L34" i="1"/>
  <c r="K2" i="1"/>
  <c r="L17" i="1"/>
  <c r="L2" i="1"/>
  <c r="K12" i="1"/>
  <c r="K27" i="1"/>
  <c r="K10" i="1"/>
  <c r="K44" i="1"/>
  <c r="K28" i="1"/>
  <c r="K35" i="1"/>
  <c r="K18" i="1"/>
  <c r="K33" i="1"/>
  <c r="K31" i="1"/>
  <c r="K46" i="1"/>
  <c r="K14" i="1"/>
  <c r="K29" i="1"/>
  <c r="K23" i="1"/>
  <c r="K38" i="1"/>
  <c r="K6" i="1"/>
  <c r="K21" i="1"/>
  <c r="K8" i="1"/>
  <c r="K19" i="1"/>
  <c r="K30" i="1"/>
  <c r="K40" i="1"/>
  <c r="K43" i="1"/>
  <c r="K11" i="1"/>
  <c r="K26" i="1"/>
  <c r="K41" i="1"/>
  <c r="K9" i="1"/>
  <c r="K24" i="1"/>
  <c r="K34" i="1"/>
  <c r="K17" i="1"/>
  <c r="K15" i="1"/>
  <c r="K45" i="1"/>
  <c r="K42" i="1"/>
  <c r="K25" i="1"/>
  <c r="K39" i="1"/>
  <c r="K7" i="1"/>
  <c r="K22" i="1"/>
  <c r="K37" i="1"/>
  <c r="K3" i="1"/>
  <c r="K13" i="1"/>
</calcChain>
</file>

<file path=xl/sharedStrings.xml><?xml version="1.0" encoding="utf-8"?>
<sst xmlns="http://schemas.openxmlformats.org/spreadsheetml/2006/main" count="22" uniqueCount="21">
  <si>
    <t>R1</t>
  </si>
  <si>
    <t>b1</t>
  </si>
  <si>
    <t>b2</t>
  </si>
  <si>
    <t>Rt</t>
  </si>
  <si>
    <t>delta</t>
  </si>
  <si>
    <t>wb</t>
  </si>
  <si>
    <t>a</t>
  </si>
  <si>
    <t>3 point hitch</t>
  </si>
  <si>
    <t>phi_t0</t>
  </si>
  <si>
    <t>d</t>
  </si>
  <si>
    <t>Rt2</t>
  </si>
  <si>
    <t>z</t>
  </si>
  <si>
    <t>x</t>
  </si>
  <si>
    <t>hx</t>
  </si>
  <si>
    <t>hz</t>
  </si>
  <si>
    <t>fx</t>
  </si>
  <si>
    <t>fz</t>
  </si>
  <si>
    <t>hz0</t>
  </si>
  <si>
    <t>max</t>
  </si>
  <si>
    <t>delta_2</t>
  </si>
  <si>
    <t>hz1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</si>
</sst>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2" borderId="0" xfId="1"/>
    <xf numFmtId="164" fontId="1" fillId="2" borderId="0" xfId="1" applyNumberFormat="1"/>
    <xf numFmtId="0" fontId="2" fillId="3" borderId="0" xfId="2"/>
    <xf numFmtId="164" fontId="2" fillId="3" borderId="0" xfId="2" applyNumberFormat="1"/>
  </cellXfs>
  <cellStyles count="3">
    <cellStyle name="Good" xfId="1" builtinId="26"/>
    <cellStyle name="Neutral" xfId="2" builtinId="28"/>
    <cellStyle name="Normal" xfId="0" builtinId="0"/>
  </cellStyles>
  <dxfs count="15"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  <dxf>
      <numFmt numFmtId="164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D1:S46" totalsRowShown="0">
  <autoFilter ref="D1:S46"/>
  <tableColumns count="16">
    <tableColumn id="1" name="a"/>
    <tableColumn id="2" name="R1" dataDxfId="14">
      <calculatedColumnFormula>$B$3/TAN(RADIANS(Table1[a]))</calculatedColumnFormula>
    </tableColumn>
    <tableColumn id="4" name="Rt" dataDxfId="13">
      <calculatedColumnFormula>SQRT(MAX(0,Table1[[#This Row],[R1]]*Table1[[#This Row],[R1]]+$B$1*$B$1-$B$2*$B$2))</calculatedColumnFormula>
    </tableColumn>
    <tableColumn id="5" name="delta" dataDxfId="12">
      <calculatedColumnFormula>Table1[R1]-Table1[Rt]</calculatedColumnFormula>
    </tableColumn>
    <tableColumn id="6" name="3 point hitch" dataDxfId="11">
      <calculatedColumnFormula>Table1[[#This Row],[R1]]-SQRT(Table1[[#This Row],[R1]]*Table1[[#This Row],[R1]]+($B$1+$B$2)^2)</calculatedColumnFormula>
    </tableColumn>
    <tableColumn id="3" name="phi_t0" dataDxfId="10">
      <calculatedColumnFormula>ATAN(($B$1+$B$2)/(Table1[[#This Row],[R1]]-$B$4))</calculatedColumnFormula>
    </tableColumn>
    <tableColumn id="7" name="Rt2" dataDxfId="9">
      <calculatedColumnFormula>SQRT(MAX(0,(Table1[[#This Row],[R1]]-$B$4)^2+($B$1+$B$2)^2))</calculatedColumnFormula>
    </tableColumn>
    <tableColumn id="8" name="fx" dataDxfId="8">
      <calculatedColumnFormula>SIN(Table1[[#This Row],[phi_t0]]+$B$5/Table1[[#This Row],[R1]])*Table1[[#This Row],[Rt2]]-$B$1-$B$2</calculatedColumnFormula>
    </tableColumn>
    <tableColumn id="9" name="fz" dataDxfId="7">
      <calculatedColumnFormula>Table1[[#This Row],[R1]]-$B$4-COS(Table1[[#This Row],[phi_t0]]+$B$5/Table1[[#This Row],[R1]])*Table1[[#This Row],[Rt2]]</calculatedColumnFormula>
    </tableColumn>
    <tableColumn id="10" name="x" dataDxfId="6">
      <calculatedColumnFormula>Table1[[#This Row],[R1]]*SIN($B$5/Table1[[#This Row],[R1]])</calculatedColumnFormula>
    </tableColumn>
    <tableColumn id="11" name="z" dataDxfId="5">
      <calculatedColumnFormula>Table1[[#This Row],[R1]]-Table1[[#This Row],[R1]]*COS($B$5/Table1[[#This Row],[R1]])</calculatedColumnFormula>
    </tableColumn>
    <tableColumn id="12" name="hx" dataDxfId="4">
      <calculatedColumnFormula>SIN(-Table1[[#This Row],[phi_t0]]+$B$5/Table1[[#This Row],[R1]])*Table1[[#This Row],[Rt2]]+$B$1+$B$2</calculatedColumnFormula>
    </tableColumn>
    <tableColumn id="13" name="hz" dataDxfId="3">
      <calculatedColumnFormula>Table1[[#This Row],[R1]]-$B$4-COS(-Table1[[#This Row],[phi_t0]]+$B$5/Table1[[#This Row],[R1]])*Table1[[#This Row],[Rt2]]</calculatedColumnFormula>
    </tableColumn>
    <tableColumn id="14" name="hz0" dataDxfId="2">
      <calculatedColumnFormula>Table1[[#This Row],[R1]]*(Table1[[#This Row],[phi_t0]]+ACOS(MIN(1,(Table1[[#This Row],[R1]]-$B$4+$B$6)/Table1[[#This Row],[Rt2]])))</calculatedColumnFormula>
    </tableColumn>
    <tableColumn id="15" name="delta_2" dataDxfId="1">
      <calculatedColumnFormula>Table1[[#This Row],[R1]]-$B$4-Table1[[#This Row],[Rt2]]</calculatedColumnFormula>
    </tableColumn>
    <tableColumn id="16" name="hz1" dataDxfId="0">
      <calculatedColumnFormula>Table1[[#This Row],[hz0]]-$B$1-$B$2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6"/>
  <sheetViews>
    <sheetView tabSelected="1" workbookViewId="0">
      <selection activeCell="B3" sqref="B3"/>
    </sheetView>
  </sheetViews>
  <sheetFormatPr defaultRowHeight="15" x14ac:dyDescent="0.25"/>
  <cols>
    <col min="5" max="7" width="9.140625" style="1"/>
    <col min="8" max="8" width="12" style="1" bestFit="1" customWidth="1"/>
    <col min="9" max="11" width="9.140625" style="1"/>
    <col min="12" max="12" width="12.7109375" style="1" bestFit="1" customWidth="1"/>
    <col min="13" max="13" width="9.140625" style="1"/>
    <col min="14" max="14" width="12.7109375" style="1" bestFit="1" customWidth="1"/>
  </cols>
  <sheetData>
    <row r="1" spans="1:19" x14ac:dyDescent="0.25">
      <c r="A1" t="s">
        <v>1</v>
      </c>
      <c r="B1">
        <f>2.85-1.72+0.4</f>
        <v>1.5300000000000002</v>
      </c>
      <c r="D1" t="s">
        <v>6</v>
      </c>
      <c r="E1" s="1" t="s">
        <v>0</v>
      </c>
      <c r="F1" s="1" t="s">
        <v>3</v>
      </c>
      <c r="G1" s="1" t="s">
        <v>4</v>
      </c>
      <c r="H1" s="1" t="s">
        <v>7</v>
      </c>
      <c r="I1" s="1" t="s">
        <v>8</v>
      </c>
      <c r="J1" s="1" t="s">
        <v>10</v>
      </c>
      <c r="K1" s="1" t="s">
        <v>15</v>
      </c>
      <c r="L1" s="1" t="s">
        <v>16</v>
      </c>
      <c r="M1" s="1" t="s">
        <v>12</v>
      </c>
      <c r="N1" s="1" t="s">
        <v>11</v>
      </c>
      <c r="O1" t="s">
        <v>13</v>
      </c>
      <c r="P1" t="s">
        <v>14</v>
      </c>
      <c r="Q1" t="s">
        <v>17</v>
      </c>
      <c r="R1" t="s">
        <v>19</v>
      </c>
      <c r="S1" t="s">
        <v>20</v>
      </c>
    </row>
    <row r="2" spans="1:19" x14ac:dyDescent="0.25">
      <c r="A2" t="s">
        <v>2</v>
      </c>
      <c r="B2">
        <v>1</v>
      </c>
      <c r="D2">
        <v>1</v>
      </c>
      <c r="E2" s="1">
        <f>$B$3/TAN(RADIANS(Table1[a]))</f>
        <v>200.514865707658</v>
      </c>
      <c r="F2" s="1">
        <f>SQRT(MAX(0,Table1[[#This Row],[R1]]*Table1[[#This Row],[R1]]+$B$1*$B$1-$B$2*$B$2))</f>
        <v>200.51820932214642</v>
      </c>
      <c r="G2" s="1">
        <f>Table1[R1]-Table1[Rt]</f>
        <v>-3.3436144884149144E-3</v>
      </c>
      <c r="H2" s="1">
        <f>Table1[[#This Row],[R1]]-SQRT(Table1[[#This Row],[R1]]*Table1[[#This Row],[R1]]+($B$1+$B$2)^2)</f>
        <v>-1.5960525517726865E-2</v>
      </c>
      <c r="I2" s="1">
        <f>ATAN(($B$1+$B$2)/(Table1[[#This Row],[R1]]-$B$4))</f>
        <v>1.2711933415431238E-2</v>
      </c>
      <c r="J2" s="1">
        <f>SQRT(MAX(0,(Table1[[#This Row],[R1]]-$B$4)^2+($B$1+$B$2)^2))</f>
        <v>199.030946519975</v>
      </c>
      <c r="K2" s="1">
        <f>SIN(Table1[[#This Row],[phi_t0]]+$B$5/Table1[[#This Row],[R1]])*Table1[[#This Row],[Rt2]]-$B$1-$B$2</f>
        <v>3.5030199634360679</v>
      </c>
      <c r="L2" s="1">
        <f>Table1[[#This Row],[R1]]-$B$4-COS(Table1[[#This Row],[phi_t0]]+$B$5/Table1[[#This Row],[R1]])*Table1[[#This Row],[Rt2]]</f>
        <v>7.5376558927331416E-2</v>
      </c>
      <c r="M2" s="1">
        <f>Table1[[#This Row],[R1]]*SIN($B$5/Table1[[#This Row],[R1]])</f>
        <v>3.5298176637644043</v>
      </c>
      <c r="N2" s="1">
        <f>Table1[[#This Row],[R1]]-Table1[[#This Row],[R1]]*COS($B$5/Table1[[#This Row],[R1]])</f>
        <v>3.1071457297940697E-2</v>
      </c>
      <c r="O2" s="1">
        <f>SIN(-Table1[[#This Row],[phi_t0]]+$B$5/Table1[[#This Row],[R1]])*Table1[[#This Row],[Rt2]]+$B$1+$B$2</f>
        <v>3.5038040528020744</v>
      </c>
      <c r="P2" s="1">
        <f>Table1[[#This Row],[R1]]-$B$4-COS(-Table1[[#This Row],[phi_t0]]+$B$5/Table1[[#This Row],[R1]])*Table1[[#This Row],[Rt2]]</f>
        <v>-1.3698519449604873E-2</v>
      </c>
      <c r="Q2" s="1">
        <f>Table1[[#This Row],[R1]]*(Table1[[#This Row],[phi_t0]]+ACOS(MIN(1,(Table1[[#This Row],[R1]]-$B$4+$B$6)/Table1[[#This Row],[Rt2]])))</f>
        <v>5.0978632433594289</v>
      </c>
      <c r="R2" s="1">
        <f>Table1[[#This Row],[R1]]-$B$4-Table1[[#This Row],[Rt2]]</f>
        <v>-1.6080812316999982E-2</v>
      </c>
      <c r="S2" s="1">
        <f>Table1[[#This Row],[hz0]]-$B$1-$B$2</f>
        <v>2.5678632433594286</v>
      </c>
    </row>
    <row r="3" spans="1:19" x14ac:dyDescent="0.25">
      <c r="A3" t="s">
        <v>5</v>
      </c>
      <c r="B3">
        <f>1.78+1.72</f>
        <v>3.5</v>
      </c>
      <c r="D3">
        <v>2</v>
      </c>
      <c r="E3" s="1">
        <f>$B$3/TAN(RADIANS(Table1[a]))</f>
        <v>100.22688649020462</v>
      </c>
      <c r="F3" s="1">
        <f>SQRT(MAX(0,Table1[[#This Row],[R1]]*Table1[[#This Row],[R1]]+$B$1*$B$1-$B$2*$B$2))</f>
        <v>100.233575589821</v>
      </c>
      <c r="G3" s="1">
        <f>Table1[R1]-Table1[Rt]</f>
        <v>-6.6890996163806449E-3</v>
      </c>
      <c r="H3" s="1">
        <f>Table1[[#This Row],[R1]]-SQRT(Table1[[#This Row],[R1]]*Table1[[#This Row],[R1]]+($B$1+$B$2)^2)</f>
        <v>-3.1926965373259009E-2</v>
      </c>
      <c r="I3" s="1">
        <f>ATAN(($B$1+$B$2)/(Table1[[#This Row],[R1]]-$B$4))</f>
        <v>2.562064384920704E-2</v>
      </c>
      <c r="J3" s="1">
        <f>SQRT(MAX(0,(Table1[[#This Row],[R1]]-$B$4)^2+($B$1+$B$2)^2))</f>
        <v>98.75929837767049</v>
      </c>
      <c r="K3" s="1">
        <f>SIN(Table1[[#This Row],[phi_t0]]+$B$5/Table1[[#This Row],[R1]])*Table1[[#This Row],[Rt2]]-$B$1-$B$2</f>
        <v>3.4748820172928445</v>
      </c>
      <c r="L3" s="1">
        <f>Table1[[#This Row],[R1]]-$B$4-COS(Table1[[#This Row],[phi_t0]]+$B$5/Table1[[#This Row],[R1]])*Table1[[#This Row],[Rt2]]</f>
        <v>0.15031519657449621</v>
      </c>
      <c r="M3" s="1">
        <f>Table1[[#This Row],[R1]]*SIN($B$5/Table1[[#This Row],[R1]])</f>
        <v>3.5292702443756472</v>
      </c>
      <c r="N3" s="1">
        <f>Table1[[#This Row],[R1]]-Table1[[#This Row],[R1]]*COS($B$5/Table1[[#This Row],[R1]])</f>
        <v>6.2157033860927413E-2</v>
      </c>
      <c r="O3" s="1">
        <f>SIN(-Table1[[#This Row],[phi_t0]]+$B$5/Table1[[#This Row],[R1]])*Table1[[#This Row],[Rt2]]+$B$1+$B$2</f>
        <v>3.4780200434487996</v>
      </c>
      <c r="P3" s="1">
        <f>Table1[[#This Row],[R1]]-$B$4-COS(-Table1[[#This Row],[phi_t0]]+$B$5/Table1[[#This Row],[R1]])*Table1[[#This Row],[Rt2]]</f>
        <v>-2.7861618668453048E-2</v>
      </c>
      <c r="Q3" s="1">
        <f>Table1[[#This Row],[R1]]*(Table1[[#This Row],[phi_t0]]+ACOS(MIN(1,(Table1[[#This Row],[R1]]-$B$4+$B$6)/Table1[[#This Row],[Rt2]])))</f>
        <v>5.1357547257611547</v>
      </c>
      <c r="R3" s="1">
        <f>Table1[[#This Row],[R1]]-$B$4-Table1[[#This Row],[Rt2]]</f>
        <v>-3.2411887465869427E-2</v>
      </c>
      <c r="S3" s="1">
        <f>Table1[[#This Row],[hz0]]-$B$1-$B$2</f>
        <v>2.6057547257611544</v>
      </c>
    </row>
    <row r="4" spans="1:19" x14ac:dyDescent="0.25">
      <c r="A4" t="s">
        <v>9</v>
      </c>
      <c r="B4">
        <v>1.5</v>
      </c>
      <c r="D4">
        <v>3</v>
      </c>
      <c r="E4" s="1">
        <f>$B$3/TAN(RADIANS(Table1[a]))</f>
        <v>66.783978407048735</v>
      </c>
      <c r="F4" s="1">
        <f>SQRT(MAX(0,Table1[[#This Row],[R1]]*Table1[[#This Row],[R1]]+$B$1*$B$1-$B$2*$B$2))</f>
        <v>66.794016737078721</v>
      </c>
      <c r="G4" s="1">
        <f>Table1[R1]-Table1[Rt]</f>
        <v>-1.0038330029985332E-2</v>
      </c>
      <c r="H4" s="1">
        <f>Table1[[#This Row],[R1]]-SQRT(Table1[[#This Row],[R1]]*Table1[[#This Row],[R1]]+($B$1+$B$2)^2)</f>
        <v>-4.7905240452564612E-2</v>
      </c>
      <c r="I4" s="1">
        <f>ATAN(($B$1+$B$2)/(Table1[[#This Row],[R1]]-$B$4))</f>
        <v>3.873438227814379E-2</v>
      </c>
      <c r="J4" s="1">
        <f>SQRT(MAX(0,(Table1[[#This Row],[R1]]-$B$4)^2+($B$1+$B$2)^2))</f>
        <v>65.332983527862893</v>
      </c>
      <c r="K4" s="1">
        <f>SIN(Table1[[#This Row],[phi_t0]]+$B$5/Table1[[#This Row],[R1]])*Table1[[#This Row],[Rt2]]-$B$1-$B$2</f>
        <v>3.445574526543207</v>
      </c>
      <c r="L4" s="1">
        <f>Table1[[#This Row],[R1]]-$B$4-COS(Table1[[#This Row],[phi_t0]]+$B$5/Table1[[#This Row],[R1]])*Table1[[#This Row],[Rt2]]</f>
        <v>0.22484187935009459</v>
      </c>
      <c r="M4" s="1">
        <f>Table1[[#This Row],[R1]]*SIN($B$5/Table1[[#This Row],[R1]])</f>
        <v>3.5283565078891086</v>
      </c>
      <c r="N4" s="1">
        <f>Table1[[#This Row],[R1]]-Table1[[#This Row],[R1]]*COS($B$5/Table1[[#This Row],[R1]])</f>
        <v>9.3270866744532555E-2</v>
      </c>
      <c r="O4" s="1">
        <f>SIN(-Table1[[#This Row],[phi_t0]]+$B$5/Table1[[#This Row],[R1]])*Table1[[#This Row],[Rt2]]+$B$1+$B$2</f>
        <v>3.4526413500087227</v>
      </c>
      <c r="P4" s="1">
        <f>Table1[[#This Row],[R1]]-$B$4-COS(-Table1[[#This Row],[phi_t0]]+$B$5/Table1[[#This Row],[R1]])*Table1[[#This Row],[Rt2]]</f>
        <v>-4.2489962144912852E-2</v>
      </c>
      <c r="Q4" s="1">
        <f>Table1[[#This Row],[R1]]*(Table1[[#This Row],[phi_t0]]+ACOS(MIN(1,(Table1[[#This Row],[R1]]-$B$4+$B$6)/Table1[[#This Row],[Rt2]])))</f>
        <v>5.1736722993475457</v>
      </c>
      <c r="R4" s="1">
        <f>Table1[[#This Row],[R1]]-$B$4-Table1[[#This Row],[Rt2]]</f>
        <v>-4.9005120814157976E-2</v>
      </c>
      <c r="S4" s="1">
        <f>Table1[[#This Row],[hz0]]-$B$1-$B$2</f>
        <v>2.6436722993475454</v>
      </c>
    </row>
    <row r="5" spans="1:19" x14ac:dyDescent="0.25">
      <c r="A5" t="s">
        <v>11</v>
      </c>
      <c r="B5">
        <v>3.53</v>
      </c>
      <c r="D5">
        <v>4</v>
      </c>
      <c r="E5" s="1">
        <f>$B$3/TAN(RADIANS(Table1[a]))</f>
        <v>50.052331898491751</v>
      </c>
      <c r="F5" s="1">
        <f>SQRT(MAX(0,Table1[[#This Row],[R1]]*Table1[[#This Row],[R1]]+$B$1*$B$1-$B$2*$B$2))</f>
        <v>50.065725086897274</v>
      </c>
      <c r="G5" s="1">
        <f>Table1[R1]-Table1[Rt]</f>
        <v>-1.3393188405522949E-2</v>
      </c>
      <c r="H5" s="1">
        <f>Table1[[#This Row],[R1]]-SQRT(Table1[[#This Row],[R1]]*Table1[[#This Row],[R1]]+($B$1+$B$2)^2)</f>
        <v>-6.3901284747139186E-2</v>
      </c>
      <c r="I5" s="1">
        <f>ATAN(($B$1+$B$2)/(Table1[[#This Row],[R1]]-$B$4))</f>
        <v>5.2061635469365743E-2</v>
      </c>
      <c r="J5" s="1">
        <f>SQRT(MAX(0,(Table1[[#This Row],[R1]]-$B$4)^2+($B$1+$B$2)^2))</f>
        <v>48.61820474658952</v>
      </c>
      <c r="K5" s="1">
        <f>SIN(Table1[[#This Row],[phi_t0]]+$B$5/Table1[[#This Row],[R1]])*Table1[[#This Row],[Rt2]]-$B$1-$B$2</f>
        <v>3.4150833610044034</v>
      </c>
      <c r="L5" s="1">
        <f>Table1[[#This Row],[R1]]-$B$4-COS(Table1[[#This Row],[phi_t0]]+$B$5/Table1[[#This Row],[R1]])*Table1[[#This Row],[Rt2]]</f>
        <v>0.29898158359642935</v>
      </c>
      <c r="M5" s="1">
        <f>Table1[[#This Row],[R1]]*SIN($B$5/Table1[[#This Row],[R1]])</f>
        <v>3.5270743913869635</v>
      </c>
      <c r="N5" s="1">
        <f>Table1[[#This Row],[R1]]-Table1[[#This Row],[R1]]*COS($B$5/Table1[[#This Row],[R1]])</f>
        <v>0.12442712856977778</v>
      </c>
      <c r="O5" s="1">
        <f>SIN(-Table1[[#This Row],[phi_t0]]+$B$5/Table1[[#This Row],[R1]])*Table1[[#This Row],[Rt2]]+$B$1+$B$2</f>
        <v>3.4276622209032777</v>
      </c>
      <c r="P5" s="1">
        <f>Table1[[#This Row],[R1]]-$B$4-COS(-Table1[[#This Row],[phi_t0]]+$B$5/Table1[[#This Row],[R1]])*Table1[[#This Row],[Rt2]]</f>
        <v>-5.7585148531302366E-2</v>
      </c>
      <c r="Q5" s="1">
        <f>Table1[[#This Row],[R1]]*(Table1[[#This Row],[phi_t0]]+ACOS(MIN(1,(Table1[[#This Row],[R1]]-$B$4+$B$6)/Table1[[#This Row],[Rt2]])))</f>
        <v>5.2116125153819448</v>
      </c>
      <c r="R5" s="1">
        <f>Table1[[#This Row],[R1]]-$B$4-Table1[[#This Row],[Rt2]]</f>
        <v>-6.587284809776861E-2</v>
      </c>
      <c r="S5" s="1">
        <f>Table1[[#This Row],[hz0]]-$B$1-$B$2</f>
        <v>2.6816125153819446</v>
      </c>
    </row>
    <row r="6" spans="1:19" x14ac:dyDescent="0.25">
      <c r="A6" t="s">
        <v>18</v>
      </c>
      <c r="B6">
        <v>0</v>
      </c>
      <c r="D6" s="4">
        <v>5</v>
      </c>
      <c r="E6" s="5">
        <f>$B$3/TAN(RADIANS(Table1[a]))</f>
        <v>40.005183059664702</v>
      </c>
      <c r="F6" s="5">
        <f>SQRT(MAX(0,Table1[[#This Row],[R1]]*Table1[[#This Row],[R1]]+$B$1*$B$1-$B$2*$B$2))</f>
        <v>40.021938629172922</v>
      </c>
      <c r="G6" s="5">
        <f>Table1[R1]-Table1[Rt]</f>
        <v>-1.6755569508219992E-2</v>
      </c>
      <c r="H6" s="5">
        <f>Table1[[#This Row],[R1]]-SQRT(Table1[[#This Row],[R1]]*Table1[[#This Row],[R1]]+($B$1+$B$2)^2)</f>
        <v>-7.9921051928714348E-2</v>
      </c>
      <c r="I6" s="5">
        <f>ATAN(($B$1+$B$2)/(Table1[[#This Row],[R1]]-$B$4))</f>
        <v>6.5611129683289582E-2</v>
      </c>
      <c r="J6" s="5">
        <f>SQRT(MAX(0,(Table1[[#This Row],[R1]]-$B$4)^2+($B$1+$B$2)^2))</f>
        <v>38.588210925855186</v>
      </c>
      <c r="K6" s="5">
        <f>SIN(Table1[[#This Row],[phi_t0]]+$B$5/Table1[[#This Row],[R1]])*Table1[[#This Row],[Rt2]]-$B$1-$B$2</f>
        <v>3.3833918769310385</v>
      </c>
      <c r="L6" s="5">
        <f>Table1[[#This Row],[R1]]-$B$4-COS(Table1[[#This Row],[phi_t0]]+$B$5/Table1[[#This Row],[R1]])*Table1[[#This Row],[Rt2]]</f>
        <v>0.37275828798075139</v>
      </c>
      <c r="M6" s="5">
        <f>Table1[[#This Row],[R1]]*SIN($B$5/Table1[[#This Row],[R1]])</f>
        <v>3.525420993412395</v>
      </c>
      <c r="N6" s="5">
        <f>Table1[[#This Row],[R1]]-Table1[[#This Row],[R1]]*COS($B$5/Table1[[#This Row],[R1]])</f>
        <v>0.15564004526501662</v>
      </c>
      <c r="O6" s="5">
        <f>SIN(-Table1[[#This Row],[phi_t0]]+$B$5/Table1[[#This Row],[R1]])*Table1[[#This Row],[Rt2]]+$B$1+$B$2</f>
        <v>3.4030777918252775</v>
      </c>
      <c r="P6" s="5">
        <f>Table1[[#This Row],[R1]]-$B$4-COS(-Table1[[#This Row],[phi_t0]]+$B$5/Table1[[#This Row],[R1]])*Table1[[#This Row],[Rt2]]</f>
        <v>-7.3149688494737575E-2</v>
      </c>
      <c r="Q6" s="1">
        <f>Table1[[#This Row],[R1]]*(Table1[[#This Row],[phi_t0]]+ACOS(MIN(1,(Table1[[#This Row],[R1]]-$B$4+$B$6)/Table1[[#This Row],[Rt2]])))</f>
        <v>5.2495705074628338</v>
      </c>
      <c r="R6" s="1">
        <f>Table1[[#This Row],[R1]]-$B$4-Table1[[#This Row],[Rt2]]</f>
        <v>-8.302786619048419E-2</v>
      </c>
      <c r="S6" s="1">
        <f>Table1[[#This Row],[hz0]]-$B$1-$B$2</f>
        <v>2.7195705074628336</v>
      </c>
    </row>
    <row r="7" spans="1:19" x14ac:dyDescent="0.25">
      <c r="D7">
        <v>6</v>
      </c>
      <c r="E7" s="1">
        <f>$B$3/TAN(RADIANS(Table1[a]))</f>
        <v>33.300275589779048</v>
      </c>
      <c r="F7" s="1">
        <f>SQRT(MAX(0,Table1[[#This Row],[R1]]*Table1[[#This Row],[R1]]+$B$1*$B$1-$B$2*$B$2))</f>
        <v>33.32040297408232</v>
      </c>
      <c r="G7" s="1">
        <f>Table1[R1]-Table1[Rt]</f>
        <v>-2.0127384303272322E-2</v>
      </c>
      <c r="H7" s="1">
        <f>Table1[[#This Row],[R1]]-SQRT(Table1[[#This Row],[R1]]*Table1[[#This Row],[R1]]+($B$1+$B$2)^2)</f>
        <v>-9.5970521950846432E-2</v>
      </c>
      <c r="I7" s="1">
        <f>ATAN(($B$1+$B$2)/(Table1[[#This Row],[R1]]-$B$4))</f>
        <v>7.9391833400700704E-2</v>
      </c>
      <c r="J7" s="1">
        <f>SQRT(MAX(0,(Table1[[#This Row],[R1]]-$B$4)^2+($B$1+$B$2)^2))</f>
        <v>31.900759044039958</v>
      </c>
      <c r="K7" s="1">
        <f>SIN(Table1[[#This Row],[phi_t0]]+$B$5/Table1[[#This Row],[R1]])*Table1[[#This Row],[Rt2]]-$B$1-$B$2</f>
        <v>3.350480888108601</v>
      </c>
      <c r="L7" s="1">
        <f>Table1[[#This Row],[R1]]-$B$4-COS(Table1[[#This Row],[phi_t0]]+$B$5/Table1[[#This Row],[R1]])*Table1[[#This Row],[Rt2]]</f>
        <v>0.44619496044968798</v>
      </c>
      <c r="M7" s="1">
        <f>Table1[[#This Row],[R1]]*SIN($B$5/Table1[[#This Row],[R1]])</f>
        <v>3.523392560475723</v>
      </c>
      <c r="N7" s="1">
        <f>Table1[[#This Row],[R1]]-Table1[[#This Row],[R1]]*COS($B$5/Table1[[#This Row],[R1]])</f>
        <v>0.1869239137553933</v>
      </c>
      <c r="O7" s="1">
        <f>SIN(-Table1[[#This Row],[phi_t0]]+$B$5/Table1[[#This Row],[R1]])*Table1[[#This Row],[Rt2]]+$B$1+$B$2</f>
        <v>3.3788841066060664</v>
      </c>
      <c r="P7" s="1">
        <f>Table1[[#This Row],[R1]]-$B$4-COS(-Table1[[#This Row],[phi_t0]]+$B$5/Table1[[#This Row],[R1]])*Table1[[#This Row],[Rt2]]</f>
        <v>-8.9186985803010543E-2</v>
      </c>
      <c r="Q7" s="1">
        <f>Table1[[#This Row],[R1]]*(Table1[[#This Row],[phi_t0]]+ACOS(MIN(1,(Table1[[#This Row],[R1]]-$B$4+$B$6)/Table1[[#This Row],[Rt2]])))</f>
        <v>5.2875398636423236</v>
      </c>
      <c r="R7" s="1">
        <f>Table1[[#This Row],[R1]]-$B$4-Table1[[#This Row],[Rt2]]</f>
        <v>-0.10048345426091032</v>
      </c>
      <c r="S7" s="1">
        <f>Table1[[#This Row],[hz0]]-$B$1-$B$2</f>
        <v>2.7575398636423234</v>
      </c>
    </row>
    <row r="8" spans="1:19" x14ac:dyDescent="0.25">
      <c r="D8">
        <v>7</v>
      </c>
      <c r="E8" s="1">
        <f>$B$3/TAN(RADIANS(Table1[a]))</f>
        <v>28.505212497911078</v>
      </c>
      <c r="F8" s="1">
        <f>SQRT(MAX(0,Table1[[#This Row],[R1]]*Table1[[#This Row],[R1]]+$B$1*$B$1-$B$2*$B$2))</f>
        <v>28.528723062048641</v>
      </c>
      <c r="G8" s="1">
        <f>Table1[R1]-Table1[Rt]</f>
        <v>-2.351056413756325E-2</v>
      </c>
      <c r="H8" s="1">
        <f>Table1[[#This Row],[R1]]-SQRT(Table1[[#This Row],[R1]]*Table1[[#This Row],[R1]]+($B$1+$B$2)^2)</f>
        <v>-0.11205570768579776</v>
      </c>
      <c r="I8" s="1">
        <f>ATAN(($B$1+$B$2)/(Table1[[#This Row],[R1]]-$B$4))</f>
        <v>9.3412958893409601E-2</v>
      </c>
      <c r="J8" s="1">
        <f>SQRT(MAX(0,(Table1[[#This Row],[R1]]-$B$4)^2+($B$1+$B$2)^2))</f>
        <v>27.123465893158503</v>
      </c>
      <c r="K8" s="1">
        <f>SIN(Table1[[#This Row],[phi_t0]]+$B$5/Table1[[#This Row],[R1]])*Table1[[#This Row],[Rt2]]-$B$1-$B$2</f>
        <v>3.3163286264181799</v>
      </c>
      <c r="L8" s="1">
        <f>Table1[[#This Row],[R1]]-$B$4-COS(Table1[[#This Row],[phi_t0]]+$B$5/Table1[[#This Row],[R1]])*Table1[[#This Row],[Rt2]]</f>
        <v>0.51931353923391654</v>
      </c>
      <c r="M8" s="1">
        <f>Table1[[#This Row],[R1]]*SIN($B$5/Table1[[#This Row],[R1]])</f>
        <v>3.520984469529334</v>
      </c>
      <c r="N8" s="1">
        <f>Table1[[#This Row],[R1]]-Table1[[#This Row],[R1]]*COS($B$5/Table1[[#This Row],[R1]])</f>
        <v>0.21829311957652209</v>
      </c>
      <c r="O8" s="1">
        <f>SIN(-Table1[[#This Row],[phi_t0]]+$B$5/Table1[[#This Row],[R1]])*Table1[[#This Row],[Rt2]]+$B$1+$B$2</f>
        <v>3.3550781423229692</v>
      </c>
      <c r="P8" s="1">
        <f>Table1[[#This Row],[R1]]-$B$4-COS(-Table1[[#This Row],[phi_t0]]+$B$5/Table1[[#This Row],[R1]])*Table1[[#This Row],[Rt2]]</f>
        <v>-0.10570132136830068</v>
      </c>
      <c r="Q8" s="1">
        <f>Table1[[#This Row],[R1]]*(Table1[[#This Row],[phi_t0]]+ACOS(MIN(1,(Table1[[#This Row],[R1]]-$B$4+$B$6)/Table1[[#This Row],[Rt2]])))</f>
        <v>5.3255124866305277</v>
      </c>
      <c r="R8" s="1">
        <f>Table1[[#This Row],[R1]]-$B$4-Table1[[#This Row],[Rt2]]</f>
        <v>-0.11825339524742517</v>
      </c>
      <c r="S8" s="1">
        <f>Table1[[#This Row],[hz0]]-$B$1-$B$2</f>
        <v>2.7955124866305274</v>
      </c>
    </row>
    <row r="9" spans="1:19" x14ac:dyDescent="0.25">
      <c r="D9">
        <v>8</v>
      </c>
      <c r="E9" s="1">
        <f>$B$3/TAN(RADIANS(Table1[a]))</f>
        <v>24.903794028344731</v>
      </c>
      <c r="F9" s="1">
        <f>SQRT(MAX(0,Table1[[#This Row],[R1]]*Table1[[#This Row],[R1]]+$B$1*$B$1-$B$2*$B$2))</f>
        <v>24.930701093355129</v>
      </c>
      <c r="G9" s="1">
        <f>Table1[R1]-Table1[Rt]</f>
        <v>-2.6907065010398412E-2</v>
      </c>
      <c r="H9" s="1">
        <f>Table1[[#This Row],[R1]]-SQRT(Table1[[#This Row],[R1]]*Table1[[#This Row],[R1]]+($B$1+$B$2)^2)</f>
        <v>-0.12818266160563851</v>
      </c>
      <c r="I9" s="1">
        <f>ATAN(($B$1+$B$2)/(Table1[[#This Row],[R1]]-$B$4))</f>
        <v>0.10768396243483506</v>
      </c>
      <c r="J9" s="1">
        <f>SQRT(MAX(0,(Table1[[#This Row],[R1]]-$B$4)^2+($B$1+$B$2)^2))</f>
        <v>23.540146025910385</v>
      </c>
      <c r="K9" s="1">
        <f>SIN(Table1[[#This Row],[phi_t0]]+$B$5/Table1[[#This Row],[R1]])*Table1[[#This Row],[Rt2]]-$B$1-$B$2</f>
        <v>3.2809106917786179</v>
      </c>
      <c r="L9" s="1">
        <f>Table1[[#This Row],[R1]]-$B$4-COS(Table1[[#This Row],[phi_t0]]+$B$5/Table1[[#This Row],[R1]])*Table1[[#This Row],[Rt2]]</f>
        <v>0.59213490733037588</v>
      </c>
      <c r="M9" s="1">
        <f>Table1[[#This Row],[R1]]*SIN($B$5/Table1[[#This Row],[R1]])</f>
        <v>3.5181912062769358</v>
      </c>
      <c r="N9" s="1">
        <f>Table1[[#This Row],[R1]]-Table1[[#This Row],[R1]]*COS($B$5/Table1[[#This Row],[R1]])</f>
        <v>0.24976215438353933</v>
      </c>
      <c r="O9" s="1">
        <f>SIN(-Table1[[#This Row],[phi_t0]]+$B$5/Table1[[#This Row],[R1]])*Table1[[#This Row],[Rt2]]+$B$1+$B$2</f>
        <v>3.3316578389700187</v>
      </c>
      <c r="P9" s="1">
        <f>Table1[[#This Row],[R1]]-$B$4-COS(-Table1[[#This Row],[phi_t0]]+$B$5/Table1[[#This Row],[R1]])*Table1[[#This Row],[Rt2]]</f>
        <v>-0.1226978399811216</v>
      </c>
      <c r="Q9" s="1">
        <f>Table1[[#This Row],[R1]]*(Table1[[#This Row],[phi_t0]]+ACOS(MIN(1,(Table1[[#This Row],[R1]]-$B$4+$B$6)/Table1[[#This Row],[Rt2]])))</f>
        <v>5.3634784412662784</v>
      </c>
      <c r="R9" s="1">
        <f>Table1[[#This Row],[R1]]-$B$4-Table1[[#This Row],[Rt2]]</f>
        <v>-0.13635199756565441</v>
      </c>
      <c r="S9" s="1">
        <f>Table1[[#This Row],[hz0]]-$B$1-$B$2</f>
        <v>2.8334784412662781</v>
      </c>
    </row>
    <row r="10" spans="1:19" x14ac:dyDescent="0.25">
      <c r="D10">
        <v>9</v>
      </c>
      <c r="E10" s="1">
        <f>$B$3/TAN(RADIANS(Table1[a]))</f>
        <v>22.098130301362655</v>
      </c>
      <c r="F10" s="1">
        <f>SQRT(MAX(0,Table1[[#This Row],[R1]]*Table1[[#This Row],[R1]]+$B$1*$B$1-$B$2*$B$2))</f>
        <v>22.128449173315385</v>
      </c>
      <c r="G10" s="1">
        <f>Table1[R1]-Table1[Rt]</f>
        <v>-3.0318871952729864E-2</v>
      </c>
      <c r="H10" s="1">
        <f>Table1[[#This Row],[R1]]-SQRT(Table1[[#This Row],[R1]]*Table1[[#This Row],[R1]]+($B$1+$B$2)^2)</f>
        <v>-0.14435748251624858</v>
      </c>
      <c r="I10" s="1">
        <f>ATAN(($B$1+$B$2)/(Table1[[#This Row],[R1]]-$B$4))</f>
        <v>0.12221454292165079</v>
      </c>
      <c r="J10" s="1">
        <f>SQRT(MAX(0,(Table1[[#This Row],[R1]]-$B$4)^2+($B$1+$B$2)^2))</f>
        <v>20.752924418305831</v>
      </c>
      <c r="K10" s="1">
        <f>SIN(Table1[[#This Row],[phi_t0]]+$B$5/Table1[[#This Row],[R1]])*Table1[[#This Row],[Rt2]]-$B$1-$B$2</f>
        <v>3.2441999913088715</v>
      </c>
      <c r="L10" s="1">
        <f>Table1[[#This Row],[R1]]-$B$4-COS(Table1[[#This Row],[phi_t0]]+$B$5/Table1[[#This Row],[R1]])*Table1[[#This Row],[Rt2]]</f>
        <v>0.66467885982140018</v>
      </c>
      <c r="M10" s="1">
        <f>Table1[[#This Row],[R1]]*SIN($B$5/Table1[[#This Row],[R1]])</f>
        <v>3.5150063391497719</v>
      </c>
      <c r="N10" s="1">
        <f>Table1[[#This Row],[R1]]-Table1[[#This Row],[R1]]*COS($B$5/Table1[[#This Row],[R1]])</f>
        <v>0.28134563332004348</v>
      </c>
      <c r="O10" s="1">
        <f>SIN(-Table1[[#This Row],[phi_t0]]+$B$5/Table1[[#This Row],[R1]])*Table1[[#This Row],[Rt2]]+$B$1+$B$2</f>
        <v>3.3086221340505864</v>
      </c>
      <c r="P10" s="1">
        <f>Table1[[#This Row],[R1]]-$B$4-COS(-Table1[[#This Row],[phi_t0]]+$B$5/Table1[[#This Row],[R1]])*Table1[[#This Row],[Rt2]]</f>
        <v>-0.14018253947087445</v>
      </c>
      <c r="Q10" s="1">
        <f>Table1[[#This Row],[R1]]*(Table1[[#This Row],[phi_t0]]+ACOS(MIN(1,(Table1[[#This Row],[R1]]-$B$4+$B$6)/Table1[[#This Row],[Rt2]])))</f>
        <v>5.4014257884082459</v>
      </c>
      <c r="R10" s="1">
        <f>Table1[[#This Row],[R1]]-$B$4-Table1[[#This Row],[Rt2]]</f>
        <v>-0.15479411694317591</v>
      </c>
      <c r="S10" s="1">
        <f>Table1[[#This Row],[hz0]]-$B$1-$B$2</f>
        <v>2.8714257884082457</v>
      </c>
    </row>
    <row r="11" spans="1:19" x14ac:dyDescent="0.25">
      <c r="D11" s="2">
        <v>10</v>
      </c>
      <c r="E11" s="3">
        <f>$B$3/TAN(RADIANS(Table1[a]))</f>
        <v>19.849486368661982</v>
      </c>
      <c r="F11" s="3">
        <f>SQRT(MAX(0,Table1[[#This Row],[R1]]*Table1[[#This Row],[R1]]+$B$1*$B$1-$B$2*$B$2))</f>
        <v>19.883234372196537</v>
      </c>
      <c r="G11" s="3">
        <f>Table1[R1]-Table1[Rt]</f>
        <v>-3.3748003534554982E-2</v>
      </c>
      <c r="H11" s="3">
        <f>Table1[[#This Row],[R1]]-SQRT(Table1[[#This Row],[R1]]*Table1[[#This Row],[R1]]+($B$1+$B$2)^2)</f>
        <v>-0.16058632235285586</v>
      </c>
      <c r="I11" s="3">
        <f>ATAN(($B$1+$B$2)/(Table1[[#This Row],[R1]]-$B$4))</f>
        <v>0.13701463865034524</v>
      </c>
      <c r="J11" s="3">
        <f>SQRT(MAX(0,(Table1[[#This Row],[R1]]-$B$4)^2+($B$1+$B$2)^2))</f>
        <v>18.52308154691632</v>
      </c>
      <c r="K11" s="3">
        <f>SIN(Table1[[#This Row],[phi_t0]]+$B$5/Table1[[#This Row],[R1]])*Table1[[#This Row],[Rt2]]-$B$1-$B$2</f>
        <v>3.2061666674908009</v>
      </c>
      <c r="L11" s="3">
        <f>Table1[[#This Row],[R1]]-$B$4-COS(Table1[[#This Row],[phi_t0]]+$B$5/Table1[[#This Row],[R1]])*Table1[[#This Row],[Rt2]]</f>
        <v>0.73696406331118425</v>
      </c>
      <c r="M11" s="3">
        <f>Table1[[#This Row],[R1]]*SIN($B$5/Table1[[#This Row],[R1]])</f>
        <v>3.5114224887477277</v>
      </c>
      <c r="N11" s="3">
        <f>Table1[[#This Row],[R1]]-Table1[[#This Row],[R1]]*COS($B$5/Table1[[#This Row],[R1]])</f>
        <v>0.31305831220256763</v>
      </c>
      <c r="O11" s="3">
        <f>SIN(-Table1[[#This Row],[phi_t0]]+$B$5/Table1[[#This Row],[R1]])*Table1[[#This Row],[Rt2]]+$B$1+$B$2</f>
        <v>3.285971002490919</v>
      </c>
      <c r="P11" s="3">
        <f>Table1[[#This Row],[R1]]-$B$4-COS(-Table1[[#This Row],[phi_t0]]+$B$5/Table1[[#This Row],[R1]])*Table1[[#This Row],[Rt2]]</f>
        <v>-0.15816226202864669</v>
      </c>
      <c r="Q11" s="1">
        <f>Table1[[#This Row],[R1]]*(Table1[[#This Row],[phi_t0]]+ACOS(MIN(1,(Table1[[#This Row],[R1]]-$B$4+$B$6)/Table1[[#This Row],[Rt2]])))</f>
        <v>5.4393404043943452</v>
      </c>
      <c r="R11" s="1">
        <f>Table1[[#This Row],[R1]]-$B$4-Table1[[#This Row],[Rt2]]</f>
        <v>-0.17359517825433812</v>
      </c>
      <c r="S11" s="1">
        <f>Table1[[#This Row],[hz0]]-$B$1-$B$2</f>
        <v>2.9093404043943449</v>
      </c>
    </row>
    <row r="12" spans="1:19" x14ac:dyDescent="0.25">
      <c r="D12">
        <v>11</v>
      </c>
      <c r="E12" s="1">
        <f>$B$3/TAN(RADIANS(Table1[a]))</f>
        <v>18.005939055896086</v>
      </c>
      <c r="F12" s="1">
        <f>SQRT(MAX(0,Table1[[#This Row],[R1]]*Table1[[#This Row],[R1]]+$B$1*$B$1-$B$2*$B$2))</f>
        <v>18.043135572417672</v>
      </c>
      <c r="G12" s="1">
        <f>Table1[R1]-Table1[Rt]</f>
        <v>-3.7196516521586176E-2</v>
      </c>
      <c r="H12" s="1">
        <f>Table1[[#This Row],[R1]]-SQRT(Table1[[#This Row],[R1]]*Table1[[#This Row],[R1]]+($B$1+$B$2)^2)</f>
        <v>-0.17687539304564126</v>
      </c>
      <c r="I12" s="1">
        <f>ATAN(($B$1+$B$2)/(Table1[[#This Row],[R1]]-$B$4))</f>
        <v>0.15209442196322639</v>
      </c>
      <c r="J12" s="1">
        <f>SQRT(MAX(0,(Table1[[#This Row],[R1]]-$B$4)^2+($B$1+$B$2)^2))</f>
        <v>16.698710253099062</v>
      </c>
      <c r="K12" s="1">
        <f>SIN(Table1[[#This Row],[phi_t0]]+$B$5/Table1[[#This Row],[R1]])*Table1[[#This Row],[Rt2]]-$B$1-$B$2</f>
        <v>3.1667780150506273</v>
      </c>
      <c r="L12" s="1">
        <f>Table1[[#This Row],[R1]]-$B$4-COS(Table1[[#This Row],[phi_t0]]+$B$5/Table1[[#This Row],[R1]])*Table1[[#This Row],[Rt2]]</f>
        <v>0.80900800666892891</v>
      </c>
      <c r="M12" s="1">
        <f>Table1[[#This Row],[R1]]*SIN($B$5/Table1[[#This Row],[R1]])</f>
        <v>3.5074312925063014</v>
      </c>
      <c r="N12" s="1">
        <f>Table1[[#This Row],[R1]]-Table1[[#This Row],[R1]]*COS($B$5/Table1[[#This Row],[R1]])</f>
        <v>0.34491510446587625</v>
      </c>
      <c r="O12" s="1">
        <f>SIN(-Table1[[#This Row],[phi_t0]]+$B$5/Table1[[#This Row],[R1]])*Table1[[#This Row],[Rt2]]+$B$1+$B$2</f>
        <v>3.2637055023191044</v>
      </c>
      <c r="P12" s="1">
        <f>Table1[[#This Row],[R1]]-$B$4-COS(-Table1[[#This Row],[phi_t0]]+$B$5/Table1[[#This Row],[R1]])*Table1[[#This Row],[Rt2]]</f>
        <v>-0.17664468742204775</v>
      </c>
      <c r="Q12" s="1">
        <f>Table1[[#This Row],[R1]]*(Table1[[#This Row],[phi_t0]]+ACOS(MIN(1,(Table1[[#This Row],[R1]]-$B$4+$B$6)/Table1[[#This Row],[Rt2]])))</f>
        <v>5.4772057852231857</v>
      </c>
      <c r="R12" s="1">
        <f>Table1[[#This Row],[R1]]-$B$4-Table1[[#This Row],[Rt2]]</f>
        <v>-0.1927711972029762</v>
      </c>
      <c r="S12" s="1">
        <f>Table1[[#This Row],[hz0]]-$B$1-$B$2</f>
        <v>2.9472057852231854</v>
      </c>
    </row>
    <row r="13" spans="1:19" x14ac:dyDescent="0.25">
      <c r="D13">
        <v>12</v>
      </c>
      <c r="E13" s="1">
        <f>$B$3/TAN(RADIANS(Table1[a]))</f>
        <v>16.466205383174589</v>
      </c>
      <c r="F13" s="1">
        <f>SQRT(MAX(0,Table1[[#This Row],[R1]]*Table1[[#This Row],[R1]]+$B$1*$B$1-$B$2*$B$2))</f>
        <v>16.506871893877648</v>
      </c>
      <c r="G13" s="1">
        <f>Table1[R1]-Table1[Rt]</f>
        <v>-4.0666510703058378E-2</v>
      </c>
      <c r="H13" s="1">
        <f>Table1[[#This Row],[R1]]-SQRT(Table1[[#This Row],[R1]]*Table1[[#This Row],[R1]]+($B$1+$B$2)^2)</f>
        <v>-0.19323097346388707</v>
      </c>
      <c r="I13" s="1">
        <f>ATAN(($B$1+$B$2)/(Table1[[#This Row],[R1]]-$B$4))</f>
        <v>0.16746429144717664</v>
      </c>
      <c r="J13" s="1">
        <f>SQRT(MAX(0,(Table1[[#This Row],[R1]]-$B$4)^2+($B$1+$B$2)^2))</f>
        <v>15.178544184847375</v>
      </c>
      <c r="K13" s="1">
        <f>SIN(Table1[[#This Row],[phi_t0]]+$B$5/Table1[[#This Row],[R1]])*Table1[[#This Row],[Rt2]]-$B$1-$B$2</f>
        <v>3.1259983862155192</v>
      </c>
      <c r="L13" s="1">
        <f>Table1[[#This Row],[R1]]-$B$4-COS(Table1[[#This Row],[phi_t0]]+$B$5/Table1[[#This Row],[R1]])*Table1[[#This Row],[Rt2]]</f>
        <v>0.88082694216380197</v>
      </c>
      <c r="M13" s="1">
        <f>Table1[[#This Row],[R1]]*SIN($B$5/Table1[[#This Row],[R1]])</f>
        <v>3.503023364310744</v>
      </c>
      <c r="N13" s="1">
        <f>Table1[[#This Row],[R1]]-Table1[[#This Row],[R1]]*COS($B$5/Table1[[#This Row],[R1]])</f>
        <v>0.37693109780109069</v>
      </c>
      <c r="O13" s="1">
        <f>SIN(-Table1[[#This Row],[phi_t0]]+$B$5/Table1[[#This Row],[R1]])*Table1[[#This Row],[Rt2]]+$B$1+$B$2</f>
        <v>3.2418278266051308</v>
      </c>
      <c r="P13" s="1">
        <f>Table1[[#This Row],[R1]]-$B$4-COS(-Table1[[#This Row],[phi_t0]]+$B$5/Table1[[#This Row],[R1]])*Table1[[#This Row],[Rt2]]</f>
        <v>-0.19563832782028001</v>
      </c>
      <c r="Q13" s="1">
        <f>Table1[[#This Row],[R1]]*(Table1[[#This Row],[phi_t0]]+ACOS(MIN(1,(Table1[[#This Row],[R1]]-$B$4+$B$6)/Table1[[#This Row],[Rt2]])))</f>
        <v>5.515002834634041</v>
      </c>
      <c r="R13" s="1">
        <f>Table1[[#This Row],[R1]]-$B$4-Table1[[#This Row],[Rt2]]</f>
        <v>-0.21233880167278585</v>
      </c>
      <c r="S13" s="1">
        <f>Table1[[#This Row],[hz0]]-$B$1-$B$2</f>
        <v>2.9850028346340407</v>
      </c>
    </row>
    <row r="14" spans="1:19" x14ac:dyDescent="0.25">
      <c r="D14">
        <v>13</v>
      </c>
      <c r="E14" s="1">
        <f>$B$3/TAN(RADIANS(Table1[a]))</f>
        <v>15.160165559994544</v>
      </c>
      <c r="F14" s="1">
        <f>SQRT(MAX(0,Table1[[#This Row],[R1]]*Table1[[#This Row],[R1]]+$B$1*$B$1-$B$2*$B$2))</f>
        <v>15.204325693908451</v>
      </c>
      <c r="G14" s="1">
        <f>Table1[R1]-Table1[Rt]</f>
        <v>-4.4160133913907273E-2</v>
      </c>
      <c r="H14" s="1">
        <f>Table1[[#This Row],[R1]]-SQRT(Table1[[#This Row],[R1]]*Table1[[#This Row],[R1]]+($B$1+$B$2)^2)</f>
        <v>-0.2096594164469483</v>
      </c>
      <c r="I14" s="1">
        <f>ATAN(($B$1+$B$2)/(Table1[[#This Row],[R1]]-$B$4))</f>
        <v>0.18313486133553214</v>
      </c>
      <c r="J14" s="1">
        <f>SQRT(MAX(0,(Table1[[#This Row],[R1]]-$B$4)^2+($B$1+$B$2)^2))</f>
        <v>13.892480812528087</v>
      </c>
      <c r="K14" s="1">
        <f>SIN(Table1[[#This Row],[phi_t0]]+$B$5/Table1[[#This Row],[R1]])*Table1[[#This Row],[Rt2]]-$B$1-$B$2</f>
        <v>3.0837890839403155</v>
      </c>
      <c r="L14" s="1">
        <f>Table1[[#This Row],[R1]]-$B$4-COS(Table1[[#This Row],[phi_t0]]+$B$5/Table1[[#This Row],[R1]])*Table1[[#This Row],[Rt2]]</f>
        <v>0.95243581595711468</v>
      </c>
      <c r="M14" s="1">
        <f>Table1[[#This Row],[R1]]*SIN($B$5/Table1[[#This Row],[R1]])</f>
        <v>3.4981882487359091</v>
      </c>
      <c r="N14" s="1">
        <f>Table1[[#This Row],[R1]]-Table1[[#This Row],[R1]]*COS($B$5/Table1[[#This Row],[R1]])</f>
        <v>0.40912157040347985</v>
      </c>
      <c r="O14" s="1">
        <f>SIN(-Table1[[#This Row],[phi_t0]]+$B$5/Table1[[#This Row],[R1]])*Table1[[#This Row],[Rt2]]+$B$1+$B$2</f>
        <v>3.2203413622151942</v>
      </c>
      <c r="P14" s="1">
        <f>Table1[[#This Row],[R1]]-$B$4-COS(-Table1[[#This Row],[phi_t0]]+$B$5/Table1[[#This Row],[R1]])*Table1[[#This Row],[Rt2]]</f>
        <v>-0.21515252392972783</v>
      </c>
      <c r="Q14" s="1">
        <f>Table1[[#This Row],[R1]]*(Table1[[#This Row],[phi_t0]]+ACOS(MIN(1,(Table1[[#This Row],[R1]]-$B$4+$B$6)/Table1[[#This Row],[Rt2]])))</f>
        <v>5.5527096353066181</v>
      </c>
      <c r="R14" s="1">
        <f>Table1[[#This Row],[R1]]-$B$4-Table1[[#This Row],[Rt2]]</f>
        <v>-0.23231525253354235</v>
      </c>
      <c r="S14" s="1">
        <f>Table1[[#This Row],[hz0]]-$B$1-$B$2</f>
        <v>3.0227096353066178</v>
      </c>
    </row>
    <row r="15" spans="1:19" x14ac:dyDescent="0.25">
      <c r="D15">
        <v>14</v>
      </c>
      <c r="E15" s="1">
        <f>$B$3/TAN(RADIANS(Table1[a]))</f>
        <v>14.037733267375456</v>
      </c>
      <c r="F15" s="1">
        <f>SQRT(MAX(0,Table1[[#This Row],[R1]]*Table1[[#This Row],[R1]]+$B$1*$B$1-$B$2*$B$2))</f>
        <v>14.085412854651425</v>
      </c>
      <c r="G15" s="1">
        <f>Table1[R1]-Table1[Rt]</f>
        <v>-4.7679587275968771E-2</v>
      </c>
      <c r="H15" s="1">
        <f>Table1[[#This Row],[R1]]-SQRT(Table1[[#This Row],[R1]]*Table1[[#This Row],[R1]]+($B$1+$B$2)^2)</f>
        <v>-0.22616715593021119</v>
      </c>
      <c r="I15" s="1">
        <f>ATAN(($B$1+$B$2)/(Table1[[#This Row],[R1]]-$B$4))</f>
        <v>0.19911694772917168</v>
      </c>
      <c r="J15" s="1">
        <f>SQRT(MAX(0,(Table1[[#This Row],[R1]]-$B$4)^2+($B$1+$B$2)^2))</f>
        <v>12.790451731031757</v>
      </c>
      <c r="K15" s="1">
        <f>SIN(Table1[[#This Row],[phi_t0]]+$B$5/Table1[[#This Row],[R1]])*Table1[[#This Row],[Rt2]]-$B$1-$B$2</f>
        <v>3.0401082426380954</v>
      </c>
      <c r="L15" s="1">
        <f>Table1[[#This Row],[R1]]-$B$4-COS(Table1[[#This Row],[phi_t0]]+$B$5/Table1[[#This Row],[R1]])*Table1[[#This Row],[Rt2]]</f>
        <v>1.0238481867804445</v>
      </c>
      <c r="M15" s="1">
        <f>Table1[[#This Row],[R1]]*SIN($B$5/Table1[[#This Row],[R1]])</f>
        <v>3.4929143695439042</v>
      </c>
      <c r="N15" s="1">
        <f>Table1[[#This Row],[R1]]-Table1[[#This Row],[R1]]*COS($B$5/Table1[[#This Row],[R1]])</f>
        <v>0.44150200672777196</v>
      </c>
      <c r="O15" s="1">
        <f>SIN(-Table1[[#This Row],[phi_t0]]+$B$5/Table1[[#This Row],[R1]])*Table1[[#This Row],[Rt2]]+$B$1+$B$2</f>
        <v>3.1992507559977463</v>
      </c>
      <c r="P15" s="1">
        <f>Table1[[#This Row],[R1]]-$B$4-COS(-Table1[[#This Row],[phi_t0]]+$B$5/Table1[[#This Row],[R1]])*Table1[[#This Row],[Rt2]]</f>
        <v>-0.23519744211520965</v>
      </c>
      <c r="Q15" s="1">
        <f>Table1[[#This Row],[R1]]*(Table1[[#This Row],[phi_t0]]+ACOS(MIN(1,(Table1[[#This Row],[R1]]-$B$4+$B$6)/Table1[[#This Row],[Rt2]])))</f>
        <v>5.5903012024721086</v>
      </c>
      <c r="R15" s="1">
        <f>Table1[[#This Row],[R1]]-$B$4-Table1[[#This Row],[Rt2]]</f>
        <v>-0.25271846365630068</v>
      </c>
      <c r="S15" s="1">
        <f>Table1[[#This Row],[hz0]]-$B$1-$B$2</f>
        <v>3.0603012024721084</v>
      </c>
    </row>
    <row r="16" spans="1:19" x14ac:dyDescent="0.25">
      <c r="D16" s="4">
        <v>15</v>
      </c>
      <c r="E16" s="5">
        <f>$B$3/TAN(RADIANS(Table1[a]))</f>
        <v>13.062177826491071</v>
      </c>
      <c r="F16" s="5">
        <f>SQRT(MAX(0,Table1[[#This Row],[R1]]*Table1[[#This Row],[R1]]+$B$1*$B$1-$B$2*$B$2))</f>
        <v>13.113404957175501</v>
      </c>
      <c r="G16" s="5">
        <f>Table1[R1]-Table1[Rt]</f>
        <v>-5.1227130684429412E-2</v>
      </c>
      <c r="H16" s="5">
        <f>Table1[[#This Row],[R1]]-SQRT(Table1[[#This Row],[R1]]*Table1[[#This Row],[R1]]+($B$1+$B$2)^2)</f>
        <v>-0.24276071417400757</v>
      </c>
      <c r="I16" s="5">
        <f>ATAN(($B$1+$B$2)/(Table1[[#This Row],[R1]]-$B$4))</f>
        <v>0.21542155121771292</v>
      </c>
      <c r="J16" s="5">
        <f>SQRT(MAX(0,(Table1[[#This Row],[R1]]-$B$4)^2+($B$1+$B$2)^2))</f>
        <v>11.835744847342808</v>
      </c>
      <c r="K16" s="5">
        <f>SIN(Table1[[#This Row],[phi_t0]]+$B$5/Table1[[#This Row],[R1]])*Table1[[#This Row],[Rt2]]-$B$1-$B$2</f>
        <v>2.9949106958872029</v>
      </c>
      <c r="L16" s="5">
        <f>Table1[[#This Row],[R1]]-$B$4-COS(Table1[[#This Row],[phi_t0]]+$B$5/Table1[[#This Row],[R1]])*Table1[[#This Row],[Rt2]]</f>
        <v>1.0950761314719095</v>
      </c>
      <c r="M16" s="5">
        <f>Table1[[#This Row],[R1]]*SIN($B$5/Table1[[#This Row],[R1]])</f>
        <v>3.4871889720209719</v>
      </c>
      <c r="N16" s="5">
        <f>Table1[[#This Row],[R1]]-Table1[[#This Row],[R1]]*COS($B$5/Table1[[#This Row],[R1]])</f>
        <v>0.47408811262700468</v>
      </c>
      <c r="O16" s="5">
        <f>SIN(-Table1[[#This Row],[phi_t0]]+$B$5/Table1[[#This Row],[R1]])*Table1[[#This Row],[Rt2]]+$B$1+$B$2</f>
        <v>3.1785619890909675</v>
      </c>
      <c r="P16" s="5">
        <f>Table1[[#This Row],[R1]]-$B$4-COS(-Table1[[#This Row],[phi_t0]]+$B$5/Table1[[#This Row],[R1]])*Table1[[#This Row],[Rt2]]</f>
        <v>-0.25578407214898924</v>
      </c>
      <c r="Q16" s="1">
        <f>Table1[[#This Row],[R1]]*(Table1[[#This Row],[phi_t0]]+ACOS(MIN(1,(Table1[[#This Row],[R1]]-$B$4+$B$6)/Table1[[#This Row],[Rt2]])))</f>
        <v>5.6277492193286456</v>
      </c>
      <c r="R16" s="1">
        <f>Table1[[#This Row],[R1]]-$B$4-Table1[[#This Row],[Rt2]]</f>
        <v>-0.27356702085173623</v>
      </c>
      <c r="S16" s="1">
        <f>Table1[[#This Row],[hz0]]-$B$1-$B$2</f>
        <v>3.0977492193286453</v>
      </c>
    </row>
    <row r="17" spans="4:19" x14ac:dyDescent="0.25">
      <c r="D17">
        <v>16</v>
      </c>
      <c r="E17" s="1">
        <f>$B$3/TAN(RADIANS(Table1[a]))</f>
        <v>12.205950553443181</v>
      </c>
      <c r="F17" s="1">
        <f>SQRT(MAX(0,Table1[[#This Row],[R1]]*Table1[[#This Row],[R1]]+$B$1*$B$1-$B$2*$B$2))</f>
        <v>12.260755642010809</v>
      </c>
      <c r="G17" s="1">
        <f>Table1[R1]-Table1[Rt]</f>
        <v>-5.4805088567627891E-2</v>
      </c>
      <c r="H17" s="1">
        <f>Table1[[#This Row],[R1]]-SQRT(Table1[[#This Row],[R1]]*Table1[[#This Row],[R1]]+($B$1+$B$2)^2)</f>
        <v>-0.25944670910324419</v>
      </c>
      <c r="I17" s="1">
        <f>ATAN(($B$1+$B$2)/(Table1[[#This Row],[R1]]-$B$4))</f>
        <v>0.23205983544630104</v>
      </c>
      <c r="J17" s="1">
        <f>SQRT(MAX(0,(Table1[[#This Row],[R1]]-$B$4)^2+($B$1+$B$2)^2))</f>
        <v>11.000830752846367</v>
      </c>
      <c r="K17" s="1">
        <f>SIN(Table1[[#This Row],[phi_t0]]+$B$5/Table1[[#This Row],[R1]])*Table1[[#This Row],[Rt2]]-$B$1-$B$2</f>
        <v>2.9481478305269109</v>
      </c>
      <c r="L17" s="1">
        <f>Table1[[#This Row],[R1]]-$B$4-COS(Table1[[#This Row],[phi_t0]]+$B$5/Table1[[#This Row],[R1]])*Table1[[#This Row],[Rt2]]</f>
        <v>1.1661301358638401</v>
      </c>
      <c r="M17" s="1">
        <f>Table1[[#This Row],[R1]]*SIN($B$5/Table1[[#This Row],[R1]])</f>
        <v>3.4809980586795253</v>
      </c>
      <c r="N17" s="1">
        <f>Table1[[#This Row],[R1]]-Table1[[#This Row],[R1]]*COS($B$5/Table1[[#This Row],[R1]])</f>
        <v>0.50689582972429115</v>
      </c>
      <c r="O17" s="1">
        <f>SIN(-Table1[[#This Row],[phi_t0]]+$B$5/Table1[[#This Row],[R1]])*Table1[[#This Row],[Rt2]]+$B$1+$B$2</f>
        <v>3.1582824601220936</v>
      </c>
      <c r="P17" s="1">
        <f>Table1[[#This Row],[R1]]-$B$4-COS(-Table1[[#This Row],[phi_t0]]+$B$5/Table1[[#This Row],[R1]])*Table1[[#This Row],[Rt2]]</f>
        <v>-0.27692422518710735</v>
      </c>
      <c r="Q17" s="1">
        <f>Table1[[#This Row],[R1]]*(Table1[[#This Row],[phi_t0]]+ACOS(MIN(1,(Table1[[#This Row],[R1]]-$B$4+$B$6)/Table1[[#This Row],[Rt2]])))</f>
        <v>5.6650217537954264</v>
      </c>
      <c r="R17" s="1">
        <f>Table1[[#This Row],[R1]]-$B$4-Table1[[#This Row],[Rt2]]</f>
        <v>-0.29488019940318644</v>
      </c>
      <c r="S17" s="1">
        <f>Table1[[#This Row],[hz0]]-$B$1-$B$2</f>
        <v>3.1350217537954261</v>
      </c>
    </row>
    <row r="18" spans="4:19" x14ac:dyDescent="0.25">
      <c r="D18">
        <v>17</v>
      </c>
      <c r="E18" s="1">
        <f>$B$3/TAN(RADIANS(Table1[a]))</f>
        <v>11.447984164694491</v>
      </c>
      <c r="F18" s="1">
        <f>SQRT(MAX(0,Table1[[#This Row],[R1]]*Table1[[#This Row],[R1]]+$B$1*$B$1-$B$2*$B$2))</f>
        <v>11.50640002064485</v>
      </c>
      <c r="G18" s="1">
        <f>Table1[R1]-Table1[Rt]</f>
        <v>-5.8415855950359585E-2</v>
      </c>
      <c r="H18" s="1">
        <f>Table1[[#This Row],[R1]]-SQRT(Table1[[#This Row],[R1]]*Table1[[#This Row],[R1]]+($B$1+$B$2)^2)</f>
        <v>-0.27623186176526637</v>
      </c>
      <c r="I18" s="1">
        <f>ATAN(($B$1+$B$2)/(Table1[[#This Row],[R1]]-$B$4))</f>
        <v>0.24904310113869665</v>
      </c>
      <c r="J18" s="1">
        <f>SQRT(MAX(0,(Table1[[#This Row],[R1]]-$B$4)^2+($B$1+$B$2)^2))</f>
        <v>10.264662144513689</v>
      </c>
      <c r="K18" s="1">
        <f>SIN(Table1[[#This Row],[phi_t0]]+$B$5/Table1[[#This Row],[R1]])*Table1[[#This Row],[Rt2]]-$B$1-$B$2</f>
        <v>2.8997674264943267</v>
      </c>
      <c r="L18" s="1">
        <f>Table1[[#This Row],[R1]]-$B$4-COS(Table1[[#This Row],[phi_t0]]+$B$5/Table1[[#This Row],[R1]])*Table1[[#This Row],[Rt2]]</f>
        <v>1.2370189693103679</v>
      </c>
      <c r="M18" s="1">
        <f>Table1[[#This Row],[R1]]*SIN($B$5/Table1[[#This Row],[R1]])</f>
        <v>3.4743263177902342</v>
      </c>
      <c r="N18" s="1">
        <f>Table1[[#This Row],[R1]]-Table1[[#This Row],[R1]]*COS($B$5/Table1[[#This Row],[R1]])</f>
        <v>0.53994134883581957</v>
      </c>
      <c r="O18" s="1">
        <f>SIN(-Table1[[#This Row],[phi_t0]]+$B$5/Table1[[#This Row],[R1]])*Table1[[#This Row],[Rt2]]+$B$1+$B$2</f>
        <v>3.1384210781594848</v>
      </c>
      <c r="P18" s="1">
        <f>Table1[[#This Row],[R1]]-$B$4-COS(-Table1[[#This Row],[phi_t0]]+$B$5/Table1[[#This Row],[R1]])*Table1[[#This Row],[Rt2]]</f>
        <v>-0.29863053151925989</v>
      </c>
      <c r="Q18" s="1">
        <f>Table1[[#This Row],[R1]]*(Table1[[#This Row],[phi_t0]]+ACOS(MIN(1,(Table1[[#This Row],[R1]]-$B$4+$B$6)/Table1[[#This Row],[Rt2]])))</f>
        <v>5.7020829563244204</v>
      </c>
      <c r="R18" s="1">
        <f>Table1[[#This Row],[R1]]-$B$4-Table1[[#This Row],[Rt2]]</f>
        <v>-0.31667797981919854</v>
      </c>
      <c r="S18" s="1">
        <f>Table1[[#This Row],[hz0]]-$B$1-$B$2</f>
        <v>3.1720829563244202</v>
      </c>
    </row>
    <row r="19" spans="4:19" x14ac:dyDescent="0.25">
      <c r="D19">
        <v>18</v>
      </c>
      <c r="E19" s="1">
        <f>$B$3/TAN(RADIANS(Table1[a]))</f>
        <v>10.771892380113389</v>
      </c>
      <c r="F19" s="1">
        <f>SQRT(MAX(0,Table1[[#This Row],[R1]]*Table1[[#This Row],[R1]]+$B$1*$B$1-$B$2*$B$2))</f>
        <v>10.833954284966543</v>
      </c>
      <c r="G19" s="1">
        <f>Table1[R1]-Table1[Rt]</f>
        <v>-6.2061904853154104E-2</v>
      </c>
      <c r="H19" s="1">
        <f>Table1[[#This Row],[R1]]-SQRT(Table1[[#This Row],[R1]]*Table1[[#This Row],[R1]]+($B$1+$B$2)^2)</f>
        <v>-0.29312300391319113</v>
      </c>
      <c r="I19" s="1">
        <f>ATAN(($B$1+$B$2)/(Table1[[#This Row],[R1]]-$B$4))</f>
        <v>0.26638275505436182</v>
      </c>
      <c r="J19" s="1">
        <f>SQRT(MAX(0,(Table1[[#This Row],[R1]]-$B$4)^2+($B$1+$B$2)^2))</f>
        <v>9.6108734414934798</v>
      </c>
      <c r="K19" s="1">
        <f>SIN(Table1[[#This Row],[phi_t0]]+$B$5/Table1[[#This Row],[R1]])*Table1[[#This Row],[Rt2]]-$B$1-$B$2</f>
        <v>2.8497134816973242</v>
      </c>
      <c r="L19" s="1">
        <f>Table1[[#This Row],[R1]]-$B$4-COS(Table1[[#This Row],[phi_t0]]+$B$5/Table1[[#This Row],[R1]])*Table1[[#This Row],[Rt2]]</f>
        <v>1.3077495409091116</v>
      </c>
      <c r="M19" s="1">
        <f>Table1[[#This Row],[R1]]*SIN($B$5/Table1[[#This Row],[R1]])</f>
        <v>3.4671570441417314</v>
      </c>
      <c r="N19" s="1">
        <f>Table1[[#This Row],[R1]]-Table1[[#This Row],[R1]]*COS($B$5/Table1[[#This Row],[R1]])</f>
        <v>0.57324112222623214</v>
      </c>
      <c r="O19" s="1">
        <f>SIN(-Table1[[#This Row],[phi_t0]]+$B$5/Table1[[#This Row],[R1]])*Table1[[#This Row],[Rt2]]+$B$1+$B$2</f>
        <v>3.1189883663795834</v>
      </c>
      <c r="P19" s="1">
        <f>Table1[[#This Row],[R1]]-$B$4-COS(-Table1[[#This Row],[phi_t0]]+$B$5/Table1[[#This Row],[R1]])*Table1[[#This Row],[Rt2]]</f>
        <v>-0.32091643757260968</v>
      </c>
      <c r="Q19" s="1">
        <f>Table1[[#This Row],[R1]]*(Table1[[#This Row],[phi_t0]]+ACOS(MIN(1,(Table1[[#This Row],[R1]]-$B$4+$B$6)/Table1[[#This Row],[Rt2]])))</f>
        <v>5.7388927387273805</v>
      </c>
      <c r="R19" s="1">
        <f>Table1[[#This Row],[R1]]-$B$4-Table1[[#This Row],[Rt2]]</f>
        <v>-0.33898106138009076</v>
      </c>
      <c r="S19" s="1">
        <f>Table1[[#This Row],[hz0]]-$B$1-$B$2</f>
        <v>3.2088927387273802</v>
      </c>
    </row>
    <row r="20" spans="4:19" x14ac:dyDescent="0.25">
      <c r="D20">
        <v>19</v>
      </c>
      <c r="E20" s="1">
        <f>$B$3/TAN(RADIANS(Table1[a]))</f>
        <v>10.164738071865379</v>
      </c>
      <c r="F20" s="1">
        <f>SQRT(MAX(0,Table1[[#This Row],[R1]]*Table1[[#This Row],[R1]]+$B$1*$B$1-$B$2*$B$2))</f>
        <v>10.230483862927965</v>
      </c>
      <c r="G20" s="1">
        <f>Table1[R1]-Table1[Rt]</f>
        <v>-6.5745791062585823E-2</v>
      </c>
      <c r="H20" s="1">
        <f>Table1[[#This Row],[R1]]-SQRT(Table1[[#This Row],[R1]]*Table1[[#This Row],[R1]]+($B$1+$B$2)^2)</f>
        <v>-0.3101270857215912</v>
      </c>
      <c r="I20" s="1">
        <f>ATAN(($B$1+$B$2)/(Table1[[#This Row],[R1]]-$B$4))</f>
        <v>0.28409027332742853</v>
      </c>
      <c r="J20" s="1">
        <f>SQRT(MAX(0,(Table1[[#This Row],[R1]]-$B$4)^2+($B$1+$B$2)^2))</f>
        <v>9.0265489448644427</v>
      </c>
      <c r="K20" s="1">
        <f>SIN(Table1[[#This Row],[phi_t0]]+$B$5/Table1[[#This Row],[R1]])*Table1[[#This Row],[Rt2]]-$B$1-$B$2</f>
        <v>2.7979260211629562</v>
      </c>
      <c r="L20" s="1">
        <f>Table1[[#This Row],[R1]]-$B$4-COS(Table1[[#This Row],[phi_t0]]+$B$5/Table1[[#This Row],[R1]])*Table1[[#This Row],[Rt2]]</f>
        <v>1.3783267352025863</v>
      </c>
      <c r="M20" s="1">
        <f>Table1[[#This Row],[R1]]*SIN($B$5/Table1[[#This Row],[R1]])</f>
        <v>3.4594720513509918</v>
      </c>
      <c r="N20" s="1">
        <f>Table1[[#This Row],[R1]]-Table1[[#This Row],[R1]]*COS($B$5/Table1[[#This Row],[R1]])</f>
        <v>0.60681187443369566</v>
      </c>
      <c r="O20" s="1">
        <f>SIN(-Table1[[#This Row],[phi_t0]]+$B$5/Table1[[#This Row],[R1]])*Table1[[#This Row],[Rt2]]+$B$1+$B$2</f>
        <v>3.0999965775241805</v>
      </c>
      <c r="P20" s="1">
        <f>Table1[[#This Row],[R1]]-$B$4-COS(-Table1[[#This Row],[phi_t0]]+$B$5/Table1[[#This Row],[R1]])*Table1[[#This Row],[Rt2]]</f>
        <v>-0.34379620156912338</v>
      </c>
      <c r="Q20" s="1">
        <f>Table1[[#This Row],[R1]]*(Table1[[#This Row],[phi_t0]]+ACOS(MIN(1,(Table1[[#This Row],[R1]]-$B$4+$B$6)/Table1[[#This Row],[Rt2]])))</f>
        <v>5.7754064342759097</v>
      </c>
      <c r="R20" s="1">
        <f>Table1[[#This Row],[R1]]-$B$4-Table1[[#This Row],[Rt2]]</f>
        <v>-0.36181087299906345</v>
      </c>
      <c r="S20" s="1">
        <f>Table1[[#This Row],[hz0]]-$B$1-$B$2</f>
        <v>3.2454064342759095</v>
      </c>
    </row>
    <row r="21" spans="4:19" x14ac:dyDescent="0.25">
      <c r="D21" s="2">
        <v>20</v>
      </c>
      <c r="E21" s="3">
        <f>$B$3/TAN(RADIANS(Table1[a]))</f>
        <v>9.6161709680911791</v>
      </c>
      <c r="F21" s="3">
        <f>SQRT(MAX(0,Table1[[#This Row],[R1]]*Table1[[#This Row],[R1]]+$B$1*$B$1-$B$2*$B$2))</f>
        <v>9.6856411294017946</v>
      </c>
      <c r="G21" s="3">
        <f>Table1[R1]-Table1[Rt]</f>
        <v>-6.9470161310615453E-2</v>
      </c>
      <c r="H21" s="3">
        <f>Table1[[#This Row],[R1]]-SQRT(Table1[[#This Row],[R1]]*Table1[[#This Row],[R1]]+($B$1+$B$2)^2)</f>
        <v>-0.32725118364107431</v>
      </c>
      <c r="I21" s="3">
        <f>ATAN(($B$1+$B$2)/(Table1[[#This Row],[R1]]-$B$4))</f>
        <v>0.30217715861057221</v>
      </c>
      <c r="J21" s="3">
        <f>SQRT(MAX(0,(Table1[[#This Row],[R1]]-$B$4)^2+($B$1+$B$2)^2))</f>
        <v>8.5013605489525101</v>
      </c>
      <c r="K21" s="3">
        <f>SIN(Table1[[#This Row],[phi_t0]]+$B$5/Table1[[#This Row],[R1]])*Table1[[#This Row],[Rt2]]-$B$1-$B$2</f>
        <v>2.7443408896495445</v>
      </c>
      <c r="L21" s="3">
        <f>Table1[[#This Row],[R1]]-$B$4-COS(Table1[[#This Row],[phi_t0]]+$B$5/Table1[[#This Row],[R1]])*Table1[[#This Row],[Rt2]]</f>
        <v>1.4487532248372759</v>
      </c>
      <c r="M21" s="3">
        <f>Table1[[#This Row],[R1]]*SIN($B$5/Table1[[#This Row],[R1]])</f>
        <v>3.4512515749648665</v>
      </c>
      <c r="N21" s="3">
        <f>Table1[[#This Row],[R1]]-Table1[[#This Row],[R1]]*COS($B$5/Table1[[#This Row],[R1]])</f>
        <v>0.64067061134993608</v>
      </c>
      <c r="O21" s="3">
        <f>SIN(-Table1[[#This Row],[phi_t0]]+$B$5/Table1[[#This Row],[R1]])*Table1[[#This Row],[Rt2]]+$B$1+$B$2</f>
        <v>3.0814598223502783</v>
      </c>
      <c r="P21" s="3">
        <f>Table1[[#This Row],[R1]]-$B$4-COS(-Table1[[#This Row],[phi_t0]]+$B$5/Table1[[#This Row],[R1]])*Table1[[#This Row],[Rt2]]</f>
        <v>-0.36728488713784024</v>
      </c>
      <c r="Q21" s="1">
        <f>Table1[[#This Row],[R1]]*(Table1[[#This Row],[phi_t0]]+ACOS(MIN(1,(Table1[[#This Row],[R1]]-$B$4+$B$6)/Table1[[#This Row],[Rt2]])))</f>
        <v>5.8115744397025386</v>
      </c>
      <c r="R21" s="1">
        <f>Table1[[#This Row],[R1]]-$B$4-Table1[[#This Row],[Rt2]]</f>
        <v>-0.38518958086133104</v>
      </c>
      <c r="S21" s="1">
        <f>Table1[[#This Row],[hz0]]-$B$1-$B$2</f>
        <v>3.2815744397025384</v>
      </c>
    </row>
    <row r="22" spans="4:19" x14ac:dyDescent="0.25">
      <c r="D22">
        <v>21</v>
      </c>
      <c r="E22" s="1">
        <f>$B$3/TAN(RADIANS(Table1[a]))</f>
        <v>9.1178117264283056</v>
      </c>
      <c r="F22" s="1">
        <f>SQRT(MAX(0,Table1[[#This Row],[R1]]*Table1[[#This Row],[R1]]+$B$1*$B$1-$B$2*$B$2))</f>
        <v>9.1910494873324193</v>
      </c>
      <c r="G22" s="1">
        <f>Table1[R1]-Table1[Rt]</f>
        <v>-7.3237760904113713E-2</v>
      </c>
      <c r="H22" s="1">
        <f>Table1[[#This Row],[R1]]-SQRT(Table1[[#This Row],[R1]]*Table1[[#This Row],[R1]]+($B$1+$B$2)^2)</f>
        <v>-0.34450250839784147</v>
      </c>
      <c r="I22" s="1">
        <f>ATAN(($B$1+$B$2)/(Table1[[#This Row],[R1]]-$B$4))</f>
        <v>0.32065489042906919</v>
      </c>
      <c r="J22" s="1">
        <f>SQRT(MAX(0,(Table1[[#This Row],[R1]]-$B$4)^2+($B$1+$B$2)^2))</f>
        <v>8.0269518186736732</v>
      </c>
      <c r="K22" s="1">
        <f>SIN(Table1[[#This Row],[phi_t0]]+$B$5/Table1[[#This Row],[R1]])*Table1[[#This Row],[Rt2]]-$B$1-$B$2</f>
        <v>2.6888895268650517</v>
      </c>
      <c r="L22" s="1">
        <f>Table1[[#This Row],[R1]]-$B$4-COS(Table1[[#This Row],[phi_t0]]+$B$5/Table1[[#This Row],[R1]])*Table1[[#This Row],[Rt2]]</f>
        <v>1.5190292573049105</v>
      </c>
      <c r="M22" s="1">
        <f>Table1[[#This Row],[R1]]*SIN($B$5/Table1[[#This Row],[R1]])</f>
        <v>3.4424741655014195</v>
      </c>
      <c r="N22" s="1">
        <f>Table1[[#This Row],[R1]]-Table1[[#This Row],[R1]]*COS($B$5/Table1[[#This Row],[R1]])</f>
        <v>0.67483462717896536</v>
      </c>
      <c r="O22" s="1">
        <f>SIN(-Table1[[#This Row],[phi_t0]]+$B$5/Table1[[#This Row],[R1]])*Table1[[#This Row],[Rt2]]+$B$1+$B$2</f>
        <v>3.0633942124167439</v>
      </c>
      <c r="P22" s="1">
        <f>Table1[[#This Row],[R1]]-$B$4-COS(-Table1[[#This Row],[phi_t0]]+$B$5/Table1[[#This Row],[R1]])*Table1[[#This Row],[Rt2]]</f>
        <v>-0.39139835406458445</v>
      </c>
      <c r="Q22" s="1">
        <f>Table1[[#This Row],[R1]]*(Table1[[#This Row],[phi_t0]]+ACOS(MIN(1,(Table1[[#This Row],[R1]]-$B$4+$B$6)/Table1[[#This Row],[Rt2]])))</f>
        <v>5.8473418401814961</v>
      </c>
      <c r="R22" s="1">
        <f>Table1[[#This Row],[R1]]-$B$4-Table1[[#This Row],[Rt2]]</f>
        <v>-0.40914009224536763</v>
      </c>
      <c r="S22" s="1">
        <f>Table1[[#This Row],[hz0]]-$B$1-$B$2</f>
        <v>3.3173418401814958</v>
      </c>
    </row>
    <row r="23" spans="4:19" x14ac:dyDescent="0.25">
      <c r="D23">
        <v>22</v>
      </c>
      <c r="E23" s="1">
        <f>$B$3/TAN(RADIANS(Table1[a]))</f>
        <v>8.6628039869570355</v>
      </c>
      <c r="F23" s="1">
        <f>SQRT(MAX(0,Table1[[#This Row],[R1]]*Table1[[#This Row],[R1]]+$B$1*$B$1-$B$2*$B$2))</f>
        <v>8.739855428806516</v>
      </c>
      <c r="G23" s="1">
        <f>Table1[R1]-Table1[Rt]</f>
        <v>-7.705144184948054E-2</v>
      </c>
      <c r="H23" s="1">
        <f>Table1[[#This Row],[R1]]-SQRT(Table1[[#This Row],[R1]]*Table1[[#This Row],[R1]]+($B$1+$B$2)^2)</f>
        <v>-0.36188841314385201</v>
      </c>
      <c r="I23" s="1">
        <f>ATAN(($B$1+$B$2)/(Table1[[#This Row],[R1]]-$B$4))</f>
        <v>0.33953486814223821</v>
      </c>
      <c r="J23" s="1">
        <f>SQRT(MAX(0,(Table1[[#This Row],[R1]]-$B$4)^2+($B$1+$B$2)^2))</f>
        <v>7.5964900418263959</v>
      </c>
      <c r="K23" s="1">
        <f>SIN(Table1[[#This Row],[phi_t0]]+$B$5/Table1[[#This Row],[R1]])*Table1[[#This Row],[Rt2]]-$B$1-$B$2</f>
        <v>2.6314987243968568</v>
      </c>
      <c r="L23" s="1">
        <f>Table1[[#This Row],[R1]]-$B$4-COS(Table1[[#This Row],[phi_t0]]+$B$5/Table1[[#This Row],[R1]])*Table1[[#This Row],[Rt2]]</f>
        <v>1.5891524124847658</v>
      </c>
      <c r="M23" s="1">
        <f>Table1[[#This Row],[R1]]*SIN($B$5/Table1[[#This Row],[R1]])</f>
        <v>3.4331165704775803</v>
      </c>
      <c r="N23" s="1">
        <f>Table1[[#This Row],[R1]]-Table1[[#This Row],[R1]]*COS($B$5/Table1[[#This Row],[R1]])</f>
        <v>0.70932150882514655</v>
      </c>
      <c r="O23" s="1">
        <f>SIN(-Table1[[#This Row],[phi_t0]]+$B$5/Table1[[#This Row],[R1]])*Table1[[#This Row],[Rt2]]+$B$1+$B$2</f>
        <v>3.0458180187107082</v>
      </c>
      <c r="P23" s="1">
        <f>Table1[[#This Row],[R1]]-$B$4-COS(-Table1[[#This Row],[phi_t0]]+$B$5/Table1[[#This Row],[R1]])*Table1[[#This Row],[Rt2]]</f>
        <v>-0.41615324521817687</v>
      </c>
      <c r="Q23" s="1">
        <f>Table1[[#This Row],[R1]]*(Table1[[#This Row],[phi_t0]]+ACOS(MIN(1,(Table1[[#This Row],[R1]]-$B$4+$B$6)/Table1[[#This Row],[Rt2]])))</f>
        <v>5.8826480189070223</v>
      </c>
      <c r="R23" s="1">
        <f>Table1[[#This Row],[R1]]-$B$4-Table1[[#This Row],[Rt2]]</f>
        <v>-0.4336860548693604</v>
      </c>
      <c r="S23" s="1">
        <f>Table1[[#This Row],[hz0]]-$B$1-$B$2</f>
        <v>3.352648018907022</v>
      </c>
    </row>
    <row r="24" spans="4:19" x14ac:dyDescent="0.25">
      <c r="D24">
        <v>23</v>
      </c>
      <c r="E24" s="1">
        <f>$B$3/TAN(RADIANS(Table1[a]))</f>
        <v>8.2454832803831355</v>
      </c>
      <c r="F24" s="1">
        <f>SQRT(MAX(0,Table1[[#This Row],[R1]]*Table1[[#This Row],[R1]]+$B$1*$B$1-$B$2*$B$2))</f>
        <v>8.3263974519042652</v>
      </c>
      <c r="G24" s="1">
        <f>Table1[R1]-Table1[Rt]</f>
        <v>-8.0914171521129674E-2</v>
      </c>
      <c r="H24" s="1">
        <f>Table1[[#This Row],[R1]]-SQRT(Table1[[#This Row],[R1]]*Table1[[#This Row],[R1]]+($B$1+$B$2)^2)</f>
        <v>-0.37941640176261338</v>
      </c>
      <c r="I24" s="1">
        <f>ATAN(($B$1+$B$2)/(Table1[[#This Row],[R1]]-$B$4))</f>
        <v>0.35882834591409135</v>
      </c>
      <c r="J24" s="1">
        <f>SQRT(MAX(0,(Table1[[#This Row],[R1]]-$B$4)^2+($B$1+$B$2)^2))</f>
        <v>7.204335131428051</v>
      </c>
      <c r="K24" s="1">
        <f>SIN(Table1[[#This Row],[phi_t0]]+$B$5/Table1[[#This Row],[R1]])*Table1[[#This Row],[Rt2]]-$B$1-$B$2</f>
        <v>2.5720903634319345</v>
      </c>
      <c r="L24" s="1">
        <f>Table1[[#This Row],[R1]]-$B$4-COS(Table1[[#This Row],[phi_t0]]+$B$5/Table1[[#This Row],[R1]])*Table1[[#This Row],[Rt2]]</f>
        <v>1.6591173272390423</v>
      </c>
      <c r="M24" s="1">
        <f>Table1[[#This Row],[R1]]*SIN($B$5/Table1[[#This Row],[R1]])</f>
        <v>3.4231536043556976</v>
      </c>
      <c r="N24" s="1">
        <f>Table1[[#This Row],[R1]]-Table1[[#This Row],[R1]]*COS($B$5/Table1[[#This Row],[R1]])</f>
        <v>0.74414913717471354</v>
      </c>
      <c r="O24" s="1">
        <f>SIN(-Table1[[#This Row],[phi_t0]]+$B$5/Table1[[#This Row],[R1]])*Table1[[#This Row],[Rt2]]+$B$1+$B$2</f>
        <v>3.0287518477942057</v>
      </c>
      <c r="P24" s="1">
        <f>Table1[[#This Row],[R1]]-$B$4-COS(-Table1[[#This Row],[phi_t0]]+$B$5/Table1[[#This Row],[R1]])*Table1[[#This Row],[Rt2]]</f>
        <v>-0.44156696851942101</v>
      </c>
      <c r="Q24" s="1">
        <f>Table1[[#This Row],[R1]]*(Table1[[#This Row],[phi_t0]]+ACOS(MIN(1,(Table1[[#This Row],[R1]]-$B$4+$B$6)/Table1[[#This Row],[Rt2]])))</f>
        <v>5.9174262535243534</v>
      </c>
      <c r="R24" s="1">
        <f>Table1[[#This Row],[R1]]-$B$4-Table1[[#This Row],[Rt2]]</f>
        <v>-0.45885185104491555</v>
      </c>
      <c r="S24" s="1">
        <f>Table1[[#This Row],[hz0]]-$B$1-$B$2</f>
        <v>3.3874262535243531</v>
      </c>
    </row>
    <row r="25" spans="4:19" x14ac:dyDescent="0.25">
      <c r="D25">
        <v>24</v>
      </c>
      <c r="E25" s="1">
        <f>$B$3/TAN(RADIANS(Table1[a]))</f>
        <v>7.8611287086647552</v>
      </c>
      <c r="F25" s="1">
        <f>SQRT(MAX(0,Table1[[#This Row],[R1]]*Table1[[#This Row],[R1]]+$B$1*$B$1-$B$2*$B$2))</f>
        <v>7.945957750592008</v>
      </c>
      <c r="G25" s="1">
        <f>Table1[R1]-Table1[Rt]</f>
        <v>-8.4829041927252824E-2</v>
      </c>
      <c r="H25" s="1">
        <f>Table1[[#This Row],[R1]]-SQRT(Table1[[#This Row],[R1]]*Table1[[#This Row],[R1]]+($B$1+$B$2)^2)</f>
        <v>-0.39709413733505539</v>
      </c>
      <c r="I25" s="1">
        <f>ATAN(($B$1+$B$2)/(Table1[[#This Row],[R1]]-$B$4))</f>
        <v>0.37854635911580287</v>
      </c>
      <c r="J25" s="1">
        <f>SQRT(MAX(0,(Table1[[#This Row],[R1]]-$B$4)^2+($B$1+$B$2)^2))</f>
        <v>6.8457912945253403</v>
      </c>
      <c r="K25" s="1">
        <f>SIN(Table1[[#This Row],[phi_t0]]+$B$5/Table1[[#This Row],[R1]])*Table1[[#This Row],[Rt2]]-$B$1-$B$2</f>
        <v>2.5105811323355463</v>
      </c>
      <c r="L25" s="1">
        <f>Table1[[#This Row],[R1]]-$B$4-COS(Table1[[#This Row],[phi_t0]]+$B$5/Table1[[#This Row],[R1]])*Table1[[#This Row],[Rt2]]</f>
        <v>1.7289153827759494</v>
      </c>
      <c r="M25" s="1">
        <f>Table1[[#This Row],[R1]]*SIN($B$5/Table1[[#This Row],[R1]])</f>
        <v>3.4125580052145383</v>
      </c>
      <c r="N25" s="1">
        <f>Table1[[#This Row],[R1]]-Table1[[#This Row],[R1]]*COS($B$5/Table1[[#This Row],[R1]])</f>
        <v>0.77933568463197389</v>
      </c>
      <c r="O25" s="1">
        <f>SIN(-Table1[[#This Row],[phi_t0]]+$B$5/Table1[[#This Row],[R1]])*Table1[[#This Row],[Rt2]]+$B$1+$B$2</f>
        <v>3.0122188373499958</v>
      </c>
      <c r="P25" s="1">
        <f>Table1[[#This Row],[R1]]-$B$4-COS(-Table1[[#This Row],[phi_t0]]+$B$5/Table1[[#This Row],[R1]])*Table1[[#This Row],[Rt2]]</f>
        <v>-0.46765767261147762</v>
      </c>
      <c r="Q25" s="1">
        <f>Table1[[#This Row],[R1]]*(Table1[[#This Row],[phi_t0]]+ACOS(MIN(1,(Table1[[#This Row],[R1]]-$B$4+$B$6)/Table1[[#This Row],[Rt2]])))</f>
        <v>5.9516033024115114</v>
      </c>
      <c r="R25" s="1">
        <f>Table1[[#This Row],[R1]]-$B$4-Table1[[#This Row],[Rt2]]</f>
        <v>-0.48466258586058508</v>
      </c>
      <c r="S25" s="1">
        <f>Table1[[#This Row],[hz0]]-$B$1-$B$2</f>
        <v>3.4216033024115111</v>
      </c>
    </row>
    <row r="26" spans="4:19" x14ac:dyDescent="0.25">
      <c r="D26" s="4">
        <v>25</v>
      </c>
      <c r="E26" s="5">
        <f>$B$3/TAN(RADIANS(Table1[a]))</f>
        <v>7.5057742217834553</v>
      </c>
      <c r="F26" s="5">
        <f>SQRT(MAX(0,Table1[[#This Row],[R1]]*Table1[[#This Row],[R1]]+$B$1*$B$1-$B$2*$B$2))</f>
        <v>7.5945735014146143</v>
      </c>
      <c r="G26" s="5">
        <f>Table1[R1]-Table1[Rt]</f>
        <v>-8.8799279631158967E-2</v>
      </c>
      <c r="H26" s="5">
        <f>Table1[[#This Row],[R1]]-SQRT(Table1[[#This Row],[R1]]*Table1[[#This Row],[R1]]+($B$1+$B$2)^2)</f>
        <v>-0.4149294507691943</v>
      </c>
      <c r="I26" s="5">
        <f>ATAN(($B$1+$B$2)/(Table1[[#This Row],[R1]]-$B$4))</f>
        <v>0.39869964162348859</v>
      </c>
      <c r="J26" s="5">
        <f>SQRT(MAX(0,(Table1[[#This Row],[R1]]-$B$4)^2+($B$1+$B$2)^2))</f>
        <v>6.5169182903454193</v>
      </c>
      <c r="K26" s="5">
        <f>SIN(Table1[[#This Row],[phi_t0]]+$B$5/Table1[[#This Row],[R1]])*Table1[[#This Row],[Rt2]]-$B$1-$B$2</f>
        <v>2.4468822231663578</v>
      </c>
      <c r="L26" s="5">
        <f>Table1[[#This Row],[R1]]-$B$4-COS(Table1[[#This Row],[phi_t0]]+$B$5/Table1[[#This Row],[R1]])*Table1[[#This Row],[Rt2]]</f>
        <v>1.7985343498758226</v>
      </c>
      <c r="M26" s="5">
        <f>Table1[[#This Row],[R1]]*SIN($B$5/Table1[[#This Row],[R1]])</f>
        <v>3.4013002768082958</v>
      </c>
      <c r="N26" s="5">
        <f>Table1[[#This Row],[R1]]-Table1[[#This Row],[R1]]*COS($B$5/Table1[[#This Row],[R1]])</f>
        <v>0.81489960814938645</v>
      </c>
      <c r="O26" s="5">
        <f>SIN(-Table1[[#This Row],[phi_t0]]+$B$5/Table1[[#This Row],[R1]])*Table1[[#This Row],[Rt2]]+$B$1+$B$2</f>
        <v>2.9962448732270119</v>
      </c>
      <c r="P26" s="5">
        <f>Table1[[#This Row],[R1]]-$B$4-COS(-Table1[[#This Row],[phi_t0]]+$B$5/Table1[[#This Row],[R1]])*Table1[[#This Row],[Rt2]]</f>
        <v>-0.49444421464067645</v>
      </c>
      <c r="Q26" s="1">
        <f>Table1[[#This Row],[R1]]*(Table1[[#This Row],[phi_t0]]+ACOS(MIN(1,(Table1[[#This Row],[R1]]-$B$4+$B$6)/Table1[[#This Row],[Rt2]])))</f>
        <v>5.9850989846637628</v>
      </c>
      <c r="R26" s="1">
        <f>Table1[[#This Row],[R1]]-$B$4-Table1[[#This Row],[Rt2]]</f>
        <v>-0.51114406856196393</v>
      </c>
      <c r="S26" s="1">
        <f>Table1[[#This Row],[hz0]]-$B$1-$B$2</f>
        <v>3.4550989846637625</v>
      </c>
    </row>
    <row r="27" spans="4:19" x14ac:dyDescent="0.25">
      <c r="D27">
        <v>26</v>
      </c>
      <c r="E27" s="1">
        <f>$B$3/TAN(RADIANS(Table1[a]))</f>
        <v>7.1760634455275367</v>
      </c>
      <c r="F27" s="1">
        <f>SQRT(MAX(0,Table1[[#This Row],[R1]]*Table1[[#This Row],[R1]]+$B$1*$B$1-$B$2*$B$2))</f>
        <v>7.2688917019196637</v>
      </c>
      <c r="G27" s="1">
        <f>Table1[R1]-Table1[Rt]</f>
        <v>-9.2828256392126995E-2</v>
      </c>
      <c r="H27" s="1">
        <f>Table1[[#This Row],[R1]]-SQRT(Table1[[#This Row],[R1]]*Table1[[#This Row],[R1]]+($B$1+$B$2)^2)</f>
        <v>-0.43293034959652932</v>
      </c>
      <c r="I27" s="1">
        <f>ATAN(($B$1+$B$2)/(Table1[[#This Row],[R1]]-$B$4))</f>
        <v>0.41929853354008828</v>
      </c>
      <c r="J27" s="1">
        <f>SQRT(MAX(0,(Table1[[#This Row],[R1]]-$B$4)^2+($B$1+$B$2)^2))</f>
        <v>6.2143862317733305</v>
      </c>
      <c r="K27" s="1">
        <f>SIN(Table1[[#This Row],[phi_t0]]+$B$5/Table1[[#This Row],[R1]])*Table1[[#This Row],[Rt2]]-$B$1-$B$2</f>
        <v>2.3808990062429878</v>
      </c>
      <c r="L27" s="1">
        <f>Table1[[#This Row],[R1]]-$B$4-COS(Table1[[#This Row],[phi_t0]]+$B$5/Table1[[#This Row],[R1]])*Table1[[#This Row],[Rt2]]</f>
        <v>1.8679579863607914</v>
      </c>
      <c r="M27" s="1">
        <f>Table1[[#This Row],[R1]]*SIN($B$5/Table1[[#This Row],[R1]])</f>
        <v>3.3893485145185771</v>
      </c>
      <c r="N27" s="1">
        <f>Table1[[#This Row],[R1]]-Table1[[#This Row],[R1]]*COS($B$5/Table1[[#This Row],[R1]])</f>
        <v>0.85085963684538068</v>
      </c>
      <c r="O27" s="1">
        <f>SIN(-Table1[[#This Row],[phi_t0]]+$B$5/Table1[[#This Row],[R1]])*Table1[[#This Row],[Rt2]]+$B$1+$B$2</f>
        <v>2.9808588303330215</v>
      </c>
      <c r="P27" s="1">
        <f>Table1[[#This Row],[R1]]-$B$4-COS(-Table1[[#This Row],[phi_t0]]+$B$5/Table1[[#This Row],[R1]])*Table1[[#This Row],[Rt2]]</f>
        <v>-0.52194611825700754</v>
      </c>
      <c r="Q27" s="1">
        <f>Table1[[#This Row],[R1]]*(Table1[[#This Row],[phi_t0]]+ACOS(MIN(1,(Table1[[#This Row],[R1]]-$B$4+$B$6)/Table1[[#This Row],[Rt2]])))</f>
        <v>6.0178257586006589</v>
      </c>
      <c r="R27" s="1">
        <f>Table1[[#This Row],[R1]]-$B$4-Table1[[#This Row],[Rt2]]</f>
        <v>-0.53832278624579377</v>
      </c>
      <c r="S27" s="1">
        <f>Table1[[#This Row],[hz0]]-$B$1-$B$2</f>
        <v>3.4878257586006587</v>
      </c>
    </row>
    <row r="28" spans="4:19" x14ac:dyDescent="0.25">
      <c r="D28">
        <v>27</v>
      </c>
      <c r="E28" s="1">
        <f>$B$3/TAN(RADIANS(Table1[a]))</f>
        <v>6.8691367692680272</v>
      </c>
      <c r="F28" s="1">
        <f>SQRT(MAX(0,Table1[[#This Row],[R1]]*Table1[[#This Row],[R1]]+$B$1*$B$1-$B$2*$B$2))</f>
        <v>6.9660562698638877</v>
      </c>
      <c r="G28" s="1">
        <f>Table1[R1]-Table1[Rt]</f>
        <v>-9.6919500595860519E-2</v>
      </c>
      <c r="H28" s="1">
        <f>Table1[[#This Row],[R1]]-SQRT(Table1[[#This Row],[R1]]*Table1[[#This Row],[R1]]+($B$1+$B$2)^2)</f>
        <v>-0.45110502693720367</v>
      </c>
      <c r="I28" s="1">
        <f>ATAN(($B$1+$B$2)/(Table1[[#This Row],[R1]]-$B$4))</f>
        <v>0.44035287896450981</v>
      </c>
      <c r="J28" s="1">
        <f>SQRT(MAX(0,(Table1[[#This Row],[R1]]-$B$4)^2+($B$1+$B$2)^2))</f>
        <v>5.9353626382139373</v>
      </c>
      <c r="K28" s="1">
        <f>SIN(Table1[[#This Row],[phi_t0]]+$B$5/Table1[[#This Row],[R1]])*Table1[[#This Row],[Rt2]]-$B$1-$B$2</f>
        <v>2.3125306819503297</v>
      </c>
      <c r="L28" s="1">
        <f>Table1[[#This Row],[R1]]-$B$4-COS(Table1[[#This Row],[phi_t0]]+$B$5/Table1[[#This Row],[R1]])*Table1[[#This Row],[Rt2]]</f>
        <v>1.9371655803627976</v>
      </c>
      <c r="M28" s="1">
        <f>Table1[[#This Row],[R1]]*SIN($B$5/Table1[[#This Row],[R1]])</f>
        <v>3.3766682135270152</v>
      </c>
      <c r="N28" s="1">
        <f>Table1[[#This Row],[R1]]-Table1[[#This Row],[R1]]*COS($B$5/Table1[[#This Row],[R1]])</f>
        <v>0.88723475313083</v>
      </c>
      <c r="O28" s="1">
        <f>SIN(-Table1[[#This Row],[phi_t0]]+$B$5/Table1[[#This Row],[R1]])*Table1[[#This Row],[Rt2]]+$B$1+$B$2</f>
        <v>2.9660928399972124</v>
      </c>
      <c r="P28" s="1">
        <f>Table1[[#This Row],[R1]]-$B$4-COS(-Table1[[#This Row],[phi_t0]]+$B$5/Table1[[#This Row],[R1]])*Table1[[#This Row],[Rt2]]</f>
        <v>-0.550183519583479</v>
      </c>
      <c r="Q28" s="1">
        <f>Table1[[#This Row],[R1]]*(Table1[[#This Row],[phi_t0]]+ACOS(MIN(1,(Table1[[#This Row],[R1]]-$B$4+$B$6)/Table1[[#This Row],[Rt2]])))</f>
        <v>6.0496883046962946</v>
      </c>
      <c r="R28" s="1">
        <f>Table1[[#This Row],[R1]]-$B$4-Table1[[#This Row],[Rt2]]</f>
        <v>-0.56622586894591009</v>
      </c>
      <c r="S28" s="1">
        <f>Table1[[#This Row],[hz0]]-$B$1-$B$2</f>
        <v>3.5196883046962943</v>
      </c>
    </row>
    <row r="29" spans="4:19" x14ac:dyDescent="0.25">
      <c r="D29">
        <v>28</v>
      </c>
      <c r="E29" s="1">
        <f>$B$3/TAN(RADIANS(Table1[a]))</f>
        <v>6.5825426287121616</v>
      </c>
      <c r="F29" s="1">
        <f>SQRT(MAX(0,Table1[[#This Row],[R1]]*Table1[[#This Row],[R1]]+$B$1*$B$1-$B$2*$B$2))</f>
        <v>6.683619338263723</v>
      </c>
      <c r="G29" s="1">
        <f>Table1[R1]-Table1[Rt]</f>
        <v>-0.10107670955156145</v>
      </c>
      <c r="H29" s="1">
        <f>Table1[[#This Row],[R1]]-SQRT(Table1[[#This Row],[R1]]*Table1[[#This Row],[R1]]+($B$1+$B$2)^2)</f>
        <v>-0.46946187063501466</v>
      </c>
      <c r="I29" s="1">
        <f>ATAN(($B$1+$B$2)/(Table1[[#This Row],[R1]]-$B$4))</f>
        <v>0.46187191355945717</v>
      </c>
      <c r="J29" s="1">
        <f>SQRT(MAX(0,(Table1[[#This Row],[R1]]-$B$4)^2+($B$1+$B$2)^2))</f>
        <v>5.6774236738750021</v>
      </c>
      <c r="K29" s="1">
        <f>SIN(Table1[[#This Row],[phi_t0]]+$B$5/Table1[[#This Row],[R1]])*Table1[[#This Row],[Rt2]]-$B$1-$B$2</f>
        <v>2.2416699090944867</v>
      </c>
      <c r="L29" s="1">
        <f>Table1[[#This Row],[R1]]-$B$4-COS(Table1[[#This Row],[phi_t0]]+$B$5/Table1[[#This Row],[R1]])*Table1[[#This Row],[Rt2]]</f>
        <v>2.0061314319898291</v>
      </c>
      <c r="M29" s="1">
        <f>Table1[[#This Row],[R1]]*SIN($B$5/Table1[[#This Row],[R1]])</f>
        <v>3.3632220573379152</v>
      </c>
      <c r="N29" s="1">
        <f>Table1[[#This Row],[R1]]-Table1[[#This Row],[R1]]*COS($B$5/Table1[[#This Row],[R1]])</f>
        <v>0.92404416605896955</v>
      </c>
      <c r="O29" s="1">
        <f>SIN(-Table1[[#This Row],[phi_t0]]+$B$5/Table1[[#This Row],[R1]])*Table1[[#This Row],[Rt2]]+$B$1+$B$2</f>
        <v>2.9519825867312068</v>
      </c>
      <c r="P29" s="1">
        <f>Table1[[#This Row],[R1]]-$B$4-COS(-Table1[[#This Row],[phi_t0]]+$B$5/Table1[[#This Row],[R1]])*Table1[[#This Row],[Rt2]]</f>
        <v>-0.57917709847073517</v>
      </c>
      <c r="Q29" s="1">
        <f>Table1[[#This Row],[R1]]*(Table1[[#This Row],[phi_t0]]+ACOS(MIN(1,(Table1[[#This Row],[R1]]-$B$4+$B$6)/Table1[[#This Row],[Rt2]])))</f>
        <v>6.0805831200199689</v>
      </c>
      <c r="R29" s="1">
        <f>Table1[[#This Row],[R1]]-$B$4-Table1[[#This Row],[Rt2]]</f>
        <v>-0.59488104516284057</v>
      </c>
      <c r="S29" s="1">
        <f>Table1[[#This Row],[hz0]]-$B$1-$B$2</f>
        <v>3.5505831200199687</v>
      </c>
    </row>
    <row r="30" spans="4:19" x14ac:dyDescent="0.25">
      <c r="D30">
        <v>29</v>
      </c>
      <c r="E30" s="1">
        <f>$B$3/TAN(RADIANS(Table1[a]))</f>
        <v>6.3141671434499829</v>
      </c>
      <c r="F30" s="1">
        <f>SQRT(MAX(0,Table1[[#This Row],[R1]]*Table1[[#This Row],[R1]]+$B$1*$B$1-$B$2*$B$2))</f>
        <v>6.4194709061902691</v>
      </c>
      <c r="G30" s="1">
        <f>Table1[R1]-Table1[Rt]</f>
        <v>-0.10530376274028619</v>
      </c>
      <c r="H30" s="1">
        <f>Table1[[#This Row],[R1]]-SQRT(Table1[[#This Row],[R1]]*Table1[[#This Row],[R1]]+($B$1+$B$2)^2)</f>
        <v>-0.4880094725622266</v>
      </c>
      <c r="I30" s="1">
        <f>ATAN(($B$1+$B$2)/(Table1[[#This Row],[R1]]-$B$4))</f>
        <v>0.48386414183629906</v>
      </c>
      <c r="J30" s="1">
        <f>SQRT(MAX(0,(Table1[[#This Row],[R1]]-$B$4)^2+($B$1+$B$2)^2))</f>
        <v>5.4384837303308506</v>
      </c>
      <c r="K30" s="1">
        <f>SIN(Table1[[#This Row],[phi_t0]]+$B$5/Table1[[#This Row],[R1]])*Table1[[#This Row],[Rt2]]-$B$1-$B$2</f>
        <v>2.1682024092972103</v>
      </c>
      <c r="L30" s="1">
        <f>Table1[[#This Row],[R1]]-$B$4-COS(Table1[[#This Row],[phi_t0]]+$B$5/Table1[[#This Row],[R1]])*Table1[[#This Row],[Rt2]]</f>
        <v>2.0748242648845316</v>
      </c>
      <c r="M30" s="1">
        <f>Table1[[#This Row],[R1]]*SIN($B$5/Table1[[#This Row],[R1]])</f>
        <v>3.3489696845587837</v>
      </c>
      <c r="N30" s="1">
        <f>Table1[[#This Row],[R1]]-Table1[[#This Row],[R1]]*COS($B$5/Table1[[#This Row],[R1]])</f>
        <v>0.96130727536735616</v>
      </c>
      <c r="O30" s="1">
        <f>SIN(-Table1[[#This Row],[phi_t0]]+$B$5/Table1[[#This Row],[R1]])*Table1[[#This Row],[Rt2]]+$B$1+$B$2</f>
        <v>2.9385676376559067</v>
      </c>
      <c r="P30" s="1">
        <f>Table1[[#This Row],[R1]]-$B$4-COS(-Table1[[#This Row],[phi_t0]]+$B$5/Table1[[#This Row],[R1]])*Table1[[#This Row],[Rt2]]</f>
        <v>-0.60894799183284043</v>
      </c>
      <c r="Q30" s="1">
        <f>Table1[[#This Row],[R1]]*(Table1[[#This Row],[phi_t0]]+ACOS(MIN(1,(Table1[[#This Row],[R1]]-$B$4+$B$6)/Table1[[#This Row],[Rt2]])))</f>
        <v>6.1103981325527617</v>
      </c>
      <c r="R30" s="1">
        <f>Table1[[#This Row],[R1]]-$B$4-Table1[[#This Row],[Rt2]]</f>
        <v>-0.62431658688086777</v>
      </c>
      <c r="S30" s="1">
        <f>Table1[[#This Row],[hz0]]-$B$1-$B$2</f>
        <v>3.5803981325527614</v>
      </c>
    </row>
    <row r="31" spans="4:19" x14ac:dyDescent="0.25">
      <c r="D31" s="2">
        <v>30</v>
      </c>
      <c r="E31" s="3">
        <f>$B$3/TAN(RADIANS(Table1[a]))</f>
        <v>6.0621778264910713</v>
      </c>
      <c r="F31" s="3">
        <f>SQRT(MAX(0,Table1[[#This Row],[R1]]*Table1[[#This Row],[R1]]+$B$1*$B$1-$B$2*$B$2))</f>
        <v>6.1717825625989127</v>
      </c>
      <c r="G31" s="3">
        <f>Table1[R1]-Table1[Rt]</f>
        <v>-0.10960473610784138</v>
      </c>
      <c r="H31" s="3">
        <f>Table1[[#This Row],[R1]]-SQRT(Table1[[#This Row],[R1]]*Table1[[#This Row],[R1]]+($B$1+$B$2)^2)</f>
        <v>-0.50675663809296889</v>
      </c>
      <c r="I31" s="3">
        <f>ATAN(($B$1+$B$2)/(Table1[[#This Row],[R1]]-$B$4))</f>
        <v>0.50633720428542672</v>
      </c>
      <c r="J31" s="3">
        <f>SQRT(MAX(0,(Table1[[#This Row],[R1]]-$B$4)^2+($B$1+$B$2)^2))</f>
        <v>5.2167390696225926</v>
      </c>
      <c r="K31" s="3">
        <f>SIN(Table1[[#This Row],[phi_t0]]+$B$5/Table1[[#This Row],[R1]])*Table1[[#This Row],[Rt2]]-$B$1-$B$2</f>
        <v>2.0920065471826597</v>
      </c>
      <c r="L31" s="3">
        <f>Table1[[#This Row],[R1]]-$B$4-COS(Table1[[#This Row],[phi_t0]]+$B$5/Table1[[#This Row],[R1]])*Table1[[#This Row],[Rt2]]</f>
        <v>2.143206557887944</v>
      </c>
      <c r="M31" s="3">
        <f>Table1[[#This Row],[R1]]*SIN($B$5/Table1[[#This Row],[R1]])</f>
        <v>3.3338674315991437</v>
      </c>
      <c r="N31" s="3">
        <f>Table1[[#This Row],[R1]]-Table1[[#This Row],[R1]]*COS($B$5/Table1[[#This Row],[R1]])</f>
        <v>0.99904362438635719</v>
      </c>
      <c r="O31" s="3">
        <f>SIN(-Table1[[#This Row],[phi_t0]]+$B$5/Table1[[#This Row],[R1]])*Table1[[#This Row],[Rt2]]+$B$1+$B$2</f>
        <v>2.9258918082359484</v>
      </c>
      <c r="P31" s="3">
        <f>Table1[[#This Row],[R1]]-$B$4-COS(-Table1[[#This Row],[phi_t0]]+$B$5/Table1[[#This Row],[R1]])*Table1[[#This Row],[Rt2]]</f>
        <v>-0.63951768523377961</v>
      </c>
      <c r="Q31" s="1">
        <f>Table1[[#This Row],[R1]]*(Table1[[#This Row],[phi_t0]]+ACOS(MIN(1,(Table1[[#This Row],[R1]]-$B$4+$B$6)/Table1[[#This Row],[Rt2]])))</f>
        <v>6.1390123450931862</v>
      </c>
      <c r="R31" s="1">
        <f>Table1[[#This Row],[R1]]-$B$4-Table1[[#This Row],[Rt2]]</f>
        <v>-0.65456124313152131</v>
      </c>
      <c r="S31" s="1">
        <f>Table1[[#This Row],[hz0]]-$B$1-$B$2</f>
        <v>3.6090123450931859</v>
      </c>
    </row>
    <row r="32" spans="4:19" x14ac:dyDescent="0.25">
      <c r="D32">
        <v>31</v>
      </c>
      <c r="E32" s="1">
        <f>$B$3/TAN(RADIANS(Table1[a]))</f>
        <v>5.8249781882268126</v>
      </c>
      <c r="F32" s="1">
        <f>SQRT(MAX(0,Table1[[#This Row],[R1]]*Table1[[#This Row],[R1]]+$B$1*$B$1-$B$2*$B$2))</f>
        <v>5.9389621057317852</v>
      </c>
      <c r="G32" s="1">
        <f>Table1[R1]-Table1[Rt]</f>
        <v>-0.11398391750497261</v>
      </c>
      <c r="H32" s="1">
        <f>Table1[[#This Row],[R1]]-SQRT(Table1[[#This Row],[R1]]*Table1[[#This Row],[R1]]+($B$1+$B$2)^2)</f>
        <v>-0.5257123957426284</v>
      </c>
      <c r="I32" s="1">
        <f>ATAN(($B$1+$B$2)/(Table1[[#This Row],[R1]]-$B$4))</f>
        <v>0.52929773473754826</v>
      </c>
      <c r="J32" s="1">
        <f>SQRT(MAX(0,(Table1[[#This Row],[R1]]-$B$4)^2+($B$1+$B$2)^2))</f>
        <v>5.01062234943302</v>
      </c>
      <c r="K32" s="1">
        <f>SIN(Table1[[#This Row],[phi_t0]]+$B$5/Table1[[#This Row],[R1]])*Table1[[#This Row],[Rt2]]-$B$1-$B$2</f>
        <v>2.0129528864741619</v>
      </c>
      <c r="L32" s="1">
        <f>Table1[[#This Row],[R1]]-$B$4-COS(Table1[[#This Row],[phi_t0]]+$B$5/Table1[[#This Row],[R1]])*Table1[[#This Row],[Rt2]]</f>
        <v>2.2112337855343416</v>
      </c>
      <c r="M32" s="1">
        <f>Table1[[#This Row],[R1]]*SIN($B$5/Table1[[#This Row],[R1]])</f>
        <v>3.3178680486718757</v>
      </c>
      <c r="N32" s="1">
        <f>Table1[[#This Row],[R1]]-Table1[[#This Row],[R1]]*COS($B$5/Table1[[#This Row],[R1]])</f>
        <v>1.0372728396364881</v>
      </c>
      <c r="O32" s="1">
        <f>SIN(-Table1[[#This Row],[phi_t0]]+$B$5/Table1[[#This Row],[R1]])*Table1[[#This Row],[Rt2]]+$B$1+$B$2</f>
        <v>2.9140035683752332</v>
      </c>
      <c r="P32" s="1">
        <f>Table1[[#This Row],[R1]]-$B$4-COS(-Table1[[#This Row],[phi_t0]]+$B$5/Table1[[#This Row],[R1]])*Table1[[#This Row],[Rt2]]</f>
        <v>-0.67090787813947017</v>
      </c>
      <c r="Q32" s="1">
        <f>Table1[[#This Row],[R1]]*(Table1[[#This Row],[phi_t0]]+ACOS(MIN(1,(Table1[[#This Row],[R1]]-$B$4+$B$6)/Table1[[#This Row],[Rt2]])))</f>
        <v>6.1662955198481582</v>
      </c>
      <c r="R32" s="1">
        <f>Table1[[#This Row],[R1]]-$B$4-Table1[[#This Row],[Rt2]]</f>
        <v>-0.68564416120620741</v>
      </c>
      <c r="S32" s="1">
        <f>Table1[[#This Row],[hz0]]-$B$1-$B$2</f>
        <v>3.6362955198481579</v>
      </c>
    </row>
    <row r="33" spans="4:19" x14ac:dyDescent="0.25">
      <c r="D33">
        <v>32</v>
      </c>
      <c r="E33" s="1">
        <f>$B$3/TAN(RADIANS(Table1[a]))</f>
        <v>5.6011708516436762</v>
      </c>
      <c r="F33" s="1">
        <f>SQRT(MAX(0,Table1[[#This Row],[R1]]*Table1[[#This Row],[R1]]+$B$1*$B$1-$B$2*$B$2))</f>
        <v>5.7196166750318804</v>
      </c>
      <c r="G33" s="1">
        <f>Table1[R1]-Table1[Rt]</f>
        <v>-0.1184458233882042</v>
      </c>
      <c r="H33" s="1">
        <f>Table1[[#This Row],[R1]]-SQRT(Table1[[#This Row],[R1]]*Table1[[#This Row],[R1]]+($B$1+$B$2)^2)</f>
        <v>-0.54488600696923051</v>
      </c>
      <c r="I33" s="1">
        <f>ATAN(($B$1+$B$2)/(Table1[[#This Row],[R1]]-$B$4))</f>
        <v>0.55275120864787397</v>
      </c>
      <c r="J33" s="1">
        <f>SQRT(MAX(0,(Table1[[#This Row],[R1]]-$B$4)^2+($B$1+$B$2)^2))</f>
        <v>4.8187656463426105</v>
      </c>
      <c r="K33" s="1">
        <f>SIN(Table1[[#This Row],[phi_t0]]+$B$5/Table1[[#This Row],[R1]])*Table1[[#This Row],[Rt2]]-$B$1-$B$2</f>
        <v>1.9309037226164856</v>
      </c>
      <c r="L33" s="1">
        <f>Table1[[#This Row],[R1]]-$B$4-COS(Table1[[#This Row],[phi_t0]]+$B$5/Table1[[#This Row],[R1]])*Table1[[#This Row],[Rt2]]</f>
        <v>2.2788535543767896</v>
      </c>
      <c r="M33" s="1">
        <f>Table1[[#This Row],[R1]]*SIN($B$5/Table1[[#This Row],[R1]])</f>
        <v>3.30092038617373</v>
      </c>
      <c r="N33" s="1">
        <f>Table1[[#This Row],[R1]]-Table1[[#This Row],[R1]]*COS($B$5/Table1[[#This Row],[R1]])</f>
        <v>1.0760145545147672</v>
      </c>
      <c r="O33" s="1">
        <f>SIN(-Table1[[#This Row],[phi_t0]]+$B$5/Table1[[#This Row],[R1]])*Table1[[#This Row],[Rt2]]+$B$1+$B$2</f>
        <v>2.9029564933772605</v>
      </c>
      <c r="P33" s="1">
        <f>Table1[[#This Row],[R1]]-$B$4-COS(-Table1[[#This Row],[phi_t0]]+$B$5/Table1[[#This Row],[R1]])*Table1[[#This Row],[Rt2]]</f>
        <v>-0.70314031733980809</v>
      </c>
      <c r="Q33" s="1">
        <f>Table1[[#This Row],[R1]]*(Table1[[#This Row],[phi_t0]]+ACOS(MIN(1,(Table1[[#This Row],[R1]]-$B$4+$B$6)/Table1[[#This Row],[Rt2]])))</f>
        <v>6.1921079161785659</v>
      </c>
      <c r="R33" s="1">
        <f>Table1[[#This Row],[R1]]-$B$4-Table1[[#This Row],[Rt2]]</f>
        <v>-0.71759479469893428</v>
      </c>
      <c r="S33" s="1">
        <f>Table1[[#This Row],[hz0]]-$B$1-$B$2</f>
        <v>3.6621079161785657</v>
      </c>
    </row>
    <row r="34" spans="4:19" x14ac:dyDescent="0.25">
      <c r="D34">
        <v>33</v>
      </c>
      <c r="E34" s="1">
        <f>$B$3/TAN(RADIANS(Table1[a]))</f>
        <v>5.38952737335104</v>
      </c>
      <c r="F34" s="1">
        <f>SQRT(MAX(0,Table1[[#This Row],[R1]]*Table1[[#This Row],[R1]]+$B$1*$B$1-$B$2*$B$2))</f>
        <v>5.5125225902575821</v>
      </c>
      <c r="G34" s="1">
        <f>Table1[R1]-Table1[Rt]</f>
        <v>-0.12299521690654203</v>
      </c>
      <c r="H34" s="1">
        <f>Table1[[#This Row],[R1]]-SQRT(Table1[[#This Row],[R1]]*Table1[[#This Row],[R1]]+($B$1+$B$2)^2)</f>
        <v>-0.56428697613116086</v>
      </c>
      <c r="I34" s="1">
        <f>ATAN(($B$1+$B$2)/(Table1[[#This Row],[R1]]-$B$4))</f>
        <v>0.57670178335201938</v>
      </c>
      <c r="J34" s="1">
        <f>SQRT(MAX(0,(Table1[[#This Row],[R1]]-$B$4)^2+($B$1+$B$2)^2))</f>
        <v>4.6399701710298782</v>
      </c>
      <c r="K34" s="1">
        <f>SIN(Table1[[#This Row],[phi_t0]]+$B$5/Table1[[#This Row],[R1]])*Table1[[#This Row],[Rt2]]-$B$1-$B$2</f>
        <v>1.8457125932076393</v>
      </c>
      <c r="L34" s="1">
        <f>Table1[[#This Row],[R1]]-$B$4-COS(Table1[[#This Row],[phi_t0]]+$B$5/Table1[[#This Row],[R1]])*Table1[[#This Row],[Rt2]]</f>
        <v>2.3460046201364637</v>
      </c>
      <c r="M34" s="1">
        <f>Table1[[#This Row],[R1]]*SIN($B$5/Table1[[#This Row],[R1]])</f>
        <v>3.2829690481795812</v>
      </c>
      <c r="N34" s="1">
        <f>Table1[[#This Row],[R1]]-Table1[[#This Row],[R1]]*COS($B$5/Table1[[#This Row],[R1]])</f>
        <v>1.1152883139633909</v>
      </c>
      <c r="O34" s="1">
        <f>SIN(-Table1[[#This Row],[phi_t0]]+$B$5/Table1[[#This Row],[R1]])*Table1[[#This Row],[Rt2]]+$B$1+$B$2</f>
        <v>2.8928097647627586</v>
      </c>
      <c r="P34" s="1">
        <f>Table1[[#This Row],[R1]]-$B$4-COS(-Table1[[#This Row],[phi_t0]]+$B$5/Table1[[#This Row],[R1]])*Table1[[#This Row],[Rt2]]</f>
        <v>-0.73623659194591706</v>
      </c>
      <c r="Q34" s="1">
        <f>Table1[[#This Row],[R1]]*(Table1[[#This Row],[phi_t0]]+ACOS(MIN(1,(Table1[[#This Row],[R1]]-$B$4+$B$6)/Table1[[#This Row],[Rt2]])))</f>
        <v>6.2163000952721381</v>
      </c>
      <c r="R34" s="1">
        <f>Table1[[#This Row],[R1]]-$B$4-Table1[[#This Row],[Rt2]]</f>
        <v>-0.75044279767883815</v>
      </c>
      <c r="S34" s="1">
        <f>Table1[[#This Row],[hz0]]-$B$1-$B$2</f>
        <v>3.6863000952721379</v>
      </c>
    </row>
    <row r="35" spans="4:19" x14ac:dyDescent="0.25">
      <c r="D35">
        <v>34</v>
      </c>
      <c r="E35" s="1">
        <f>$B$3/TAN(RADIANS(Table1[a]))</f>
        <v>5.1889633897945897</v>
      </c>
      <c r="F35" s="1">
        <f>SQRT(MAX(0,Table1[[#This Row],[R1]]*Table1[[#This Row],[R1]]+$B$1*$B$1-$B$2*$B$2))</f>
        <v>5.316600517306953</v>
      </c>
      <c r="G35" s="1">
        <f>Table1[R1]-Table1[Rt]</f>
        <v>-0.12763712751236334</v>
      </c>
      <c r="H35" s="1">
        <f>Table1[[#This Row],[R1]]-SQRT(Table1[[#This Row],[R1]]*Table1[[#This Row],[R1]]+($B$1+$B$2)^2)</f>
        <v>-0.58392506059387816</v>
      </c>
      <c r="I35" s="1">
        <f>ATAN(($B$1+$B$2)/(Table1[[#This Row],[R1]]-$B$4))</f>
        <v>0.60115213174814386</v>
      </c>
      <c r="J35" s="1">
        <f>SQRT(MAX(0,(Table1[[#This Row],[R1]]-$B$4)^2+($B$1+$B$2)^2))</f>
        <v>4.4731812942518649</v>
      </c>
      <c r="K35" s="1">
        <f>SIN(Table1[[#This Row],[phi_t0]]+$B$5/Table1[[#This Row],[R1]])*Table1[[#This Row],[Rt2]]-$B$1-$B$2</f>
        <v>1.7572237684122998</v>
      </c>
      <c r="L35" s="1">
        <f>Table1[[#This Row],[R1]]-$B$4-COS(Table1[[#This Row],[phi_t0]]+$B$5/Table1[[#This Row],[R1]])*Table1[[#This Row],[Rt2]]</f>
        <v>2.4126157683350504</v>
      </c>
      <c r="M35" s="1">
        <f>Table1[[#This Row],[R1]]*SIN($B$5/Table1[[#This Row],[R1]])</f>
        <v>3.263954009405849</v>
      </c>
      <c r="N35" s="1">
        <f>Table1[[#This Row],[R1]]-Table1[[#This Row],[R1]]*COS($B$5/Table1[[#This Row],[R1]])</f>
        <v>1.1551134564043997</v>
      </c>
      <c r="O35" s="1">
        <f>SIN(-Table1[[#This Row],[phi_t0]]+$B$5/Table1[[#This Row],[R1]])*Table1[[#This Row],[Rt2]]+$B$1+$B$2</f>
        <v>2.8836287264626281</v>
      </c>
      <c r="P35" s="1">
        <f>Table1[[#This Row],[R1]]-$B$4-COS(-Table1[[#This Row],[phi_t0]]+$B$5/Table1[[#This Row],[R1]])*Table1[[#This Row],[Rt2]]</f>
        <v>-0.77021788203830255</v>
      </c>
      <c r="Q35" s="1">
        <f>Table1[[#This Row],[R1]]*(Table1[[#This Row],[phi_t0]]+ACOS(MIN(1,(Table1[[#This Row],[R1]]-$B$4+$B$6)/Table1[[#This Row],[Rt2]])))</f>
        <v>6.238712806676185</v>
      </c>
      <c r="R35" s="1">
        <f>Table1[[#This Row],[R1]]-$B$4-Table1[[#This Row],[Rt2]]</f>
        <v>-0.78421790445727524</v>
      </c>
      <c r="S35" s="1">
        <f>Table1[[#This Row],[hz0]]-$B$1-$B$2</f>
        <v>3.7087128066761847</v>
      </c>
    </row>
    <row r="36" spans="4:19" x14ac:dyDescent="0.25">
      <c r="D36">
        <v>35</v>
      </c>
      <c r="E36" s="1">
        <f>$B$3/TAN(RADIANS(Table1[a]))</f>
        <v>4.9985180235974012</v>
      </c>
      <c r="F36" s="1">
        <f>SQRT(MAX(0,Table1[[#This Row],[R1]]*Table1[[#This Row],[R1]]+$B$1*$B$1-$B$2*$B$2))</f>
        <v>5.1308948958469287</v>
      </c>
      <c r="G36" s="1">
        <f>Table1[R1]-Table1[Rt]</f>
        <v>-0.13237687224952754</v>
      </c>
      <c r="H36" s="1">
        <f>Table1[[#This Row],[R1]]-SQRT(Table1[[#This Row],[R1]]*Table1[[#This Row],[R1]]+($B$1+$B$2)^2)</f>
        <v>-0.60381028097633838</v>
      </c>
      <c r="I36" s="1">
        <f>ATAN(($B$1+$B$2)/(Table1[[#This Row],[R1]]-$B$4))</f>
        <v>0.62610327130975352</v>
      </c>
      <c r="J36" s="1">
        <f>SQRT(MAX(0,(Table1[[#This Row],[R1]]-$B$4)^2+($B$1+$B$2)^2))</f>
        <v>4.3174678182281641</v>
      </c>
      <c r="K36" s="1">
        <f>SIN(Table1[[#This Row],[phi_t0]]+$B$5/Table1[[#This Row],[R1]])*Table1[[#This Row],[Rt2]]-$B$1-$B$2</f>
        <v>1.6652717246983251</v>
      </c>
      <c r="L36" s="1">
        <f>Table1[[#This Row],[R1]]-$B$4-COS(Table1[[#This Row],[phi_t0]]+$B$5/Table1[[#This Row],[R1]])*Table1[[#This Row],[Rt2]]</f>
        <v>2.478604538353383</v>
      </c>
      <c r="M36" s="1">
        <f>Table1[[#This Row],[R1]]*SIN($B$5/Table1[[#This Row],[R1]])</f>
        <v>3.2438101915796573</v>
      </c>
      <c r="N36" s="1">
        <f>Table1[[#This Row],[R1]]-Table1[[#This Row],[R1]]*COS($B$5/Table1[[#This Row],[R1]])</f>
        <v>1.1955089684895888</v>
      </c>
      <c r="O36" s="1">
        <f>SIN(-Table1[[#This Row],[phi_t0]]+$B$5/Table1[[#This Row],[R1]])*Table1[[#This Row],[Rt2]]+$B$1+$B$2</f>
        <v>2.8754855024619381</v>
      </c>
      <c r="P36" s="1">
        <f>Table1[[#This Row],[R1]]-$B$4-COS(-Table1[[#This Row],[phi_t0]]+$B$5/Table1[[#This Row],[R1]])*Table1[[#This Row],[Rt2]]</f>
        <v>-0.80510465143168286</v>
      </c>
      <c r="Q36" s="1">
        <f>Table1[[#This Row],[R1]]*(Table1[[#This Row],[phi_t0]]+ACOS(MIN(1,(Table1[[#This Row],[R1]]-$B$4+$B$6)/Table1[[#This Row],[Rt2]])))</f>
        <v>6.2591769725501925</v>
      </c>
      <c r="R36" s="1">
        <f>Table1[[#This Row],[R1]]-$B$4-Table1[[#This Row],[Rt2]]</f>
        <v>-0.8189497946307629</v>
      </c>
      <c r="S36" s="1">
        <f>Table1[[#This Row],[hz0]]-$B$1-$B$2</f>
        <v>3.7291769725501922</v>
      </c>
    </row>
    <row r="37" spans="4:19" x14ac:dyDescent="0.25">
      <c r="D37">
        <v>36</v>
      </c>
      <c r="E37" s="1">
        <f>$B$3/TAN(RADIANS(Table1[a]))</f>
        <v>4.8173367216491076</v>
      </c>
      <c r="F37" s="1">
        <f>SQRT(MAX(0,Table1[[#This Row],[R1]]*Table1[[#This Row],[R1]]+$B$1*$B$1-$B$2*$B$2))</f>
        <v>4.954556800537155</v>
      </c>
      <c r="G37" s="1">
        <f>Table1[R1]-Table1[Rt]</f>
        <v>-0.13722007888804733</v>
      </c>
      <c r="H37" s="1">
        <f>Table1[[#This Row],[R1]]-SQRT(Table1[[#This Row],[R1]]*Table1[[#This Row],[R1]]+($B$1+$B$2)^2)</f>
        <v>-0.62395293152586095</v>
      </c>
      <c r="I37" s="1">
        <f>ATAN(($B$1+$B$2)/(Table1[[#This Row],[R1]]-$B$4))</f>
        <v>0.65155439081933819</v>
      </c>
      <c r="J37" s="1">
        <f>SQRT(MAX(0,(Table1[[#This Row],[R1]]-$B$4)^2+($B$1+$B$2)^2))</f>
        <v>4.1720046650023832</v>
      </c>
      <c r="K37" s="1">
        <f>SIN(Table1[[#This Row],[phi_t0]]+$B$5/Table1[[#This Row],[R1]])*Table1[[#This Row],[Rt2]]-$B$1-$B$2</f>
        <v>1.5696806067684435</v>
      </c>
      <c r="L37" s="1">
        <f>Table1[[#This Row],[R1]]-$B$4-COS(Table1[[#This Row],[phi_t0]]+$B$5/Table1[[#This Row],[R1]])*Table1[[#This Row],[Rt2]]</f>
        <v>2.5438757676970862</v>
      </c>
      <c r="M37" s="1">
        <f>Table1[[#This Row],[R1]]*SIN($B$5/Table1[[#This Row],[R1]])</f>
        <v>3.2224669946900506</v>
      </c>
      <c r="N37" s="1">
        <f>Table1[[#This Row],[R1]]-Table1[[#This Row],[R1]]*COS($B$5/Table1[[#This Row],[R1]])</f>
        <v>1.2364933073286428</v>
      </c>
      <c r="O37" s="1">
        <f>SIN(-Table1[[#This Row],[phi_t0]]+$B$5/Table1[[#This Row],[R1]])*Table1[[#This Row],[Rt2]]+$B$1+$B$2</f>
        <v>2.8684596825522739</v>
      </c>
      <c r="P37" s="1">
        <f>Table1[[#This Row],[R1]]-$B$4-COS(-Table1[[#This Row],[phi_t0]]+$B$5/Table1[[#This Row],[R1]])*Table1[[#This Row],[Rt2]]</f>
        <v>-0.84091627306974015</v>
      </c>
      <c r="Q37" s="1">
        <f>Table1[[#This Row],[R1]]*(Table1[[#This Row],[phi_t0]]+ACOS(MIN(1,(Table1[[#This Row],[R1]]-$B$4+$B$6)/Table1[[#This Row],[Rt2]])))</f>
        <v>6.2775137860914239</v>
      </c>
      <c r="R37" s="1">
        <f>Table1[[#This Row],[R1]]-$B$4-Table1[[#This Row],[Rt2]]</f>
        <v>-0.85466794335327556</v>
      </c>
      <c r="S37" s="1">
        <f>Table1[[#This Row],[hz0]]-$B$1-$B$2</f>
        <v>3.7475137860914236</v>
      </c>
    </row>
    <row r="38" spans="4:19" x14ac:dyDescent="0.25">
      <c r="D38">
        <v>37</v>
      </c>
      <c r="E38" s="1">
        <f>$B$3/TAN(RADIANS(Table1[a]))</f>
        <v>4.6446568756714353</v>
      </c>
      <c r="F38" s="1">
        <f>SQRT(MAX(0,Table1[[#This Row],[R1]]*Table1[[#This Row],[R1]]+$B$1*$B$1-$B$2*$B$2))</f>
        <v>4.7868295867642852</v>
      </c>
      <c r="G38" s="1">
        <f>Table1[R1]-Table1[Rt]</f>
        <v>-0.1421727110928499</v>
      </c>
      <c r="H38" s="1">
        <f>Table1[[#This Row],[R1]]-SQRT(Table1[[#This Row],[R1]]*Table1[[#This Row],[R1]]+($B$1+$B$2)^2)</f>
        <v>-0.64436359060792459</v>
      </c>
      <c r="I38" s="1">
        <f>ATAN(($B$1+$B$2)/(Table1[[#This Row],[R1]]-$B$4))</f>
        <v>0.67750267772172745</v>
      </c>
      <c r="J38" s="1">
        <f>SQRT(MAX(0,(Table1[[#This Row],[R1]]-$B$4)^2+($B$1+$B$2)^2))</f>
        <v>4.0360583327929778</v>
      </c>
      <c r="K38" s="1">
        <f>SIN(Table1[[#This Row],[phi_t0]]+$B$5/Table1[[#This Row],[R1]])*Table1[[#This Row],[Rt2]]-$B$1-$B$2</f>
        <v>1.4702636845526387</v>
      </c>
      <c r="L38" s="1">
        <f>Table1[[#This Row],[R1]]-$B$4-COS(Table1[[#This Row],[phi_t0]]+$B$5/Table1[[#This Row],[R1]])*Table1[[#This Row],[Rt2]]</f>
        <v>2.6083199295666812</v>
      </c>
      <c r="M38" s="1">
        <f>Table1[[#This Row],[R1]]*SIN($B$5/Table1[[#This Row],[R1]])</f>
        <v>3.1998477780949748</v>
      </c>
      <c r="N38" s="1">
        <f>Table1[[#This Row],[R1]]-Table1[[#This Row],[R1]]*COS($B$5/Table1[[#This Row],[R1]])</f>
        <v>1.2780841837869139</v>
      </c>
      <c r="O38" s="1">
        <f>SIN(-Table1[[#This Row],[phi_t0]]+$B$5/Table1[[#This Row],[R1]])*Table1[[#This Row],[Rt2]]+$B$1+$B$2</f>
        <v>2.8626390834408286</v>
      </c>
      <c r="P38" s="1">
        <f>Table1[[#This Row],[R1]]-$B$4-COS(-Table1[[#This Row],[phi_t0]]+$B$5/Table1[[#This Row],[R1]])*Table1[[#This Row],[Rt2]]</f>
        <v>-0.87767057319138431</v>
      </c>
      <c r="Q38" s="1">
        <f>Table1[[#This Row],[R1]]*(Table1[[#This Row],[phi_t0]]+ACOS(MIN(1,(Table1[[#This Row],[R1]]-$B$4+$B$6)/Table1[[#This Row],[Rt2]])))</f>
        <v>6.2935349407320595</v>
      </c>
      <c r="R38" s="1">
        <f>Table1[[#This Row],[R1]]-$B$4-Table1[[#This Row],[Rt2]]</f>
        <v>-0.89140145712154251</v>
      </c>
      <c r="S38" s="1">
        <f>Table1[[#This Row],[hz0]]-$B$1-$B$2</f>
        <v>3.7635349407320593</v>
      </c>
    </row>
    <row r="39" spans="4:19" x14ac:dyDescent="0.25">
      <c r="D39">
        <v>38</v>
      </c>
      <c r="E39" s="1">
        <f>$B$3/TAN(RADIANS(Table1[a]))</f>
        <v>4.4797957126757755</v>
      </c>
      <c r="F39" s="1">
        <f>SQRT(MAX(0,Table1[[#This Row],[R1]]*Table1[[#This Row],[R1]]+$B$1*$B$1-$B$2*$B$2))</f>
        <v>4.6270368085102005</v>
      </c>
      <c r="G39" s="1">
        <f>Table1[R1]-Table1[Rt]</f>
        <v>-0.14724109583442502</v>
      </c>
      <c r="H39" s="1">
        <f>Table1[[#This Row],[R1]]-SQRT(Table1[[#This Row],[R1]]*Table1[[#This Row],[R1]]+($B$1+$B$2)^2)</f>
        <v>-0.66505313129508092</v>
      </c>
      <c r="I39" s="1">
        <f>ATAN(($B$1+$B$2)/(Table1[[#This Row],[R1]]-$B$4))</f>
        <v>0.7039431495100541</v>
      </c>
      <c r="J39" s="1">
        <f>SQRT(MAX(0,(Table1[[#This Row],[R1]]-$B$4)^2+($B$1+$B$2)^2))</f>
        <v>3.9089746084211052</v>
      </c>
      <c r="K39" s="1">
        <f>SIN(Table1[[#This Row],[phi_t0]]+$B$5/Table1[[#This Row],[R1]])*Table1[[#This Row],[Rt2]]-$B$1-$B$2</f>
        <v>1.3668228147141082</v>
      </c>
      <c r="L39" s="1">
        <f>Table1[[#This Row],[R1]]-$B$4-COS(Table1[[#This Row],[phi_t0]]+$B$5/Table1[[#This Row],[R1]])*Table1[[#This Row],[Rt2]]</f>
        <v>2.6718112325399281</v>
      </c>
      <c r="M39" s="1">
        <f>Table1[[#This Row],[R1]]*SIN($B$5/Table1[[#This Row],[R1]])</f>
        <v>3.1758692859136763</v>
      </c>
      <c r="N39" s="1">
        <f>Table1[[#This Row],[R1]]-Table1[[#This Row],[R1]]*COS($B$5/Table1[[#This Row],[R1]])</f>
        <v>1.3202982991464629</v>
      </c>
      <c r="O39" s="1">
        <f>SIN(-Table1[[#This Row],[phi_t0]]+$B$5/Table1[[#This Row],[R1]])*Table1[[#This Row],[Rt2]]+$B$1+$B$2</f>
        <v>2.8581205930430946</v>
      </c>
      <c r="P39" s="1">
        <f>Table1[[#This Row],[R1]]-$B$4-COS(-Table1[[#This Row],[phi_t0]]+$B$5/Table1[[#This Row],[R1]])*Table1[[#This Row],[Rt2]]</f>
        <v>-0.91538327752505788</v>
      </c>
      <c r="Q39" s="1">
        <f>Table1[[#This Row],[R1]]*(Table1[[#This Row],[phi_t0]]+ACOS(MIN(1,(Table1[[#This Row],[R1]]-$B$4+$B$6)/Table1[[#This Row],[Rt2]])))</f>
        <v>6.3070430062852445</v>
      </c>
      <c r="R39" s="1">
        <f>Table1[[#This Row],[R1]]-$B$4-Table1[[#This Row],[Rt2]]</f>
        <v>-0.92917889574532975</v>
      </c>
      <c r="S39" s="1">
        <f>Table1[[#This Row],[hz0]]-$B$1-$B$2</f>
        <v>3.7770430062852443</v>
      </c>
    </row>
    <row r="40" spans="4:19" x14ac:dyDescent="0.25">
      <c r="D40">
        <v>39</v>
      </c>
      <c r="E40" s="1">
        <f>$B$3/TAN(RADIANS(Table1[a]))</f>
        <v>4.3221400478726801</v>
      </c>
      <c r="F40" s="1">
        <f>SQRT(MAX(0,Table1[[#This Row],[R1]]*Table1[[#This Row],[R1]]+$B$1*$B$1-$B$2*$B$2))</f>
        <v>4.4745720011443391</v>
      </c>
      <c r="G40" s="1">
        <f>Table1[R1]-Table1[Rt]</f>
        <v>-0.15243195327165893</v>
      </c>
      <c r="H40" s="1">
        <f>Table1[[#This Row],[R1]]-SQRT(Table1[[#This Row],[R1]]*Table1[[#This Row],[R1]]+($B$1+$B$2)^2)</f>
        <v>-0.6860327320366606</v>
      </c>
      <c r="I40" s="1">
        <f>ATAN(($B$1+$B$2)/(Table1[[#This Row],[R1]]-$B$4))</f>
        <v>0.73086849305352775</v>
      </c>
      <c r="J40" s="1">
        <f>SQRT(MAX(0,(Table1[[#This Row],[R1]]-$B$4)^2+($B$1+$B$2)^2))</f>
        <v>3.7901681294906715</v>
      </c>
      <c r="K40" s="1">
        <f>SIN(Table1[[#This Row],[phi_t0]]+$B$5/Table1[[#This Row],[R1]])*Table1[[#This Row],[Rt2]]-$B$1-$B$2</f>
        <v>1.2591479194710629</v>
      </c>
      <c r="L40" s="1">
        <f>Table1[[#This Row],[R1]]-$B$4-COS(Table1[[#This Row],[phi_t0]]+$B$5/Table1[[#This Row],[R1]])*Table1[[#This Row],[Rt2]]</f>
        <v>2.7342054461795442</v>
      </c>
      <c r="M40" s="1">
        <f>Table1[[#This Row],[R1]]*SIN($B$5/Table1[[#This Row],[R1]])</f>
        <v>3.1504410105521052</v>
      </c>
      <c r="N40" s="1">
        <f>Table1[[#This Row],[R1]]-Table1[[#This Row],[R1]]*COS($B$5/Table1[[#This Row],[R1]])</f>
        <v>1.3631510258490627</v>
      </c>
      <c r="O40" s="1">
        <f>SIN(-Table1[[#This Row],[phi_t0]]+$B$5/Table1[[#This Row],[R1]])*Table1[[#This Row],[Rt2]]+$B$1+$B$2</f>
        <v>2.8550111063178583</v>
      </c>
      <c r="P40" s="1">
        <f>Table1[[#This Row],[R1]]-$B$4-COS(-Table1[[#This Row],[phi_t0]]+$B$5/Table1[[#This Row],[R1]])*Table1[[#This Row],[Rt2]]</f>
        <v>-0.95406733925224563</v>
      </c>
      <c r="Q40" s="1">
        <f>Table1[[#This Row],[R1]]*(Table1[[#This Row],[phi_t0]]+ACOS(MIN(1,(Table1[[#This Row],[R1]]-$B$4+$B$6)/Table1[[#This Row],[Rt2]])))</f>
        <v>6.3178319671100152</v>
      </c>
      <c r="R40" s="1">
        <f>Table1[[#This Row],[R1]]-$B$4-Table1[[#This Row],[Rt2]]</f>
        <v>-0.96802808161799136</v>
      </c>
      <c r="S40" s="1">
        <f>Table1[[#This Row],[hz0]]-$B$1-$B$2</f>
        <v>3.7878319671100149</v>
      </c>
    </row>
    <row r="41" spans="4:19" x14ac:dyDescent="0.25">
      <c r="D41">
        <v>40</v>
      </c>
      <c r="E41" s="1">
        <f>$B$3/TAN(RADIANS(Table1[a]))</f>
        <v>4.1711375740797356</v>
      </c>
      <c r="F41" s="1">
        <f>SQRT(MAX(0,Table1[[#This Row],[R1]]*Table1[[#This Row],[R1]]+$B$1*$B$1-$B$2*$B$2))</f>
        <v>4.3288900034419662</v>
      </c>
      <c r="G41" s="1">
        <f>Table1[R1]-Table1[Rt]</f>
        <v>-0.15775242936223055</v>
      </c>
      <c r="H41" s="1">
        <f>Table1[[#This Row],[R1]]-SQRT(Table1[[#This Row],[R1]]*Table1[[#This Row],[R1]]+($B$1+$B$2)^2)</f>
        <v>-0.70731388738831757</v>
      </c>
      <c r="I41" s="1">
        <f>ATAN(($B$1+$B$2)/(Table1[[#This Row],[R1]]-$B$4))</f>
        <v>0.75826891622696602</v>
      </c>
      <c r="J41" s="1">
        <f>SQRT(MAX(0,(Table1[[#This Row],[R1]]-$B$4)^2+($B$1+$B$2)^2))</f>
        <v>3.6791134719739995</v>
      </c>
      <c r="K41" s="1">
        <f>SIN(Table1[[#This Row],[phi_t0]]+$B$5/Table1[[#This Row],[R1]])*Table1[[#This Row],[Rt2]]-$B$1-$B$2</f>
        <v>1.1470164998646495</v>
      </c>
      <c r="L41" s="1">
        <f>Table1[[#This Row],[R1]]-$B$4-COS(Table1[[#This Row],[phi_t0]]+$B$5/Table1[[#This Row],[R1]])*Table1[[#This Row],[Rt2]]</f>
        <v>2.7953374105679361</v>
      </c>
      <c r="M41" s="1">
        <f>Table1[[#This Row],[R1]]*SIN($B$5/Table1[[#This Row],[R1]])</f>
        <v>3.1234644875960043</v>
      </c>
      <c r="N41" s="1">
        <f>Table1[[#This Row],[R1]]-Table1[[#This Row],[R1]]*COS($B$5/Table1[[#This Row],[R1]])</f>
        <v>1.4066560211251105</v>
      </c>
      <c r="O41" s="1">
        <f>SIN(-Table1[[#This Row],[phi_t0]]+$B$5/Table1[[#This Row],[R1]])*Table1[[#This Row],[Rt2]]+$B$1+$B$2</f>
        <v>2.8534285614383821</v>
      </c>
      <c r="P41" s="1">
        <f>Table1[[#This Row],[R1]]-$B$4-COS(-Table1[[#This Row],[phi_t0]]+$B$5/Table1[[#This Row],[R1]])*Table1[[#This Row],[Rt2]]</f>
        <v>-0.99373212419147006</v>
      </c>
      <c r="Q41" s="1">
        <f>Table1[[#This Row],[R1]]*(Table1[[#This Row],[phi_t0]]+ACOS(MIN(1,(Table1[[#This Row],[R1]]-$B$4+$B$6)/Table1[[#This Row],[Rt2]])))</f>
        <v>6.3256879354620343</v>
      </c>
      <c r="R41" s="1">
        <f>Table1[[#This Row],[R1]]-$B$4-Table1[[#This Row],[Rt2]]</f>
        <v>-1.0079758978942639</v>
      </c>
      <c r="S41" s="1">
        <f>Table1[[#This Row],[hz0]]-$B$1-$B$2</f>
        <v>3.7956879354620341</v>
      </c>
    </row>
    <row r="42" spans="4:19" x14ac:dyDescent="0.25">
      <c r="D42">
        <v>41</v>
      </c>
      <c r="E42" s="1">
        <f>$B$3/TAN(RADIANS(Table1[a]))</f>
        <v>4.0262894252735331</v>
      </c>
      <c r="F42" s="1">
        <f>SQRT(MAX(0,Table1[[#This Row],[R1]]*Table1[[#This Row],[R1]]+$B$1*$B$1-$B$2*$B$2))</f>
        <v>4.1894995567572835</v>
      </c>
      <c r="G42" s="1">
        <f>Table1[R1]-Table1[Rt]</f>
        <v>-0.16321013148375041</v>
      </c>
      <c r="H42" s="1">
        <f>Table1[[#This Row],[R1]]-SQRT(Table1[[#This Row],[R1]]*Table1[[#This Row],[R1]]+($B$1+$B$2)^2)</f>
        <v>-0.72890841877769841</v>
      </c>
      <c r="I42" s="1">
        <f>ATAN(($B$1+$B$2)/(Table1[[#This Row],[R1]]-$B$4))</f>
        <v>0.78613201657480447</v>
      </c>
      <c r="J42" s="1">
        <f>SQRT(MAX(0,(Table1[[#This Row],[R1]]-$B$4)^2+($B$1+$B$2)^2))</f>
        <v>3.5753375029847012</v>
      </c>
      <c r="K42" s="1">
        <f>SIN(Table1[[#This Row],[phi_t0]]+$B$5/Table1[[#This Row],[R1]])*Table1[[#This Row],[Rt2]]-$B$1-$B$2</f>
        <v>1.0301932061892902</v>
      </c>
      <c r="L42" s="1">
        <f>Table1[[#This Row],[R1]]-$B$4-COS(Table1[[#This Row],[phi_t0]]+$B$5/Table1[[#This Row],[R1]])*Table1[[#This Row],[Rt2]]</f>
        <v>2.8550181810167747</v>
      </c>
      <c r="M42" s="1">
        <f>Table1[[#This Row],[R1]]*SIN($B$5/Table1[[#This Row],[R1]])</f>
        <v>3.0948325146756148</v>
      </c>
      <c r="N42" s="1">
        <f>Table1[[#This Row],[R1]]-Table1[[#This Row],[R1]]*COS($B$5/Table1[[#This Row],[R1]])</f>
        <v>1.4508247599798918</v>
      </c>
      <c r="O42" s="1">
        <f>SIN(-Table1[[#This Row],[phi_t0]]+$B$5/Table1[[#This Row],[R1]])*Table1[[#This Row],[Rt2]]+$B$1+$B$2</f>
        <v>2.8535030853591206</v>
      </c>
      <c r="P42" s="1">
        <f>Table1[[#This Row],[R1]]-$B$4-COS(-Table1[[#This Row],[phi_t0]]+$B$5/Table1[[#This Row],[R1]])*Table1[[#This Row],[Rt2]]</f>
        <v>-1.034382423410646</v>
      </c>
      <c r="Q42" s="1">
        <f>Table1[[#This Row],[R1]]*(Table1[[#This Row],[phi_t0]]+ACOS(MIN(1,(Table1[[#This Row],[R1]]-$B$4+$B$6)/Table1[[#This Row],[Rt2]])))</f>
        <v>6.3303900504081865</v>
      </c>
      <c r="R42" s="1">
        <f>Table1[[#This Row],[R1]]-$B$4-Table1[[#This Row],[Rt2]]</f>
        <v>-1.0490480777111681</v>
      </c>
      <c r="S42" s="1">
        <f>Table1[[#This Row],[hz0]]-$B$1-$B$2</f>
        <v>3.8003900504081862</v>
      </c>
    </row>
    <row r="43" spans="4:19" x14ac:dyDescent="0.25">
      <c r="D43">
        <v>42</v>
      </c>
      <c r="E43" s="1">
        <f>$B$3/TAN(RADIANS(Table1[a]))</f>
        <v>3.8871438019021749</v>
      </c>
      <c r="F43" s="1">
        <f>SQRT(MAX(0,Table1[[#This Row],[R1]]*Table1[[#This Row],[R1]]+$B$1*$B$1-$B$2*$B$2))</f>
        <v>4.05595696928191</v>
      </c>
      <c r="G43" s="1">
        <f>Table1[R1]-Table1[Rt]</f>
        <v>-0.16881316737973506</v>
      </c>
      <c r="H43" s="1">
        <f>Table1[[#This Row],[R1]]-SQRT(Table1[[#This Row],[R1]]*Table1[[#This Row],[R1]]+($B$1+$B$2)^2)</f>
        <v>-0.75082848527963808</v>
      </c>
      <c r="I43" s="1">
        <f>ATAN(($B$1+$B$2)/(Table1[[#This Row],[R1]]-$B$4))</f>
        <v>0.81444267200161236</v>
      </c>
      <c r="J43" s="1">
        <f>SQRT(MAX(0,(Table1[[#This Row],[R1]]-$B$4)^2+($B$1+$B$2)^2))</f>
        <v>3.4784127890404228</v>
      </c>
      <c r="K43" s="1">
        <f>SIN(Table1[[#This Row],[phi_t0]]+$B$5/Table1[[#This Row],[R1]])*Table1[[#This Row],[Rt2]]-$B$1-$B$2</f>
        <v>0.90842949550673247</v>
      </c>
      <c r="L43" s="1">
        <f>Table1[[#This Row],[R1]]-$B$4-COS(Table1[[#This Row],[phi_t0]]+$B$5/Table1[[#This Row],[R1]])*Table1[[#This Row],[Rt2]]</f>
        <v>2.9130317513641195</v>
      </c>
      <c r="M43" s="1">
        <f>Table1[[#This Row],[R1]]*SIN($B$5/Table1[[#This Row],[R1]])</f>
        <v>3.0644282862784631</v>
      </c>
      <c r="N43" s="1">
        <f>Table1[[#This Row],[R1]]-Table1[[#This Row],[R1]]*COS($B$5/Table1[[#This Row],[R1]])</f>
        <v>1.4956659711617482</v>
      </c>
      <c r="O43" s="1">
        <f>SIN(-Table1[[#This Row],[phi_t0]]+$B$5/Table1[[#This Row],[R1]])*Table1[[#This Row],[Rt2]]+$B$1+$B$2</f>
        <v>2.8553782578280567</v>
      </c>
      <c r="P43" s="1">
        <f>Table1[[#This Row],[R1]]-$B$4-COS(-Table1[[#This Row],[phi_t0]]+$B$5/Table1[[#This Row],[R1]])*Table1[[#This Row],[Rt2]]</f>
        <v>-1.0760172570572193</v>
      </c>
      <c r="Q43" s="1">
        <f>Table1[[#This Row],[R1]]*(Table1[[#This Row],[phi_t0]]+ACOS(MIN(1,(Table1[[#This Row],[R1]]-$B$4+$B$6)/Table1[[#This Row],[Rt2]])))</f>
        <v>6.3317115689514276</v>
      </c>
      <c r="R43" s="1">
        <f>Table1[[#This Row],[R1]]-$B$4-Table1[[#This Row],[Rt2]]</f>
        <v>-1.0912689871382479</v>
      </c>
      <c r="S43" s="1">
        <f>Table1[[#This Row],[hz0]]-$B$1-$B$2</f>
        <v>3.8017115689514274</v>
      </c>
    </row>
    <row r="44" spans="4:19" x14ac:dyDescent="0.25">
      <c r="D44">
        <v>43</v>
      </c>
      <c r="E44" s="1">
        <f>$B$3/TAN(RADIANS(Table1[a]))</f>
        <v>3.7532904850863886</v>
      </c>
      <c r="F44" s="1">
        <f>SQRT(MAX(0,Table1[[#This Row],[R1]]*Table1[[#This Row],[R1]]+$B$1*$B$1-$B$2*$B$2))</f>
        <v>3.9278606728650671</v>
      </c>
      <c r="G44" s="1">
        <f>Table1[R1]-Table1[Rt]</f>
        <v>-0.1745701877786785</v>
      </c>
      <c r="H44" s="1">
        <f>Table1[[#This Row],[R1]]-SQRT(Table1[[#This Row],[R1]]*Table1[[#This Row],[R1]]+($B$1+$B$2)^2)</f>
        <v>-0.77308659437131144</v>
      </c>
      <c r="I44" s="1">
        <f>ATAN(($B$1+$B$2)/(Table1[[#This Row],[R1]]-$B$4))</f>
        <v>0.8431829585901367</v>
      </c>
      <c r="J44" s="1">
        <f>SQRT(MAX(0,(Table1[[#This Row],[R1]]-$B$4)^2+($B$1+$B$2)^2))</f>
        <v>3.3879518901809766</v>
      </c>
      <c r="K44" s="1">
        <f>SIN(Table1[[#This Row],[phi_t0]]+$B$5/Table1[[#This Row],[R1]])*Table1[[#This Row],[Rt2]]-$B$1-$B$2</f>
        <v>0.78146341545638975</v>
      </c>
      <c r="L44" s="1">
        <f>Table1[[#This Row],[R1]]-$B$4-COS(Table1[[#This Row],[phi_t0]]+$B$5/Table1[[#This Row],[R1]])*Table1[[#This Row],[Rt2]]</f>
        <v>2.9691312902063207</v>
      </c>
      <c r="M44" s="1">
        <f>Table1[[#This Row],[R1]]*SIN($B$5/Table1[[#This Row],[R1]])</f>
        <v>3.0321244358954762</v>
      </c>
      <c r="N44" s="1">
        <f>Table1[[#This Row],[R1]]-Table1[[#This Row],[R1]]*COS($B$5/Table1[[#This Row],[R1]])</f>
        <v>1.54118495625519</v>
      </c>
      <c r="O44" s="1">
        <f>SIN(-Table1[[#This Row],[phi_t0]]+$B$5/Table1[[#This Row],[R1]])*Table1[[#This Row],[Rt2]]+$B$1+$B$2</f>
        <v>2.8592125024609807</v>
      </c>
      <c r="P44" s="1">
        <f>Table1[[#This Row],[R1]]-$B$4-COS(-Table1[[#This Row],[phi_t0]]+$B$5/Table1[[#This Row],[R1]])*Table1[[#This Row],[Rt2]]</f>
        <v>-1.1186284253271213</v>
      </c>
      <c r="Q44" s="1">
        <f>Table1[[#This Row],[R1]]*(Table1[[#This Row],[phi_t0]]+ACOS(MIN(1,(Table1[[#This Row],[R1]]-$B$4+$B$6)/Table1[[#This Row],[Rt2]])))</f>
        <v>6.3294211513267005</v>
      </c>
      <c r="R44" s="1">
        <f>Table1[[#This Row],[R1]]-$B$4-Table1[[#This Row],[Rt2]]</f>
        <v>-1.134661405094588</v>
      </c>
      <c r="S44" s="1">
        <f>Table1[[#This Row],[hz0]]-$B$1-$B$2</f>
        <v>3.7994211513267002</v>
      </c>
    </row>
    <row r="45" spans="4:19" x14ac:dyDescent="0.25">
      <c r="D45">
        <v>44</v>
      </c>
      <c r="E45" s="1">
        <f>$B$3/TAN(RADIANS(Table1[a]))</f>
        <v>3.6243560982669938</v>
      </c>
      <c r="F45" s="1">
        <f>SQRT(MAX(0,Table1[[#This Row],[R1]]*Table1[[#This Row],[R1]]+$B$1*$B$1-$B$2*$B$2))</f>
        <v>3.8048465313393587</v>
      </c>
      <c r="G45" s="1">
        <f>Table1[R1]-Table1[Rt]</f>
        <v>-0.1804904330723649</v>
      </c>
      <c r="H45" s="1">
        <f>Table1[[#This Row],[R1]]-SQRT(Table1[[#This Row],[R1]]*Table1[[#This Row],[R1]]+($B$1+$B$2)^2)</f>
        <v>-0.79569561263471789</v>
      </c>
      <c r="I45" s="1">
        <f>ATAN(($B$1+$B$2)/(Table1[[#This Row],[R1]]-$B$4))</f>
        <v>0.8723321005710144</v>
      </c>
      <c r="J45" s="1">
        <f>SQRT(MAX(0,(Table1[[#This Row],[R1]]-$B$4)^2+($B$1+$B$2)^2))</f>
        <v>3.3036024022639539</v>
      </c>
      <c r="K45" s="1">
        <f>SIN(Table1[[#This Row],[phi_t0]]+$B$5/Table1[[#This Row],[R1]])*Table1[[#This Row],[Rt2]]-$B$1-$B$2</f>
        <v>0.64901956555836815</v>
      </c>
      <c r="L45" s="1">
        <f>Table1[[#This Row],[R1]]-$B$4-COS(Table1[[#This Row],[phi_t0]]+$B$5/Table1[[#This Row],[R1]])*Table1[[#This Row],[Rt2]]</f>
        <v>3.0230348139609005</v>
      </c>
      <c r="M45" s="1">
        <f>Table1[[#This Row],[R1]]*SIN($B$5/Table1[[#This Row],[R1]])</f>
        <v>2.9977819763808542</v>
      </c>
      <c r="N45" s="1">
        <f>Table1[[#This Row],[R1]]-Table1[[#This Row],[R1]]*COS($B$5/Table1[[#This Row],[R1]])</f>
        <v>1.5873827677760799</v>
      </c>
      <c r="O45" s="1">
        <f>SIN(-Table1[[#This Row],[phi_t0]]+$B$5/Table1[[#This Row],[R1]])*Table1[[#This Row],[Rt2]]+$B$1+$B$2</f>
        <v>2.8651806124233783</v>
      </c>
      <c r="P45" s="1">
        <f>Table1[[#This Row],[R1]]-$B$4-COS(-Table1[[#This Row],[phi_t0]]+$B$5/Table1[[#This Row],[R1]])*Table1[[#This Row],[Rt2]]</f>
        <v>-1.162198752834636</v>
      </c>
      <c r="Q45" s="1">
        <f>Table1[[#This Row],[R1]]*(Table1[[#This Row],[phi_t0]]+ACOS(MIN(1,(Table1[[#This Row],[R1]]-$B$4+$B$6)/Table1[[#This Row],[Rt2]])))</f>
        <v>6.323284336837224</v>
      </c>
      <c r="R45" s="1">
        <f>Table1[[#This Row],[R1]]-$B$4-Table1[[#This Row],[Rt2]]</f>
        <v>-1.1792463039969601</v>
      </c>
      <c r="S45" s="1">
        <f>Table1[[#This Row],[hz0]]-$B$1-$B$2</f>
        <v>3.7932843368372238</v>
      </c>
    </row>
    <row r="46" spans="4:19" x14ac:dyDescent="0.25">
      <c r="D46">
        <v>45</v>
      </c>
      <c r="E46" s="1">
        <f>$B$3/TAN(RADIANS(Table1[a]))</f>
        <v>3.5000000000000004</v>
      </c>
      <c r="F46" s="1">
        <f>SQRT(MAX(0,Table1[[#This Row],[R1]]*Table1[[#This Row],[R1]]+$B$1*$B$1-$B$2*$B$2))</f>
        <v>3.6865837844812379</v>
      </c>
      <c r="G46" s="1">
        <f>Table1[R1]-Table1[Rt]</f>
        <v>-0.18658378448123747</v>
      </c>
      <c r="H46" s="1">
        <f>Table1[[#This Row],[R1]]-SQRT(Table1[[#This Row],[R1]]*Table1[[#This Row],[R1]]+($B$1+$B$2)^2)</f>
        <v>-0.81866877637079272</v>
      </c>
      <c r="I46" s="1">
        <f>ATAN(($B$1+$B$2)/(Table1[[#This Row],[R1]]-$B$4))</f>
        <v>0.90186645717446101</v>
      </c>
      <c r="J46" s="1">
        <f>SQRT(MAX(0,(Table1[[#This Row],[R1]]-$B$4)^2+($B$1+$B$2)^2))</f>
        <v>3.2250426353770898</v>
      </c>
      <c r="K46" s="1">
        <f>SIN(Table1[[#This Row],[phi_t0]]+$B$5/Table1[[#This Row],[R1]])*Table1[[#This Row],[Rt2]]-$B$1-$B$2</f>
        <v>0.51080930266957347</v>
      </c>
      <c r="L46" s="1">
        <f>Table1[[#This Row],[R1]]-$B$4-COS(Table1[[#This Row],[phi_t0]]+$B$5/Table1[[#This Row],[R1]])*Table1[[#This Row],[Rt2]]</f>
        <v>3.0744202086698604</v>
      </c>
      <c r="M46" s="1">
        <f>Table1[[#This Row],[R1]]*SIN($B$5/Table1[[#This Row],[R1]])</f>
        <v>2.9612491290617755</v>
      </c>
      <c r="N46" s="1">
        <f>Table1[[#This Row],[R1]]-Table1[[#This Row],[R1]]*COS($B$5/Table1[[#This Row],[R1]])</f>
        <v>1.6342552169091089</v>
      </c>
      <c r="O46" s="1">
        <f>SIN(-Table1[[#This Row],[phi_t0]]+$B$5/Table1[[#This Row],[R1]])*Table1[[#This Row],[Rt2]]+$B$1+$B$2</f>
        <v>2.8734754162581706</v>
      </c>
      <c r="P46" s="1">
        <f>Table1[[#This Row],[R1]]-$B$4-COS(-Table1[[#This Row],[phi_t0]]+$B$5/Table1[[#This Row],[R1]])*Table1[[#This Row],[Rt2]]</f>
        <v>-1.2066999607737356</v>
      </c>
      <c r="Q46" s="1">
        <f>Table1[[#This Row],[R1]]*(Table1[[#This Row],[phi_t0]]+ACOS(MIN(1,(Table1[[#This Row],[R1]]-$B$4+$B$6)/Table1[[#This Row],[Rt2]])))</f>
        <v>6.313065200221228</v>
      </c>
      <c r="R46" s="1">
        <f>Table1[[#This Row],[R1]]-$B$4-Table1[[#This Row],[Rt2]]</f>
        <v>-1.2250426353770894</v>
      </c>
      <c r="S46" s="1">
        <f>Table1[[#This Row],[hz0]]-$B$1-$B$2</f>
        <v>3.7830652002212277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Biedenstein, Stefan</dc:creator>
  <cp:lastModifiedBy>Biedenstein, Stefan</cp:lastModifiedBy>
  <dcterms:created xsi:type="dcterms:W3CDTF">2013-12-16T20:18:51Z</dcterms:created>
  <dcterms:modified xsi:type="dcterms:W3CDTF">2013-12-18T21:20:21Z</dcterms:modified>
</cp:coreProperties>
</file>