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showSheetTabs="0" xWindow="8952" yWindow="-216" windowWidth="11952" windowHeight="7932" activeTab="1"/>
  </bookViews>
  <sheets>
    <sheet name="input" sheetId="4" r:id="rId1"/>
    <sheet name="saisie tableur" sheetId="1" r:id="rId2"/>
    <sheet name="Listes" sheetId="2" r:id="rId3"/>
    <sheet name="output" sheetId="3" r:id="rId4"/>
  </sheets>
  <definedNames>
    <definedName name="_xlnm._FilterDatabase" localSheetId="3" hidden="1">output!$A$1:$K$504</definedName>
    <definedName name="ANNORG">Listes!$AL$3:$AL$7</definedName>
    <definedName name="ANNOTS">Listes!$AO$3:$AO$7</definedName>
    <definedName name="DOMSPE">Listes!$AU$3:$AU$5</definedName>
    <definedName name="garanties">Listes!$AI$3:$AI$5</definedName>
    <definedName name="IASPE">Listes!$BA$3:$BA$6</definedName>
    <definedName name="matrice_type_franchise">Listes!$S$3:$U$13</definedName>
    <definedName name="matrice_type_LCI">Listes!$Y$3:$AA$13</definedName>
    <definedName name="matrice_type_risque">Listes!$G$3:$I$12</definedName>
    <definedName name="matrice_unité_assiette">Listes!$M$3:$O$7</definedName>
    <definedName name="matrice_unité_franchise">Listes!$P$3:$R$7</definedName>
    <definedName name="matrice_unité_LCI">Listes!$V$3:$X$6</definedName>
    <definedName name="matrice_unité_risque">Listes!$D$3:$F$6</definedName>
    <definedName name="matrice_unité_tarif">Listes!$J$3:$L$6</definedName>
    <definedName name="nom_objet">Listes!$AH$3:$AH$12</definedName>
    <definedName name="nom_risque">Listes!$AF$3:$AF$7</definedName>
    <definedName name="pointeur">Listes!$AJ$3</definedName>
    <definedName name="RCSPE">Listes!$AR$3:$AR$5</definedName>
    <definedName name="RSBDM">Listes!$AX$3:$AX$4</definedName>
    <definedName name="taxes">Listes!$AB$3:$AB$5</definedName>
    <definedName name="Territorialité">Listes!$A$3:$A$9</definedName>
    <definedName name="type_franchise">Listes!$S$3:$S$13</definedName>
    <definedName name="type_LCI">Listes!$Y$3:$Y$13</definedName>
    <definedName name="type_risque">Listes!$G$3:$G$13</definedName>
    <definedName name="unité_assiette">Listes!$M$3:$M$8</definedName>
    <definedName name="unité_franchise">Listes!$P$3:$P$7</definedName>
    <definedName name="unité_LCI">Listes!$V$3:$V$6</definedName>
    <definedName name="unité_risque">Listes!$D$3:$D$6</definedName>
    <definedName name="unité_tarif">Listes!$J$3:$J$6</definedName>
    <definedName name="_xlnm.Print_Area" localSheetId="1">'saisie tableur'!$B$2:$O$95</definedName>
  </definedNames>
  <calcPr calcId="125725"/>
</workbook>
</file>

<file path=xl/calcChain.xml><?xml version="1.0" encoding="utf-8"?>
<calcChain xmlns="http://schemas.openxmlformats.org/spreadsheetml/2006/main">
  <c r="G13" i="2"/>
  <c r="M6"/>
  <c r="D6"/>
  <c r="E67" i="3"/>
  <c r="E68"/>
  <c r="E69"/>
  <c r="E70"/>
  <c r="E71"/>
  <c r="E72"/>
  <c r="B64"/>
  <c r="B66" s="1"/>
  <c r="E91"/>
  <c r="E92"/>
  <c r="E93"/>
  <c r="E94"/>
  <c r="E95"/>
  <c r="E96"/>
  <c r="B88"/>
  <c r="B90" s="1"/>
  <c r="E137"/>
  <c r="E138"/>
  <c r="E139"/>
  <c r="E140"/>
  <c r="E141"/>
  <c r="E142"/>
  <c r="B134"/>
  <c r="B135" s="1"/>
  <c r="B137" s="1"/>
  <c r="B158"/>
  <c r="B159" s="1"/>
  <c r="B161" s="1"/>
  <c r="B162" s="1"/>
  <c r="E161"/>
  <c r="E162"/>
  <c r="E163"/>
  <c r="E164"/>
  <c r="E165"/>
  <c r="E166"/>
  <c r="B229"/>
  <c r="B230" s="1"/>
  <c r="E232"/>
  <c r="E233"/>
  <c r="E234"/>
  <c r="E235"/>
  <c r="E236"/>
  <c r="E237"/>
  <c r="B253"/>
  <c r="B254" s="1"/>
  <c r="B469"/>
  <c r="B470" s="1"/>
  <c r="B445"/>
  <c r="B446" s="1"/>
  <c r="B348"/>
  <c r="B350" s="1"/>
  <c r="B324"/>
  <c r="B325" s="1"/>
  <c r="B327" s="1"/>
  <c r="B328" s="1"/>
  <c r="E256"/>
  <c r="E257"/>
  <c r="E258"/>
  <c r="E259"/>
  <c r="E260"/>
  <c r="E261"/>
  <c r="E327"/>
  <c r="E328"/>
  <c r="E329"/>
  <c r="E330"/>
  <c r="E331"/>
  <c r="E332"/>
  <c r="E351"/>
  <c r="E352"/>
  <c r="E353"/>
  <c r="E354"/>
  <c r="E355"/>
  <c r="E356"/>
  <c r="B471"/>
  <c r="B374"/>
  <c r="B375" s="1"/>
  <c r="B380" s="1"/>
  <c r="E377"/>
  <c r="E378"/>
  <c r="E379"/>
  <c r="E380"/>
  <c r="E381"/>
  <c r="E382"/>
  <c r="B419"/>
  <c r="A419" s="1"/>
  <c r="B413"/>
  <c r="A413" s="1"/>
  <c r="B407"/>
  <c r="A407" s="1"/>
  <c r="B401"/>
  <c r="A401" s="1"/>
  <c r="B395"/>
  <c r="A395" s="1"/>
  <c r="B35"/>
  <c r="A35" s="1"/>
  <c r="B29"/>
  <c r="A29" s="1"/>
  <c r="B23"/>
  <c r="A23" s="1"/>
  <c r="B17"/>
  <c r="A17" s="1"/>
  <c r="B11"/>
  <c r="A11" s="1"/>
  <c r="B203"/>
  <c r="A203" s="1"/>
  <c r="B197"/>
  <c r="A197" s="1"/>
  <c r="B191"/>
  <c r="A191" s="1"/>
  <c r="B185"/>
  <c r="A185" s="1"/>
  <c r="B179"/>
  <c r="A179" s="1"/>
  <c r="B274"/>
  <c r="B9"/>
  <c r="A9" s="1"/>
  <c r="B8"/>
  <c r="A8" s="1"/>
  <c r="B7"/>
  <c r="A7" s="1"/>
  <c r="E100"/>
  <c r="B457"/>
  <c r="B433"/>
  <c r="B217"/>
  <c r="B76"/>
  <c r="B100" s="1"/>
  <c r="A100" s="1"/>
  <c r="B431"/>
  <c r="B430"/>
  <c r="B360"/>
  <c r="B310"/>
  <c r="B309"/>
  <c r="B215"/>
  <c r="B214"/>
  <c r="B429"/>
  <c r="B428"/>
  <c r="B427"/>
  <c r="B426"/>
  <c r="B425"/>
  <c r="B424"/>
  <c r="B303"/>
  <c r="B308"/>
  <c r="B307"/>
  <c r="B306"/>
  <c r="B305"/>
  <c r="B304"/>
  <c r="B213"/>
  <c r="B212"/>
  <c r="B211"/>
  <c r="B210"/>
  <c r="B209"/>
  <c r="B208"/>
  <c r="B46"/>
  <c r="B42"/>
  <c r="B43"/>
  <c r="B44"/>
  <c r="B45"/>
  <c r="B41"/>
  <c r="B40"/>
  <c r="B136" l="1"/>
  <c r="B89"/>
  <c r="B94" s="1"/>
  <c r="B95" s="1"/>
  <c r="B65"/>
  <c r="B67" s="1"/>
  <c r="A67" s="1"/>
  <c r="B160"/>
  <c r="B138"/>
  <c r="A138" s="1"/>
  <c r="B139"/>
  <c r="A139" s="1"/>
  <c r="B140"/>
  <c r="B141" s="1"/>
  <c r="A141" s="1"/>
  <c r="B163"/>
  <c r="A137"/>
  <c r="B164"/>
  <c r="B256"/>
  <c r="B258" s="1"/>
  <c r="B259"/>
  <c r="B260" s="1"/>
  <c r="B376"/>
  <c r="B255"/>
  <c r="B349"/>
  <c r="B351" s="1"/>
  <c r="B352" s="1"/>
  <c r="B326"/>
  <c r="B232"/>
  <c r="B233" s="1"/>
  <c r="B235"/>
  <c r="B236" s="1"/>
  <c r="A236" s="1"/>
  <c r="B231"/>
  <c r="B330"/>
  <c r="B331" s="1"/>
  <c r="B472"/>
  <c r="B473" s="1"/>
  <c r="B377"/>
  <c r="A377" s="1"/>
  <c r="B381"/>
  <c r="A381" s="1"/>
  <c r="B432"/>
  <c r="A432" s="1"/>
  <c r="A211"/>
  <c r="A212"/>
  <c r="A360"/>
  <c r="J3" i="1"/>
  <c r="H4"/>
  <c r="H3"/>
  <c r="B481" i="3"/>
  <c r="B362"/>
  <c r="B361" s="1"/>
  <c r="A361" s="1"/>
  <c r="B336"/>
  <c r="B312"/>
  <c r="B311" s="1"/>
  <c r="A311" s="1"/>
  <c r="B241"/>
  <c r="B146"/>
  <c r="B122"/>
  <c r="K3" i="1"/>
  <c r="O2"/>
  <c r="E432" i="3"/>
  <c r="E361"/>
  <c r="E311"/>
  <c r="E216"/>
  <c r="E48"/>
  <c r="E51"/>
  <c r="E53"/>
  <c r="E54"/>
  <c r="E55"/>
  <c r="E56"/>
  <c r="E57"/>
  <c r="AI5" i="2"/>
  <c r="AI4"/>
  <c r="AB5"/>
  <c r="AB4"/>
  <c r="A9"/>
  <c r="A8"/>
  <c r="A7"/>
  <c r="A6"/>
  <c r="A5"/>
  <c r="A4"/>
  <c r="J6"/>
  <c r="J5"/>
  <c r="J4"/>
  <c r="B388" i="3"/>
  <c r="A388" s="1"/>
  <c r="B267"/>
  <c r="A267" s="1"/>
  <c r="B172"/>
  <c r="A172" s="1"/>
  <c r="B170"/>
  <c r="B173" s="1"/>
  <c r="A173" s="1"/>
  <c r="B4"/>
  <c r="A4" s="1"/>
  <c r="B6"/>
  <c r="A6" s="1"/>
  <c r="B2"/>
  <c r="B5" s="1"/>
  <c r="A5" s="1"/>
  <c r="E58"/>
  <c r="B24"/>
  <c r="B25" s="1"/>
  <c r="A25" s="1"/>
  <c r="B18"/>
  <c r="B20" s="1"/>
  <c r="A20" s="1"/>
  <c r="B30"/>
  <c r="B31" s="1"/>
  <c r="A31" s="1"/>
  <c r="B36"/>
  <c r="B37" s="1"/>
  <c r="A37" s="1"/>
  <c r="B61"/>
  <c r="B73"/>
  <c r="B75"/>
  <c r="B85"/>
  <c r="B97"/>
  <c r="B99"/>
  <c r="B418"/>
  <c r="A418" s="1"/>
  <c r="B412"/>
  <c r="A412" s="1"/>
  <c r="B406"/>
  <c r="A406" s="1"/>
  <c r="B400"/>
  <c r="A400" s="1"/>
  <c r="B394"/>
  <c r="A394" s="1"/>
  <c r="B297"/>
  <c r="B291"/>
  <c r="A291" s="1"/>
  <c r="B285"/>
  <c r="A285" s="1"/>
  <c r="B279"/>
  <c r="A279" s="1"/>
  <c r="B273"/>
  <c r="A273" s="1"/>
  <c r="B202"/>
  <c r="A202" s="1"/>
  <c r="B196"/>
  <c r="A196" s="1"/>
  <c r="B190"/>
  <c r="A190" s="1"/>
  <c r="B184"/>
  <c r="A184" s="1"/>
  <c r="B178"/>
  <c r="A178" s="1"/>
  <c r="B34"/>
  <c r="A34" s="1"/>
  <c r="B28"/>
  <c r="A28" s="1"/>
  <c r="B22"/>
  <c r="A22" s="1"/>
  <c r="B16"/>
  <c r="A16" s="1"/>
  <c r="B12"/>
  <c r="B13" s="1"/>
  <c r="A13" s="1"/>
  <c r="B10"/>
  <c r="A10" s="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A427"/>
  <c r="A428"/>
  <c r="A429"/>
  <c r="A306"/>
  <c r="A307"/>
  <c r="A308"/>
  <c r="A305"/>
  <c r="A76"/>
  <c r="A210"/>
  <c r="A213"/>
  <c r="E49" l="1"/>
  <c r="B49"/>
  <c r="B47" s="1"/>
  <c r="E52"/>
  <c r="B52"/>
  <c r="B50" s="1"/>
  <c r="B96"/>
  <c r="B91"/>
  <c r="B92" s="1"/>
  <c r="B354"/>
  <c r="B355" s="1"/>
  <c r="B69"/>
  <c r="A69" s="1"/>
  <c r="B68"/>
  <c r="A68" s="1"/>
  <c r="B257"/>
  <c r="B70"/>
  <c r="B71" s="1"/>
  <c r="A71" s="1"/>
  <c r="B142"/>
  <c r="A142" s="1"/>
  <c r="A140"/>
  <c r="B165"/>
  <c r="B166"/>
  <c r="B261"/>
  <c r="B237"/>
  <c r="A237" s="1"/>
  <c r="A235"/>
  <c r="B234"/>
  <c r="A234" s="1"/>
  <c r="A233"/>
  <c r="A232"/>
  <c r="B474"/>
  <c r="B378"/>
  <c r="A378" s="1"/>
  <c r="B379"/>
  <c r="A379" s="1"/>
  <c r="B382"/>
  <c r="A382" s="1"/>
  <c r="A380"/>
  <c r="A457"/>
  <c r="A426"/>
  <c r="A425"/>
  <c r="B216"/>
  <c r="A216" s="1"/>
  <c r="B27"/>
  <c r="A27" s="1"/>
  <c r="B39"/>
  <c r="A39" s="1"/>
  <c r="B33"/>
  <c r="A33" s="1"/>
  <c r="B14"/>
  <c r="B19"/>
  <c r="A19" s="1"/>
  <c r="A304"/>
  <c r="A209"/>
  <c r="B78"/>
  <c r="A46"/>
  <c r="A122"/>
  <c r="A215"/>
  <c r="A241"/>
  <c r="A309"/>
  <c r="A310"/>
  <c r="A312"/>
  <c r="A336"/>
  <c r="A362"/>
  <c r="A430"/>
  <c r="A431"/>
  <c r="A433"/>
  <c r="Y13" i="2"/>
  <c r="Y12"/>
  <c r="Y11"/>
  <c r="Y10"/>
  <c r="Y9"/>
  <c r="Y8"/>
  <c r="Y7"/>
  <c r="Y6"/>
  <c r="Y5"/>
  <c r="Y4"/>
  <c r="V6"/>
  <c r="V5"/>
  <c r="V4"/>
  <c r="S5"/>
  <c r="S6"/>
  <c r="S7"/>
  <c r="S8"/>
  <c r="S9"/>
  <c r="S10"/>
  <c r="S11"/>
  <c r="S12"/>
  <c r="S13"/>
  <c r="S4"/>
  <c r="P5"/>
  <c r="P6"/>
  <c r="P7"/>
  <c r="P4"/>
  <c r="M4"/>
  <c r="M5"/>
  <c r="D4"/>
  <c r="D5"/>
  <c r="G5"/>
  <c r="G6"/>
  <c r="G7"/>
  <c r="G8"/>
  <c r="G9"/>
  <c r="G10"/>
  <c r="G11"/>
  <c r="G12"/>
  <c r="G4"/>
  <c r="B93" i="3" l="1"/>
  <c r="B72"/>
  <c r="A72" s="1"/>
  <c r="A70"/>
  <c r="B48"/>
  <c r="B51"/>
  <c r="A51" s="1"/>
  <c r="A43"/>
  <c r="A146"/>
  <c r="A49"/>
  <c r="A50"/>
  <c r="A481"/>
  <c r="A217"/>
  <c r="A52"/>
  <c r="B298"/>
  <c r="A298" s="1"/>
  <c r="B292"/>
  <c r="A292" s="1"/>
  <c r="B286"/>
  <c r="A286" s="1"/>
  <c r="B280"/>
  <c r="E101"/>
  <c r="E99"/>
  <c r="B393"/>
  <c r="A393" s="1"/>
  <c r="B392"/>
  <c r="A392" s="1"/>
  <c r="B272"/>
  <c r="A272" s="1"/>
  <c r="B271"/>
  <c r="A271" s="1"/>
  <c r="B177"/>
  <c r="A177" s="1"/>
  <c r="B176"/>
  <c r="A176" s="1"/>
  <c r="E77"/>
  <c r="E78"/>
  <c r="E79"/>
  <c r="E80"/>
  <c r="E81"/>
  <c r="E123"/>
  <c r="E124"/>
  <c r="E125"/>
  <c r="E126"/>
  <c r="E127"/>
  <c r="E147"/>
  <c r="E148"/>
  <c r="E149"/>
  <c r="E150"/>
  <c r="E151"/>
  <c r="E218"/>
  <c r="E219"/>
  <c r="E220"/>
  <c r="E221"/>
  <c r="E222"/>
  <c r="E242"/>
  <c r="E243"/>
  <c r="E244"/>
  <c r="E245"/>
  <c r="E246"/>
  <c r="E313"/>
  <c r="E314"/>
  <c r="E315"/>
  <c r="E316"/>
  <c r="E317"/>
  <c r="E336"/>
  <c r="E337"/>
  <c r="E338"/>
  <c r="E339"/>
  <c r="E340"/>
  <c r="E341"/>
  <c r="E363"/>
  <c r="E364"/>
  <c r="E365"/>
  <c r="E366"/>
  <c r="E367"/>
  <c r="E434"/>
  <c r="E435"/>
  <c r="E436"/>
  <c r="E437"/>
  <c r="E438"/>
  <c r="E458"/>
  <c r="E459"/>
  <c r="E460"/>
  <c r="E461"/>
  <c r="E462"/>
  <c r="E482"/>
  <c r="E483"/>
  <c r="E484"/>
  <c r="E485"/>
  <c r="E486"/>
  <c r="E481"/>
  <c r="E457"/>
  <c r="E433"/>
  <c r="E362"/>
  <c r="E312"/>
  <c r="E241"/>
  <c r="E217"/>
  <c r="E146"/>
  <c r="E122"/>
  <c r="E76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487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63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39"/>
  <c r="E369"/>
  <c r="E370"/>
  <c r="E371"/>
  <c r="E372"/>
  <c r="E373"/>
  <c r="E374"/>
  <c r="E375"/>
  <c r="E376"/>
  <c r="E383"/>
  <c r="E384"/>
  <c r="E385"/>
  <c r="E368"/>
  <c r="E343"/>
  <c r="E344"/>
  <c r="E345"/>
  <c r="E347"/>
  <c r="E348"/>
  <c r="E349"/>
  <c r="E350"/>
  <c r="E357"/>
  <c r="E358"/>
  <c r="E359"/>
  <c r="E342"/>
  <c r="E319"/>
  <c r="E320"/>
  <c r="E321"/>
  <c r="E322"/>
  <c r="E323"/>
  <c r="E324"/>
  <c r="E325"/>
  <c r="E326"/>
  <c r="E333"/>
  <c r="E334"/>
  <c r="E335"/>
  <c r="E318"/>
  <c r="E248"/>
  <c r="E249"/>
  <c r="E250"/>
  <c r="E251"/>
  <c r="E252"/>
  <c r="E253"/>
  <c r="E254"/>
  <c r="E255"/>
  <c r="E262"/>
  <c r="E263"/>
  <c r="E264"/>
  <c r="E247"/>
  <c r="E224"/>
  <c r="E225"/>
  <c r="E226"/>
  <c r="E227"/>
  <c r="E228"/>
  <c r="E229"/>
  <c r="E230"/>
  <c r="E231"/>
  <c r="E238"/>
  <c r="E239"/>
  <c r="E240"/>
  <c r="E223"/>
  <c r="E153"/>
  <c r="E154"/>
  <c r="E155"/>
  <c r="E156"/>
  <c r="E157"/>
  <c r="E158"/>
  <c r="E159"/>
  <c r="E160"/>
  <c r="E167"/>
  <c r="E168"/>
  <c r="E169"/>
  <c r="E152"/>
  <c r="E129"/>
  <c r="E130"/>
  <c r="E131"/>
  <c r="E132"/>
  <c r="E133"/>
  <c r="E134"/>
  <c r="E135"/>
  <c r="E136"/>
  <c r="E143"/>
  <c r="E144"/>
  <c r="E145"/>
  <c r="E128"/>
  <c r="E83"/>
  <c r="E84"/>
  <c r="E85"/>
  <c r="E86"/>
  <c r="E87"/>
  <c r="E88"/>
  <c r="E89"/>
  <c r="E90"/>
  <c r="E97"/>
  <c r="E98"/>
  <c r="E82"/>
  <c r="E59"/>
  <c r="E60"/>
  <c r="E61"/>
  <c r="E62"/>
  <c r="E63"/>
  <c r="E64"/>
  <c r="E65"/>
  <c r="E66"/>
  <c r="E73"/>
  <c r="E74"/>
  <c r="E75"/>
  <c r="B475"/>
  <c r="B477" s="1"/>
  <c r="B476" l="1"/>
  <c r="B447"/>
  <c r="B493"/>
  <c r="A48"/>
  <c r="B15"/>
  <c r="A15" s="1"/>
  <c r="B21"/>
  <c r="A21" s="1"/>
  <c r="A280"/>
  <c r="A274"/>
  <c r="A42"/>
  <c r="A44"/>
  <c r="A45"/>
  <c r="A41"/>
  <c r="B495" l="1"/>
  <c r="B494"/>
  <c r="A47"/>
  <c r="B504"/>
  <c r="A504" s="1"/>
  <c r="B502"/>
  <c r="A502" s="1"/>
  <c r="B490"/>
  <c r="A490" s="1"/>
  <c r="B487"/>
  <c r="A487" s="1"/>
  <c r="B480"/>
  <c r="A480" s="1"/>
  <c r="B478"/>
  <c r="A478" s="1"/>
  <c r="A475"/>
  <c r="A472"/>
  <c r="B466"/>
  <c r="B463"/>
  <c r="A463" s="1"/>
  <c r="B454"/>
  <c r="A454" s="1"/>
  <c r="B456"/>
  <c r="A456" s="1"/>
  <c r="B442"/>
  <c r="A442" s="1"/>
  <c r="A424"/>
  <c r="B420"/>
  <c r="B414"/>
  <c r="B408"/>
  <c r="B402"/>
  <c r="B396"/>
  <c r="B391"/>
  <c r="A391" s="1"/>
  <c r="B390"/>
  <c r="A390" s="1"/>
  <c r="B385"/>
  <c r="A385" s="1"/>
  <c r="B383"/>
  <c r="A383" s="1"/>
  <c r="A374"/>
  <c r="B371"/>
  <c r="A371" s="1"/>
  <c r="B359"/>
  <c r="A359" s="1"/>
  <c r="B357"/>
  <c r="A357" s="1"/>
  <c r="A348"/>
  <c r="B345"/>
  <c r="A345" s="1"/>
  <c r="B335"/>
  <c r="A335" s="1"/>
  <c r="B333"/>
  <c r="A333" s="1"/>
  <c r="A324"/>
  <c r="B321"/>
  <c r="A321" s="1"/>
  <c r="A303"/>
  <c r="B299"/>
  <c r="B293"/>
  <c r="B287"/>
  <c r="B281"/>
  <c r="B275"/>
  <c r="B278" s="1"/>
  <c r="A278" s="1"/>
  <c r="B270"/>
  <c r="A270" s="1"/>
  <c r="B269"/>
  <c r="A269" s="1"/>
  <c r="B264"/>
  <c r="A264" s="1"/>
  <c r="B262"/>
  <c r="A262" s="1"/>
  <c r="A253"/>
  <c r="B250"/>
  <c r="A250" s="1"/>
  <c r="B240"/>
  <c r="A240" s="1"/>
  <c r="B238"/>
  <c r="A238" s="1"/>
  <c r="A229"/>
  <c r="B226"/>
  <c r="A226" s="1"/>
  <c r="B223"/>
  <c r="A223" s="1"/>
  <c r="B247"/>
  <c r="A247" s="1"/>
  <c r="B204"/>
  <c r="B198"/>
  <c r="B192"/>
  <c r="B186"/>
  <c r="B180"/>
  <c r="B175"/>
  <c r="A175" s="1"/>
  <c r="B174"/>
  <c r="A174" s="1"/>
  <c r="A40"/>
  <c r="B169"/>
  <c r="A169" s="1"/>
  <c r="B167"/>
  <c r="A167" s="1"/>
  <c r="A158"/>
  <c r="B155"/>
  <c r="A155" s="1"/>
  <c r="B145"/>
  <c r="A145" s="1"/>
  <c r="B143"/>
  <c r="A143" s="1"/>
  <c r="A134"/>
  <c r="B131"/>
  <c r="A131" s="1"/>
  <c r="A99"/>
  <c r="A97"/>
  <c r="A88"/>
  <c r="A85"/>
  <c r="A75"/>
  <c r="A73"/>
  <c r="A61"/>
  <c r="A64"/>
  <c r="B439"/>
  <c r="A439" s="1"/>
  <c r="B368"/>
  <c r="A368" s="1"/>
  <c r="B342"/>
  <c r="A342" s="1"/>
  <c r="C2" i="1"/>
  <c r="B496" i="3" l="1"/>
  <c r="B499"/>
  <c r="B421"/>
  <c r="A421" s="1"/>
  <c r="B423"/>
  <c r="A423" s="1"/>
  <c r="B415"/>
  <c r="A415" s="1"/>
  <c r="B417"/>
  <c r="A417" s="1"/>
  <c r="B409"/>
  <c r="A409" s="1"/>
  <c r="B411"/>
  <c r="A411" s="1"/>
  <c r="B403"/>
  <c r="A403" s="1"/>
  <c r="B405"/>
  <c r="A405" s="1"/>
  <c r="B399"/>
  <c r="A399" s="1"/>
  <c r="B300"/>
  <c r="A300" s="1"/>
  <c r="B302"/>
  <c r="A302" s="1"/>
  <c r="B294"/>
  <c r="A294" s="1"/>
  <c r="B296"/>
  <c r="A296" s="1"/>
  <c r="B288"/>
  <c r="A288" s="1"/>
  <c r="B290"/>
  <c r="A290" s="1"/>
  <c r="B282"/>
  <c r="A282" s="1"/>
  <c r="B284"/>
  <c r="A284" s="1"/>
  <c r="B277"/>
  <c r="A277" s="1"/>
  <c r="B205"/>
  <c r="A205" s="1"/>
  <c r="B207"/>
  <c r="A207" s="1"/>
  <c r="B199"/>
  <c r="A199" s="1"/>
  <c r="B201"/>
  <c r="A201" s="1"/>
  <c r="B193"/>
  <c r="A193" s="1"/>
  <c r="B195"/>
  <c r="A195" s="1"/>
  <c r="B187"/>
  <c r="A187" s="1"/>
  <c r="B189"/>
  <c r="A189" s="1"/>
  <c r="B183"/>
  <c r="A183" s="1"/>
  <c r="B182"/>
  <c r="A182" s="1"/>
  <c r="B181"/>
  <c r="A181" s="1"/>
  <c r="B398"/>
  <c r="A398" s="1"/>
  <c r="B397"/>
  <c r="A397" s="1"/>
  <c r="B276"/>
  <c r="A276" s="1"/>
  <c r="A208"/>
  <c r="A466"/>
  <c r="A186"/>
  <c r="A198"/>
  <c r="A293"/>
  <c r="A402"/>
  <c r="A287"/>
  <c r="A396"/>
  <c r="A420"/>
  <c r="A180"/>
  <c r="A192"/>
  <c r="A204"/>
  <c r="A281"/>
  <c r="A414"/>
  <c r="A275"/>
  <c r="A299"/>
  <c r="A408"/>
  <c r="A30"/>
  <c r="A12"/>
  <c r="A36"/>
  <c r="A24"/>
  <c r="A18"/>
  <c r="B459"/>
  <c r="A493"/>
  <c r="A469"/>
  <c r="B32"/>
  <c r="A32" s="1"/>
  <c r="B318"/>
  <c r="A318" s="1"/>
  <c r="B386"/>
  <c r="B265"/>
  <c r="H2" i="1"/>
  <c r="B128" i="3"/>
  <c r="A128" s="1"/>
  <c r="K5" i="1"/>
  <c r="K6"/>
  <c r="K4"/>
  <c r="K2"/>
  <c r="H6"/>
  <c r="C4"/>
  <c r="C3"/>
  <c r="B501" i="3" l="1"/>
  <c r="B500"/>
  <c r="A499"/>
  <c r="B498"/>
  <c r="B497"/>
  <c r="A496"/>
  <c r="B389"/>
  <c r="A389" s="1"/>
  <c r="B268"/>
  <c r="A268" s="1"/>
  <c r="B485"/>
  <c r="A485" s="1"/>
  <c r="B82"/>
  <c r="A82" s="1"/>
  <c r="B58"/>
  <c r="A58" s="1"/>
  <c r="A14"/>
  <c r="B53"/>
  <c r="B77" s="1"/>
  <c r="A459"/>
  <c r="B79"/>
  <c r="B26"/>
  <c r="A26" s="1"/>
  <c r="A386"/>
  <c r="B152"/>
  <c r="A152" s="1"/>
  <c r="A53" l="1"/>
  <c r="B38"/>
  <c r="A38" s="1"/>
  <c r="A79"/>
  <c r="B194"/>
  <c r="A194" s="1"/>
  <c r="B206" l="1"/>
  <c r="A206" s="1"/>
  <c r="B482"/>
  <c r="A482" s="1"/>
  <c r="B188"/>
  <c r="A188" s="1"/>
  <c r="A78"/>
  <c r="A77"/>
  <c r="B242" l="1"/>
  <c r="B243"/>
  <c r="B283"/>
  <c r="A283" s="1"/>
  <c r="B200"/>
  <c r="A200" s="1"/>
  <c r="A214"/>
  <c r="A243" l="1"/>
  <c r="B295"/>
  <c r="A295" s="1"/>
  <c r="B289" l="1"/>
  <c r="A289" s="1"/>
  <c r="A242"/>
  <c r="A2"/>
  <c r="B3"/>
  <c r="B410" l="1"/>
  <c r="A3"/>
  <c r="B301"/>
  <c r="A301" s="1"/>
  <c r="B484" l="1"/>
  <c r="A484" s="1"/>
  <c r="A410"/>
  <c r="B404"/>
  <c r="A404" s="1"/>
  <c r="B422"/>
  <c r="A422" s="1"/>
  <c r="B416" l="1"/>
  <c r="B84"/>
  <c r="B458" l="1"/>
  <c r="A458" s="1"/>
  <c r="A416"/>
  <c r="A84"/>
  <c r="B154"/>
  <c r="B60"/>
  <c r="A60" l="1"/>
  <c r="B130"/>
  <c r="A154"/>
  <c r="B249"/>
  <c r="A249" l="1"/>
  <c r="B344"/>
  <c r="A130"/>
  <c r="B225"/>
  <c r="A225" l="1"/>
  <c r="B320"/>
  <c r="A344"/>
  <c r="B441"/>
  <c r="A441" l="1"/>
  <c r="B489"/>
  <c r="A320"/>
  <c r="B370"/>
  <c r="A370" l="1"/>
  <c r="B465"/>
  <c r="A489"/>
  <c r="B87"/>
  <c r="A87" l="1"/>
  <c r="B157"/>
  <c r="A465"/>
  <c r="B63"/>
  <c r="A63" l="1"/>
  <c r="B133"/>
  <c r="A157"/>
  <c r="B252"/>
  <c r="A133" l="1"/>
  <c r="B228"/>
  <c r="A252"/>
  <c r="B347"/>
  <c r="A228" l="1"/>
  <c r="B323"/>
  <c r="A347"/>
  <c r="B444"/>
  <c r="A323" l="1"/>
  <c r="B373"/>
  <c r="A444"/>
  <c r="B492"/>
  <c r="A492" l="1"/>
  <c r="A373"/>
  <c r="B468"/>
  <c r="A468" l="1"/>
  <c r="A90"/>
  <c r="A66" l="1"/>
  <c r="A160"/>
  <c r="A136" l="1"/>
  <c r="A255"/>
  <c r="A350"/>
  <c r="A231" l="1"/>
  <c r="A326" l="1"/>
  <c r="A376"/>
  <c r="B218" l="1"/>
  <c r="B435"/>
  <c r="B483"/>
  <c r="A483" s="1"/>
  <c r="B436"/>
  <c r="A436" s="1"/>
  <c r="B434"/>
  <c r="A265"/>
  <c r="B266"/>
  <c r="B171"/>
  <c r="A170"/>
  <c r="A434" l="1"/>
  <c r="B80"/>
  <c r="A266"/>
  <c r="B387"/>
  <c r="A387" s="1"/>
  <c r="A171"/>
  <c r="A435"/>
  <c r="A218"/>
  <c r="B101"/>
  <c r="B121" l="1"/>
  <c r="A121" s="1"/>
  <c r="B110"/>
  <c r="B109"/>
  <c r="A109" s="1"/>
  <c r="B114"/>
  <c r="B118"/>
  <c r="B117"/>
  <c r="A117" s="1"/>
  <c r="B113"/>
  <c r="A113" s="1"/>
  <c r="B103"/>
  <c r="A103" s="1"/>
  <c r="B107"/>
  <c r="A107" s="1"/>
  <c r="B105"/>
  <c r="A105" s="1"/>
  <c r="B106"/>
  <c r="B111"/>
  <c r="A111" s="1"/>
  <c r="B102"/>
  <c r="A101"/>
  <c r="A80"/>
  <c r="B437"/>
  <c r="A118" l="1"/>
  <c r="A110"/>
  <c r="A106"/>
  <c r="B115"/>
  <c r="A115" s="1"/>
  <c r="A114"/>
  <c r="B119"/>
  <c r="A119" s="1"/>
  <c r="A102"/>
  <c r="A437"/>
  <c r="B120"/>
  <c r="A120" s="1"/>
  <c r="B150"/>
  <c r="A150" s="1"/>
  <c r="B341"/>
  <c r="A341" s="1"/>
  <c r="B244"/>
  <c r="A244" s="1"/>
  <c r="B221"/>
  <c r="A221" s="1"/>
  <c r="B365"/>
  <c r="A365" s="1"/>
  <c r="B151"/>
  <c r="A151" s="1"/>
  <c r="B112"/>
  <c r="A112" s="1"/>
  <c r="B149"/>
  <c r="A149" s="1"/>
  <c r="B246"/>
  <c r="A246" s="1"/>
  <c r="B339"/>
  <c r="A339" s="1"/>
  <c r="B127"/>
  <c r="A127" s="1"/>
  <c r="B314"/>
  <c r="A314" s="1"/>
  <c r="A470"/>
  <c r="B503"/>
  <c r="A503" s="1"/>
  <c r="B455"/>
  <c r="A455" s="1"/>
  <c r="B479"/>
  <c r="A479" s="1"/>
  <c r="B219"/>
  <c r="A219" s="1"/>
  <c r="A477"/>
  <c r="A498"/>
  <c r="B315"/>
  <c r="A315" s="1"/>
  <c r="B56"/>
  <c r="A56" s="1"/>
  <c r="B123"/>
  <c r="A123" s="1"/>
  <c r="B460"/>
  <c r="A460" s="1"/>
  <c r="B316"/>
  <c r="A316" s="1"/>
  <c r="B358"/>
  <c r="A358" s="1"/>
  <c r="B384"/>
  <c r="A384" s="1"/>
  <c r="B222"/>
  <c r="A222" s="1"/>
  <c r="B313"/>
  <c r="A313" s="1"/>
  <c r="B366"/>
  <c r="A366" s="1"/>
  <c r="B81"/>
  <c r="A81" s="1"/>
  <c r="B438"/>
  <c r="A438" s="1"/>
  <c r="B104"/>
  <c r="A104" s="1"/>
  <c r="B147"/>
  <c r="A147" s="1"/>
  <c r="B486"/>
  <c r="A486" s="1"/>
  <c r="B126"/>
  <c r="A126" s="1"/>
  <c r="B363"/>
  <c r="A363" s="1"/>
  <c r="B54"/>
  <c r="A54" s="1"/>
  <c r="B367"/>
  <c r="A367" s="1"/>
  <c r="B364"/>
  <c r="A364" s="1"/>
  <c r="B220"/>
  <c r="A220" s="1"/>
  <c r="A494"/>
  <c r="A473"/>
  <c r="A497"/>
  <c r="A476"/>
  <c r="A500"/>
  <c r="B74"/>
  <c r="A74" s="1"/>
  <c r="B98"/>
  <c r="A98" s="1"/>
  <c r="B144"/>
  <c r="A144" s="1"/>
  <c r="B168"/>
  <c r="A168" s="1"/>
  <c r="B239"/>
  <c r="A239" s="1"/>
  <c r="B263"/>
  <c r="A263" s="1"/>
  <c r="B334"/>
  <c r="A334" s="1"/>
  <c r="B153"/>
  <c r="A153" s="1"/>
  <c r="B224"/>
  <c r="A224" s="1"/>
  <c r="B248"/>
  <c r="A248" s="1"/>
  <c r="B319"/>
  <c r="A319" s="1"/>
  <c r="B343"/>
  <c r="A343" s="1"/>
  <c r="B369"/>
  <c r="A369" s="1"/>
  <c r="B440"/>
  <c r="A440" s="1"/>
  <c r="B464"/>
  <c r="A464" s="1"/>
  <c r="B488"/>
  <c r="A488" s="1"/>
  <c r="B62"/>
  <c r="A62" s="1"/>
  <c r="B86"/>
  <c r="A86" s="1"/>
  <c r="B132"/>
  <c r="A132" s="1"/>
  <c r="B156"/>
  <c r="A156" s="1"/>
  <c r="B227"/>
  <c r="A227" s="1"/>
  <c r="B251"/>
  <c r="A251" s="1"/>
  <c r="B322"/>
  <c r="A322" s="1"/>
  <c r="B346"/>
  <c r="A346" s="1"/>
  <c r="B372"/>
  <c r="A372" s="1"/>
  <c r="B443"/>
  <c r="A443" s="1"/>
  <c r="B467"/>
  <c r="A467" s="1"/>
  <c r="B491"/>
  <c r="A491" s="1"/>
  <c r="A65"/>
  <c r="A135"/>
  <c r="A230"/>
  <c r="A375"/>
  <c r="B125"/>
  <c r="A125" s="1"/>
  <c r="B462"/>
  <c r="A462" s="1"/>
  <c r="B340"/>
  <c r="A340" s="1"/>
  <c r="B124"/>
  <c r="A124" s="1"/>
  <c r="B461"/>
  <c r="A461" s="1"/>
  <c r="B317"/>
  <c r="A317" s="1"/>
  <c r="B108"/>
  <c r="A108" s="1"/>
  <c r="B148"/>
  <c r="A148" s="1"/>
  <c r="B245"/>
  <c r="A245" s="1"/>
  <c r="B57"/>
  <c r="A57" s="1"/>
  <c r="B116"/>
  <c r="A116" s="1"/>
  <c r="B337"/>
  <c r="A337" s="1"/>
  <c r="A471"/>
  <c r="A495"/>
  <c r="A474"/>
  <c r="A501"/>
  <c r="B59"/>
  <c r="A59" s="1"/>
  <c r="B83"/>
  <c r="A83" s="1"/>
  <c r="B129"/>
  <c r="A129" s="1"/>
  <c r="B338"/>
  <c r="A338" s="1"/>
  <c r="B55"/>
  <c r="A55" s="1"/>
  <c r="A89" l="1"/>
  <c r="A159"/>
  <c r="A254"/>
  <c r="A325"/>
  <c r="A349"/>
  <c r="B448"/>
  <c r="B449" s="1"/>
  <c r="B451"/>
  <c r="B452" s="1"/>
  <c r="A452" s="1"/>
  <c r="A446"/>
  <c r="A96" l="1"/>
  <c r="A95"/>
  <c r="A94"/>
  <c r="A93"/>
  <c r="A92"/>
  <c r="A91"/>
  <c r="A166"/>
  <c r="A165"/>
  <c r="A164"/>
  <c r="A163"/>
  <c r="A162"/>
  <c r="A161"/>
  <c r="A261"/>
  <c r="A260"/>
  <c r="A259"/>
  <c r="A258"/>
  <c r="A257"/>
  <c r="A256"/>
  <c r="B332"/>
  <c r="A332" s="1"/>
  <c r="A331"/>
  <c r="A330"/>
  <c r="B329"/>
  <c r="A329" s="1"/>
  <c r="A328"/>
  <c r="A327"/>
  <c r="B356"/>
  <c r="A356" s="1"/>
  <c r="A355"/>
  <c r="A354"/>
  <c r="B353"/>
  <c r="A353" s="1"/>
  <c r="A352"/>
  <c r="A351"/>
  <c r="B453"/>
  <c r="A453" s="1"/>
  <c r="A451"/>
  <c r="A449"/>
  <c r="A447"/>
  <c r="A448"/>
  <c r="B450"/>
  <c r="A450" s="1"/>
  <c r="A445"/>
</calcChain>
</file>

<file path=xl/sharedStrings.xml><?xml version="1.0" encoding="utf-8"?>
<sst xmlns="http://schemas.openxmlformats.org/spreadsheetml/2006/main" count="3233" uniqueCount="1104">
  <si>
    <t>Franchise</t>
  </si>
  <si>
    <t>CAPRE</t>
  </si>
  <si>
    <t>EUR</t>
  </si>
  <si>
    <t>%</t>
  </si>
  <si>
    <t>code courtier apporteur</t>
  </si>
  <si>
    <t>nom courtier apporteur</t>
  </si>
  <si>
    <t>code preneur</t>
  </si>
  <si>
    <t>nom preneur</t>
  </si>
  <si>
    <t>soumis catnat</t>
  </si>
  <si>
    <t>nature contrat (libellé)</t>
  </si>
  <si>
    <t>part albingia</t>
  </si>
  <si>
    <t>souscripteur</t>
  </si>
  <si>
    <t>num offre</t>
  </si>
  <si>
    <t>version offre</t>
  </si>
  <si>
    <t>devise</t>
  </si>
  <si>
    <t>x</t>
  </si>
  <si>
    <t>Assiette</t>
  </si>
  <si>
    <t>Nom</t>
  </si>
  <si>
    <t>Prénom</t>
  </si>
  <si>
    <t>Fonction</t>
  </si>
  <si>
    <t>régime de taxe (libellé)</t>
  </si>
  <si>
    <t>EVT</t>
  </si>
  <si>
    <t>MAN</t>
  </si>
  <si>
    <t>exclu objet 1</t>
  </si>
  <si>
    <t>exclu objet 2</t>
  </si>
  <si>
    <t>exclu objet 3</t>
  </si>
  <si>
    <t>exclu objet 4</t>
  </si>
  <si>
    <t>exclu objet 5</t>
  </si>
  <si>
    <t>objet 1</t>
  </si>
  <si>
    <t>objet 2</t>
  </si>
  <si>
    <t>objet 3</t>
  </si>
  <si>
    <t>objet 4</t>
  </si>
  <si>
    <t>objet 5</t>
  </si>
  <si>
    <t>date d'effet contrat</t>
  </si>
  <si>
    <t>date de fin contrat</t>
  </si>
  <si>
    <t>au</t>
  </si>
  <si>
    <t>Matériel technique</t>
  </si>
  <si>
    <t>Structure de scène</t>
  </si>
  <si>
    <t>Chapiteau Structure légère</t>
  </si>
  <si>
    <t>Instrument de Musique</t>
  </si>
  <si>
    <t>Vêtements, accessoires de mode</t>
  </si>
  <si>
    <t>Bijoux, fourrures</t>
  </si>
  <si>
    <t>Objets d'Art ou de collection</t>
  </si>
  <si>
    <t>Vélos</t>
  </si>
  <si>
    <t>Fusil</t>
  </si>
  <si>
    <t>Offre n°</t>
  </si>
  <si>
    <t>Matériels</t>
  </si>
  <si>
    <t>Nomenclature risque</t>
  </si>
  <si>
    <t>Personnes</t>
  </si>
  <si>
    <t>Cible</t>
  </si>
  <si>
    <t>Nomenclature objet Matériel RS</t>
  </si>
  <si>
    <t>Type Franchise</t>
  </si>
  <si>
    <t>Courtier</t>
  </si>
  <si>
    <t>Preneur</t>
  </si>
  <si>
    <t>Souscripteur</t>
  </si>
  <si>
    <t>Nature</t>
  </si>
  <si>
    <t>Part Albingia</t>
  </si>
  <si>
    <t>Devise</t>
  </si>
  <si>
    <t>CAT-NAT</t>
  </si>
  <si>
    <t>Cotisations</t>
  </si>
  <si>
    <t>Coti. minimum</t>
  </si>
  <si>
    <t>KGN</t>
  </si>
  <si>
    <t>R1DES</t>
  </si>
  <si>
    <t>A</t>
  </si>
  <si>
    <t>O11DS</t>
  </si>
  <si>
    <t>O11VL</t>
  </si>
  <si>
    <t>O11VU</t>
  </si>
  <si>
    <t>O11VT</t>
  </si>
  <si>
    <t>O12DS</t>
  </si>
  <si>
    <t>O12VL</t>
  </si>
  <si>
    <t>O12VU</t>
  </si>
  <si>
    <t>O12VT</t>
  </si>
  <si>
    <t>O13DS</t>
  </si>
  <si>
    <t>O13VL</t>
  </si>
  <si>
    <t>O13VU</t>
  </si>
  <si>
    <t>O13VT</t>
  </si>
  <si>
    <t>O14DS</t>
  </si>
  <si>
    <t>O14VL</t>
  </si>
  <si>
    <t>O14VU</t>
  </si>
  <si>
    <t>O14VT</t>
  </si>
  <si>
    <t>O15DS</t>
  </si>
  <si>
    <t>O15VL</t>
  </si>
  <si>
    <t>O15VU</t>
  </si>
  <si>
    <t>O15VT</t>
  </si>
  <si>
    <t>F1DES</t>
  </si>
  <si>
    <t>F1AO1</t>
  </si>
  <si>
    <t>F1AO2</t>
  </si>
  <si>
    <t>F1AO3</t>
  </si>
  <si>
    <t>F1AO4</t>
  </si>
  <si>
    <t>F1AO5</t>
  </si>
  <si>
    <t>G11OR</t>
  </si>
  <si>
    <t>G11NO</t>
  </si>
  <si>
    <t>G11VL</t>
  </si>
  <si>
    <t>G11VU</t>
  </si>
  <si>
    <t>G11VT</t>
  </si>
  <si>
    <t>G11FV</t>
  </si>
  <si>
    <t>G11FU</t>
  </si>
  <si>
    <t>G11FT</t>
  </si>
  <si>
    <t>G11PV</t>
  </si>
  <si>
    <t>G11PU</t>
  </si>
  <si>
    <t>G11PM</t>
  </si>
  <si>
    <t>G11E1</t>
  </si>
  <si>
    <t>G11E2</t>
  </si>
  <si>
    <t>G11E3</t>
  </si>
  <si>
    <t>G11E4</t>
  </si>
  <si>
    <t>G11E5</t>
  </si>
  <si>
    <t>G12IN</t>
  </si>
  <si>
    <t>G12VL</t>
  </si>
  <si>
    <t>G12VU</t>
  </si>
  <si>
    <t>G12VT</t>
  </si>
  <si>
    <t>G12FV</t>
  </si>
  <si>
    <t>G12FU</t>
  </si>
  <si>
    <t>G12FT</t>
  </si>
  <si>
    <t>G12PV</t>
  </si>
  <si>
    <t>G12PU</t>
  </si>
  <si>
    <t>G12PM</t>
  </si>
  <si>
    <t>G12E1</t>
  </si>
  <si>
    <t>G12E2</t>
  </si>
  <si>
    <t>G12E3</t>
  </si>
  <si>
    <t>G12E4</t>
  </si>
  <si>
    <t>G12E5</t>
  </si>
  <si>
    <t>G13IM</t>
  </si>
  <si>
    <t>G13VL</t>
  </si>
  <si>
    <t>G13VU</t>
  </si>
  <si>
    <t>G13VT</t>
  </si>
  <si>
    <t>G13FV</t>
  </si>
  <si>
    <t>G13FU</t>
  </si>
  <si>
    <t>G13FT</t>
  </si>
  <si>
    <t>G13PV</t>
  </si>
  <si>
    <t>G13PU</t>
  </si>
  <si>
    <t>G13PM</t>
  </si>
  <si>
    <t>G13E1</t>
  </si>
  <si>
    <t>G13E2</t>
  </si>
  <si>
    <t>G13E3</t>
  </si>
  <si>
    <t>G13E4</t>
  </si>
  <si>
    <t>G13E5</t>
  </si>
  <si>
    <t>G14AT</t>
  </si>
  <si>
    <t>G14VL</t>
  </si>
  <si>
    <t>G14VU</t>
  </si>
  <si>
    <t>G14VT</t>
  </si>
  <si>
    <t>G14FV</t>
  </si>
  <si>
    <t>G14FU</t>
  </si>
  <si>
    <t>G14FT</t>
  </si>
  <si>
    <t>G14PV</t>
  </si>
  <si>
    <t>G14PU</t>
  </si>
  <si>
    <t>G14PM</t>
  </si>
  <si>
    <t>G14E1</t>
  </si>
  <si>
    <t>G14E2</t>
  </si>
  <si>
    <t>G14E3</t>
  </si>
  <si>
    <t>G14E4</t>
  </si>
  <si>
    <t>G14E5</t>
  </si>
  <si>
    <t>Type
LCI</t>
  </si>
  <si>
    <t>du</t>
  </si>
  <si>
    <t>Garanties Incompatibles</t>
  </si>
  <si>
    <t>Unité Valeur Risque</t>
  </si>
  <si>
    <t>Type Valeur Risque</t>
  </si>
  <si>
    <t>Unité Franchise</t>
  </si>
  <si>
    <t>Unité 
LCI</t>
  </si>
  <si>
    <t>Unité Tarif</t>
  </si>
  <si>
    <t xml:space="preserve"> </t>
  </si>
  <si>
    <t>pointeur</t>
  </si>
  <si>
    <t>Date naissance</t>
  </si>
  <si>
    <t>VREVI</t>
  </si>
  <si>
    <t>FEI</t>
  </si>
  <si>
    <t>D</t>
  </si>
  <si>
    <t>F</t>
  </si>
  <si>
    <t>ALSPK-BALCI</t>
  </si>
  <si>
    <t>ALSPK-BAFRA</t>
  </si>
  <si>
    <t>ALSPK -UNFRA</t>
  </si>
  <si>
    <t>ALSPK -UNLCI</t>
  </si>
  <si>
    <t>PRODU-QCVAT</t>
  </si>
  <si>
    <t>PRODU-QCVAU</t>
  </si>
  <si>
    <t>CALOC</t>
  </si>
  <si>
    <t>CA Location</t>
  </si>
  <si>
    <t>CAPR</t>
  </si>
  <si>
    <t>CA TRANSPORT</t>
  </si>
  <si>
    <t>Chiffre d'affaire</t>
  </si>
  <si>
    <t>COLOC</t>
  </si>
  <si>
    <t>Coût de location</t>
  </si>
  <si>
    <t>DIVE</t>
  </si>
  <si>
    <t>Valeur Totale</t>
  </si>
  <si>
    <t>LIMGA</t>
  </si>
  <si>
    <t>Limite de garantie</t>
  </si>
  <si>
    <t>LIMIT</t>
  </si>
  <si>
    <t>Valeur max transport</t>
  </si>
  <si>
    <t>MBA</t>
  </si>
  <si>
    <t>marge brute annuelle</t>
  </si>
  <si>
    <t>MBAP</t>
  </si>
  <si>
    <t>M B annuelle prévis</t>
  </si>
  <si>
    <t>MDTRA</t>
  </si>
  <si>
    <t>Montant définitif</t>
  </si>
  <si>
    <t>MPRAT</t>
  </si>
  <si>
    <t>montant annuel trava</t>
  </si>
  <si>
    <t>MPRET</t>
  </si>
  <si>
    <t>Mnt prévis.Travaux</t>
  </si>
  <si>
    <t>MSAL</t>
  </si>
  <si>
    <t>Masse Salariale</t>
  </si>
  <si>
    <t>MTDEF</t>
  </si>
  <si>
    <t>Mnt définitif Tvx</t>
  </si>
  <si>
    <t>PEEJP</t>
  </si>
  <si>
    <t>pénalités EDF</t>
  </si>
  <si>
    <t>PERLO</t>
  </si>
  <si>
    <t>pertes loyers annuel</t>
  </si>
  <si>
    <t>RECAN</t>
  </si>
  <si>
    <t>Recette annuelle</t>
  </si>
  <si>
    <t>SURCO</t>
  </si>
  <si>
    <t>Surcouts Annuels</t>
  </si>
  <si>
    <t>VALAS</t>
  </si>
  <si>
    <t>valeur assurée</t>
  </si>
  <si>
    <t>VALMA</t>
  </si>
  <si>
    <t>valeur max par mat</t>
  </si>
  <si>
    <t>VAMOY</t>
  </si>
  <si>
    <t>Valeur moyenne</t>
  </si>
  <si>
    <t>VANRP</t>
  </si>
  <si>
    <t>Valeur à neuf rempl.</t>
  </si>
  <si>
    <t>VENAL</t>
  </si>
  <si>
    <t>Valeur d'occasion</t>
  </si>
  <si>
    <t>VOLTR</t>
  </si>
  <si>
    <t>volume transporté</t>
  </si>
  <si>
    <t>prix de revient</t>
  </si>
  <si>
    <t>libellé</t>
  </si>
  <si>
    <t>ASA</t>
  </si>
  <si>
    <t>années de salaire</t>
  </si>
  <si>
    <t>IND</t>
  </si>
  <si>
    <t>x l'indice</t>
  </si>
  <si>
    <t>MOI</t>
  </si>
  <si>
    <t>Mois</t>
  </si>
  <si>
    <t>M2</t>
  </si>
  <si>
    <t>m²</t>
  </si>
  <si>
    <t>ALSPK -UNCAP</t>
  </si>
  <si>
    <t>Frais Engagés</t>
  </si>
  <si>
    <t>MBE</t>
  </si>
  <si>
    <t>Marge Bénéficiaire</t>
  </si>
  <si>
    <t>Recettes</t>
  </si>
  <si>
    <t>Unité</t>
  </si>
  <si>
    <t>%A</t>
  </si>
  <si>
    <t>%R</t>
  </si>
  <si>
    <t>CPX</t>
  </si>
  <si>
    <t>Expression Complexe</t>
  </si>
  <si>
    <t>H</t>
  </si>
  <si>
    <t>Heure</t>
  </si>
  <si>
    <t>Fois l'indice</t>
  </si>
  <si>
    <t>J</t>
  </si>
  <si>
    <t>Jours</t>
  </si>
  <si>
    <t>JA</t>
  </si>
  <si>
    <t>Jours ouvrables</t>
  </si>
  <si>
    <t>JO</t>
  </si>
  <si>
    <t>Jours Ouvrés</t>
  </si>
  <si>
    <t>JR</t>
  </si>
  <si>
    <t>relative en jours</t>
  </si>
  <si>
    <t>AA</t>
  </si>
  <si>
    <t>Par année assurance</t>
  </si>
  <si>
    <t>Par évènement</t>
  </si>
  <si>
    <t>Par manifestation</t>
  </si>
  <si>
    <t>PPS</t>
  </si>
  <si>
    <t>Par Personne/Sinistr</t>
  </si>
  <si>
    <t>SIN</t>
  </si>
  <si>
    <t>Par sinistre</t>
  </si>
  <si>
    <t>VCC</t>
  </si>
  <si>
    <t>Voir clause</t>
  </si>
  <si>
    <t>VCL</t>
  </si>
  <si>
    <t>Voir Clause Libre</t>
  </si>
  <si>
    <t>VIC</t>
  </si>
  <si>
    <t>Par victime</t>
  </si>
  <si>
    <t>YCC</t>
  </si>
  <si>
    <t>Y compris corporel</t>
  </si>
  <si>
    <t>Expression complexe</t>
  </si>
  <si>
    <t>JC</t>
  </si>
  <si>
    <t>Jours Consécutifs</t>
  </si>
  <si>
    <t>JUS</t>
  </si>
  <si>
    <t>Sur justificatifs</t>
  </si>
  <si>
    <t>EXP</t>
  </si>
  <si>
    <t>Par exposant</t>
  </si>
  <si>
    <t>INT</t>
  </si>
  <si>
    <t>Intervention mini</t>
  </si>
  <si>
    <t>Sur Justificatifs</t>
  </si>
  <si>
    <t>Par mois</t>
  </si>
  <si>
    <t>OBJ</t>
  </si>
  <si>
    <t>Par objet</t>
  </si>
  <si>
    <t>PAR</t>
  </si>
  <si>
    <t>Par participant</t>
  </si>
  <si>
    <t>SEM</t>
  </si>
  <si>
    <t>Semaines</t>
  </si>
  <si>
    <t>début effet contrat</t>
  </si>
  <si>
    <t>fin effet contrat</t>
  </si>
  <si>
    <t>Activités</t>
  </si>
  <si>
    <t>Garanties associées</t>
  </si>
  <si>
    <t>Valeur Assurée</t>
  </si>
  <si>
    <t xml:space="preserve"> = nature valeur assurée</t>
  </si>
  <si>
    <t xml:space="preserve"> = unité valeur assurée</t>
  </si>
  <si>
    <t>Pour mille</t>
  </si>
  <si>
    <t>%o</t>
  </si>
  <si>
    <t xml:space="preserve"> = unité valeur assiette</t>
  </si>
  <si>
    <t>nombre</t>
  </si>
  <si>
    <t>personnes</t>
  </si>
  <si>
    <t>ALSPK-UNPRI</t>
  </si>
  <si>
    <t>Période de garantie (si différente effets du contrat)</t>
  </si>
  <si>
    <t>Type Valeur Assurée</t>
  </si>
  <si>
    <t>Pertes pécuniaires</t>
  </si>
  <si>
    <t>s'applique à l'objet 1</t>
  </si>
  <si>
    <t>s'applique à l'objet 2</t>
  </si>
  <si>
    <t>s'applique à l'objet 3</t>
  </si>
  <si>
    <t>s'applique à l'objet 4</t>
  </si>
  <si>
    <t>s'applique à l'objet 5</t>
  </si>
  <si>
    <t>prénom 1</t>
  </si>
  <si>
    <t>fonction 1</t>
  </si>
  <si>
    <t>prénom 2</t>
  </si>
  <si>
    <t>fonction 2</t>
  </si>
  <si>
    <t>prénom 3</t>
  </si>
  <si>
    <t>fonction 3</t>
  </si>
  <si>
    <t>prénom 4</t>
  </si>
  <si>
    <t>fonction 4</t>
  </si>
  <si>
    <t>prénom 5</t>
  </si>
  <si>
    <t>fonction 5</t>
  </si>
  <si>
    <t>ANNORG</t>
  </si>
  <si>
    <t>ANNOTS</t>
  </si>
  <si>
    <t>Bloc ANNORG</t>
  </si>
  <si>
    <t>Volet ANNUL</t>
  </si>
  <si>
    <t>Annulation Organisateur (Périls Dénommés)</t>
  </si>
  <si>
    <t>Annulation Organisateur (Tous Risques Sauf)</t>
  </si>
  <si>
    <t>Annulation organisateur pour indisponibilité de personnes</t>
  </si>
  <si>
    <t>Annulation organisateur pour attentat</t>
  </si>
  <si>
    <t>Annulation organisateur pour vol matériel</t>
  </si>
  <si>
    <t>Garanties</t>
  </si>
  <si>
    <t>modèle</t>
  </si>
  <si>
    <t>RSBDM</t>
  </si>
  <si>
    <t>RSELEC</t>
  </si>
  <si>
    <t>Bris des objets fragiles</t>
  </si>
  <si>
    <t>RSTRAN</t>
  </si>
  <si>
    <t xml:space="preserve">      BRISTR</t>
  </si>
  <si>
    <t>VOLVAL</t>
  </si>
  <si>
    <t>Vol des valeurs</t>
  </si>
  <si>
    <t xml:space="preserve">      VOLCAI</t>
  </si>
  <si>
    <t xml:space="preserve">      VOLHCO</t>
  </si>
  <si>
    <t xml:space="preserve">      VOLCOF</t>
  </si>
  <si>
    <t xml:space="preserve">      TRSPEX</t>
  </si>
  <si>
    <t>nom 1</t>
  </si>
  <si>
    <t>date 1</t>
  </si>
  <si>
    <t>nom 2</t>
  </si>
  <si>
    <t>date 2</t>
  </si>
  <si>
    <t>nom 3</t>
  </si>
  <si>
    <t>date 3</t>
  </si>
  <si>
    <t>nom 4</t>
  </si>
  <si>
    <t>date 4</t>
  </si>
  <si>
    <t>nom 5</t>
  </si>
  <si>
    <t>date 5</t>
  </si>
  <si>
    <t>Volet RC</t>
  </si>
  <si>
    <t>Bloc RCORG</t>
  </si>
  <si>
    <t>Volet DOMMAG</t>
  </si>
  <si>
    <t>Bloc DOMORG</t>
  </si>
  <si>
    <t>Volet ADP</t>
  </si>
  <si>
    <t>Bloc ADP</t>
  </si>
  <si>
    <t>libellé inventaire garantie</t>
  </si>
  <si>
    <t>liste des personnes assurées en indisponibilité</t>
  </si>
  <si>
    <t xml:space="preserve">valeur assiette </t>
  </si>
  <si>
    <t xml:space="preserve">unité assiette </t>
  </si>
  <si>
    <t xml:space="preserve">type assiette </t>
  </si>
  <si>
    <t xml:space="preserve">valeur franchise </t>
  </si>
  <si>
    <t xml:space="preserve">unité franchise </t>
  </si>
  <si>
    <t xml:space="preserve">type franchise </t>
  </si>
  <si>
    <t xml:space="preserve">valeur LCI </t>
  </si>
  <si>
    <t xml:space="preserve">unité LCI </t>
  </si>
  <si>
    <t xml:space="preserve">type LCI </t>
  </si>
  <si>
    <t xml:space="preserve">valeur prime </t>
  </si>
  <si>
    <t xml:space="preserve">unité prime </t>
  </si>
  <si>
    <t xml:space="preserve">valeur assiette  </t>
  </si>
  <si>
    <t xml:space="preserve">unité assiette  </t>
  </si>
  <si>
    <t xml:space="preserve">type assiette  </t>
  </si>
  <si>
    <t xml:space="preserve">valeur franchise  </t>
  </si>
  <si>
    <t xml:space="preserve">unité franchise  </t>
  </si>
  <si>
    <t xml:space="preserve">type franchise  </t>
  </si>
  <si>
    <t xml:space="preserve">valeur LCI  </t>
  </si>
  <si>
    <t xml:space="preserve">unité LCI  </t>
  </si>
  <si>
    <t xml:space="preserve">type LCI  </t>
  </si>
  <si>
    <t xml:space="preserve">valeur LCI complexe 1  </t>
  </si>
  <si>
    <t xml:space="preserve">unité LCI complexe 1  </t>
  </si>
  <si>
    <t xml:space="preserve">type LCI complexe 1  </t>
  </si>
  <si>
    <t xml:space="preserve">valeur LCI complexe 2  </t>
  </si>
  <si>
    <t xml:space="preserve">unité LCI complexe 2  </t>
  </si>
  <si>
    <t xml:space="preserve">type LCI complexe 2  </t>
  </si>
  <si>
    <t xml:space="preserve">valeur prime  </t>
  </si>
  <si>
    <t xml:space="preserve">unité prime  </t>
  </si>
  <si>
    <t>risque 1</t>
  </si>
  <si>
    <t>risque 2</t>
  </si>
  <si>
    <t>risque 3</t>
  </si>
  <si>
    <t>risque 4</t>
  </si>
  <si>
    <t>descriptif</t>
  </si>
  <si>
    <t>date début garanties</t>
  </si>
  <si>
    <t>date fin garanties</t>
  </si>
  <si>
    <t>Période descriptive du risque</t>
  </si>
  <si>
    <t>date début risque</t>
  </si>
  <si>
    <t>date fin risque</t>
  </si>
  <si>
    <t>formule A</t>
  </si>
  <si>
    <t>formule B</t>
  </si>
  <si>
    <t>formule C</t>
  </si>
  <si>
    <t>formule D</t>
  </si>
  <si>
    <t>Valeur Totale Déclarée</t>
  </si>
  <si>
    <t>Billetterie</t>
  </si>
  <si>
    <t>Par jour</t>
  </si>
  <si>
    <t>Par représentation</t>
  </si>
  <si>
    <t>Appareils photos</t>
  </si>
  <si>
    <t>Equipement technique</t>
  </si>
  <si>
    <t>Décors, Costumes, Accessoires</t>
  </si>
  <si>
    <t>Par personne</t>
  </si>
  <si>
    <t>Bloc ANNOTS</t>
  </si>
  <si>
    <t>D - Devise</t>
  </si>
  <si>
    <t>FEI-Frais Engagés</t>
  </si>
  <si>
    <t>SIN-Par sinistre</t>
  </si>
  <si>
    <t>EVT-Par évènement</t>
  </si>
  <si>
    <t>D-Devise</t>
  </si>
  <si>
    <t>output</t>
  </si>
  <si>
    <t>calcul</t>
  </si>
  <si>
    <t>libellé 1</t>
  </si>
  <si>
    <t>libellé 2</t>
  </si>
  <si>
    <t>Unité monétaire</t>
  </si>
  <si>
    <t>PPS-Par Personne/Sinistr</t>
  </si>
  <si>
    <t>CPX-Expression complexe</t>
  </si>
  <si>
    <t xml:space="preserve">valeur minimum prime </t>
  </si>
  <si>
    <t>n°</t>
  </si>
  <si>
    <t>a</t>
  </si>
  <si>
    <r>
      <t xml:space="preserve">nomenclature </t>
    </r>
    <r>
      <rPr>
        <b/>
        <sz val="10"/>
        <color rgb="FFFF0000"/>
        <rFont val="Calibri"/>
        <family val="2"/>
        <scheme val="minor"/>
      </rPr>
      <t>SPE matériels</t>
    </r>
  </si>
  <si>
    <t xml:space="preserve">      INTEMP</t>
  </si>
  <si>
    <t xml:space="preserve">  Annulation organisateur pour intempérie</t>
  </si>
  <si>
    <t xml:space="preserve">      PAND</t>
  </si>
  <si>
    <t xml:space="preserve">  Annulation organisateur pour pandémie</t>
  </si>
  <si>
    <t xml:space="preserve">      INDISP</t>
  </si>
  <si>
    <t xml:space="preserve">      ATTANN</t>
  </si>
  <si>
    <t xml:space="preserve">      ANNVOL</t>
  </si>
  <si>
    <t>DOMSEJ</t>
  </si>
  <si>
    <t>Dommages aux matériels et marchandises en sejour</t>
  </si>
  <si>
    <t xml:space="preserve">      RSMLIS</t>
  </si>
  <si>
    <t>Tous risques matériels de lumière, images, sons</t>
  </si>
  <si>
    <t xml:space="preserve">        DOMINT</t>
  </si>
  <si>
    <t>Dommages suite à intempéries - biens en extérieur</t>
  </si>
  <si>
    <t xml:space="preserve">      RSDCA</t>
  </si>
  <si>
    <t>Tous risques décors, costumes, accessoires</t>
  </si>
  <si>
    <t xml:space="preserve">        BROBFR</t>
  </si>
  <si>
    <t>Dommages électriques</t>
  </si>
  <si>
    <t>Dommages aux matériels et marchandises en cours de transport</t>
  </si>
  <si>
    <t>Bris des objets fragiles en cours de transport</t>
  </si>
  <si>
    <t>Vol en caisse</t>
  </si>
  <si>
    <t>Vol hors coffre</t>
  </si>
  <si>
    <t>Vol en coffre</t>
  </si>
  <si>
    <t>Vol en cours de transport dans l'enceinte de la manifestatio</t>
  </si>
  <si>
    <t>Bris de machines (tous risques)</t>
  </si>
  <si>
    <t>TDCORG</t>
  </si>
  <si>
    <t>Tous domm corp, mat, immat cons et non cons confondus</t>
  </si>
  <si>
    <t xml:space="preserve">      INTOX</t>
  </si>
  <si>
    <t>Intoxication alimentaire</t>
  </si>
  <si>
    <t xml:space="preserve">      FAUTIN</t>
  </si>
  <si>
    <t>Faute inexcusable</t>
  </si>
  <si>
    <t xml:space="preserve">      FAUT2</t>
  </si>
  <si>
    <t>Faute inexcusable 2011</t>
  </si>
  <si>
    <t xml:space="preserve">      ATTENV</t>
  </si>
  <si>
    <t>Atteinte à l'environnement accidentelle</t>
  </si>
  <si>
    <t xml:space="preserve">      DMIC</t>
  </si>
  <si>
    <t>Dommages mat.et immat.consécutifs</t>
  </si>
  <si>
    <t xml:space="preserve">      DMICIN</t>
  </si>
  <si>
    <t>Dommages matériels, DIC et DINC</t>
  </si>
  <si>
    <t xml:space="preserve">        DINC</t>
  </si>
  <si>
    <t>Dommages immatériels non consécutifs</t>
  </si>
  <si>
    <t xml:space="preserve">        DPRART</t>
  </si>
  <si>
    <t xml:space="preserve">  Dommages aux préposés et aux artistes</t>
  </si>
  <si>
    <t xml:space="preserve">        VEST</t>
  </si>
  <si>
    <t>Vestiaires</t>
  </si>
  <si>
    <t xml:space="preserve">        BMDRLT</t>
  </si>
  <si>
    <t>Biens mis à disposition de l'assuré</t>
  </si>
  <si>
    <t>PSETAT</t>
  </si>
  <si>
    <t>Dommages causés aux personnels de l'Etat</t>
  </si>
  <si>
    <t>TRIBUN</t>
  </si>
  <si>
    <t>Utilisation de tribunes, passerelles, gradins fixes ou démon</t>
  </si>
  <si>
    <t>DOMTOM</t>
  </si>
  <si>
    <t>Extension géographique DOM/TOM</t>
  </si>
  <si>
    <t>USACAN</t>
  </si>
  <si>
    <t>Extension géographique USA/Canada</t>
  </si>
  <si>
    <t>RCSPE</t>
  </si>
  <si>
    <t>DCAC</t>
  </si>
  <si>
    <t>Décès accidentel</t>
  </si>
  <si>
    <t>IPTAC</t>
  </si>
  <si>
    <t>Invalidité permanente totale ou partielle suite à accident</t>
  </si>
  <si>
    <t>FRMED</t>
  </si>
  <si>
    <t>Frais Médicaux suite à accident</t>
  </si>
  <si>
    <t>IASPE</t>
  </si>
  <si>
    <t>Désignation</t>
  </si>
  <si>
    <t>Assurance des Personnes</t>
  </si>
  <si>
    <t>Assurance Annulation</t>
  </si>
  <si>
    <t>Assurance RC</t>
  </si>
  <si>
    <t>Assurance Dommages</t>
  </si>
  <si>
    <t>désignation</t>
  </si>
  <si>
    <t>HT</t>
  </si>
  <si>
    <t>valeur objet</t>
  </si>
  <si>
    <t>unité objet</t>
  </si>
  <si>
    <t>type objet</t>
  </si>
  <si>
    <t>Unité Assiette</t>
  </si>
  <si>
    <t xml:space="preserve"> = unité cotisation</t>
  </si>
  <si>
    <t xml:space="preserve"> = unité franchise</t>
  </si>
  <si>
    <t xml:space="preserve"> = unité LCI</t>
  </si>
  <si>
    <t>Territorialité</t>
  </si>
  <si>
    <t>CEC</t>
  </si>
  <si>
    <t>Europe hors Corse</t>
  </si>
  <si>
    <t>CEE</t>
  </si>
  <si>
    <t>Union Europ+ Suisse</t>
  </si>
  <si>
    <t>FRA</t>
  </si>
  <si>
    <t>France métropolit.</t>
  </si>
  <si>
    <t>FRC</t>
  </si>
  <si>
    <t>France continentale</t>
  </si>
  <si>
    <t>MOH</t>
  </si>
  <si>
    <t>Monde hors USA Canad</t>
  </si>
  <si>
    <t>MON</t>
  </si>
  <si>
    <t>Monde Entier</t>
  </si>
  <si>
    <t>TER</t>
  </si>
  <si>
    <t>texte libre</t>
  </si>
  <si>
    <t>PRODU-QATRR</t>
  </si>
  <si>
    <t>Code territorialité</t>
  </si>
  <si>
    <t xml:space="preserve"> = Territorialité</t>
  </si>
  <si>
    <t>FRC-France continentale</t>
  </si>
  <si>
    <t>territorialité</t>
  </si>
  <si>
    <t>taxes objet</t>
  </si>
  <si>
    <t>Taxes</t>
  </si>
  <si>
    <t>T</t>
  </si>
  <si>
    <t>TTC</t>
  </si>
  <si>
    <t>H-HT</t>
  </si>
  <si>
    <t>DOMSPE</t>
  </si>
  <si>
    <t>Modèle</t>
  </si>
  <si>
    <t>Gie</t>
  </si>
  <si>
    <t>RECET</t>
  </si>
  <si>
    <t>BILLET</t>
  </si>
  <si>
    <t>VTD</t>
  </si>
  <si>
    <t>N</t>
  </si>
  <si>
    <t>JOU</t>
  </si>
  <si>
    <t>PER</t>
  </si>
  <si>
    <t>REP</t>
  </si>
  <si>
    <t>PERS</t>
  </si>
  <si>
    <t>Régime Taxes</t>
  </si>
  <si>
    <t>R2DES</t>
  </si>
  <si>
    <t>R3DES</t>
  </si>
  <si>
    <t>R4DES</t>
  </si>
  <si>
    <t>O21DS</t>
  </si>
  <si>
    <t>O22DS</t>
  </si>
  <si>
    <t>O23DS</t>
  </si>
  <si>
    <t>O24DS</t>
  </si>
  <si>
    <t>O25DS</t>
  </si>
  <si>
    <t>O31DS</t>
  </si>
  <si>
    <t>O32DS</t>
  </si>
  <si>
    <t>O33DS</t>
  </si>
  <si>
    <t>O34DS</t>
  </si>
  <si>
    <t>O35DS</t>
  </si>
  <si>
    <t>O41DS</t>
  </si>
  <si>
    <t>O42DS</t>
  </si>
  <si>
    <t>O43DS</t>
  </si>
  <si>
    <t>O44DS</t>
  </si>
  <si>
    <t>O45DS</t>
  </si>
  <si>
    <t>O21VT</t>
  </si>
  <si>
    <t>O22VT</t>
  </si>
  <si>
    <t>O23VT</t>
  </si>
  <si>
    <t>O24VT</t>
  </si>
  <si>
    <t>O31VT</t>
  </si>
  <si>
    <t>O32VT</t>
  </si>
  <si>
    <t>O33VT</t>
  </si>
  <si>
    <t>O34VT</t>
  </si>
  <si>
    <t>O35VT</t>
  </si>
  <si>
    <t>O41VT</t>
  </si>
  <si>
    <t>O42VT</t>
  </si>
  <si>
    <t>O43VT</t>
  </si>
  <si>
    <t>O44VT</t>
  </si>
  <si>
    <t>O45VT</t>
  </si>
  <si>
    <t>O21VL</t>
  </si>
  <si>
    <t>O21VU</t>
  </si>
  <si>
    <t>O22VL</t>
  </si>
  <si>
    <t>O22VU</t>
  </si>
  <si>
    <t>O23VL</t>
  </si>
  <si>
    <t>O23VU</t>
  </si>
  <si>
    <t>O24VL</t>
  </si>
  <si>
    <t>O24VU</t>
  </si>
  <si>
    <t>O25VL</t>
  </si>
  <si>
    <t>O25VU</t>
  </si>
  <si>
    <t>O31VL</t>
  </si>
  <si>
    <t>O31VU</t>
  </si>
  <si>
    <t>O32VL</t>
  </si>
  <si>
    <t>O32VU</t>
  </si>
  <si>
    <t>O33VL</t>
  </si>
  <si>
    <t>O33VU</t>
  </si>
  <si>
    <t>O34VL</t>
  </si>
  <si>
    <t>O34VU</t>
  </si>
  <si>
    <t>O35VL</t>
  </si>
  <si>
    <t>O35VU</t>
  </si>
  <si>
    <t>O41VL</t>
  </si>
  <si>
    <t>O41VU</t>
  </si>
  <si>
    <t>O42VL</t>
  </si>
  <si>
    <t>O42VU</t>
  </si>
  <si>
    <t>O43VL</t>
  </si>
  <si>
    <t>O43VU</t>
  </si>
  <si>
    <t>O44VL</t>
  </si>
  <si>
    <t>O44VU</t>
  </si>
  <si>
    <t>O45VL</t>
  </si>
  <si>
    <t>O45VU</t>
  </si>
  <si>
    <t>F2AO2</t>
  </si>
  <si>
    <t>F2AO3</t>
  </si>
  <si>
    <t>F2AO4</t>
  </si>
  <si>
    <t>F2AO5</t>
  </si>
  <si>
    <t>F2AO1</t>
  </si>
  <si>
    <t>F3AO1</t>
  </si>
  <si>
    <t>F3AO3</t>
  </si>
  <si>
    <t>F3AO4</t>
  </si>
  <si>
    <t>F3AO5</t>
  </si>
  <si>
    <t>F3AO2</t>
  </si>
  <si>
    <t>F4AO1</t>
  </si>
  <si>
    <t>F4AO4</t>
  </si>
  <si>
    <t>F4AO3</t>
  </si>
  <si>
    <t>F4AO5</t>
  </si>
  <si>
    <t>F4AO2</t>
  </si>
  <si>
    <t>G21E1</t>
  </si>
  <si>
    <t>G21E2</t>
  </si>
  <si>
    <t>G21E3</t>
  </si>
  <si>
    <t>G21E4</t>
  </si>
  <si>
    <t>G21E5</t>
  </si>
  <si>
    <t>G22E1</t>
  </si>
  <si>
    <t>G22E2</t>
  </si>
  <si>
    <t>G22E3</t>
  </si>
  <si>
    <t>G22E4</t>
  </si>
  <si>
    <t>G22E5</t>
  </si>
  <si>
    <t>G31E1</t>
  </si>
  <si>
    <t>G31E2</t>
  </si>
  <si>
    <t>G31E3</t>
  </si>
  <si>
    <t>G31E4</t>
  </si>
  <si>
    <t>G31E5</t>
  </si>
  <si>
    <t>G32E1</t>
  </si>
  <si>
    <t>G32E2</t>
  </si>
  <si>
    <t>G32E3</t>
  </si>
  <si>
    <t>G32E4</t>
  </si>
  <si>
    <t>G32E5</t>
  </si>
  <si>
    <t>G33E1</t>
  </si>
  <si>
    <t>G33E2</t>
  </si>
  <si>
    <t>G33E3</t>
  </si>
  <si>
    <t>G33E4</t>
  </si>
  <si>
    <t>G33E5</t>
  </si>
  <si>
    <t>G41E1</t>
  </si>
  <si>
    <t>G41E2</t>
  </si>
  <si>
    <t>G41E3</t>
  </si>
  <si>
    <t>G41E4</t>
  </si>
  <si>
    <t>G41E5</t>
  </si>
  <si>
    <t>G42E1</t>
  </si>
  <si>
    <t>G42E2</t>
  </si>
  <si>
    <t>G42E3</t>
  </si>
  <si>
    <t>G42E4</t>
  </si>
  <si>
    <t>G42E5</t>
  </si>
  <si>
    <t>G43E1</t>
  </si>
  <si>
    <t>G43E2</t>
  </si>
  <si>
    <t>G43E3</t>
  </si>
  <si>
    <t>G43E4</t>
  </si>
  <si>
    <t>G43E5</t>
  </si>
  <si>
    <t>F2DES</t>
  </si>
  <si>
    <t>F3DES</t>
  </si>
  <si>
    <t>F4DES</t>
  </si>
  <si>
    <r>
      <t xml:space="preserve">libellé formule </t>
    </r>
    <r>
      <rPr>
        <b/>
        <sz val="10"/>
        <color rgb="FFFFFF00"/>
        <rFont val="Calibri"/>
        <family val="2"/>
        <scheme val="minor"/>
      </rPr>
      <t>1 (appliqué risque 1)</t>
    </r>
  </si>
  <si>
    <r>
      <t>libellé formule</t>
    </r>
    <r>
      <rPr>
        <b/>
        <sz val="10"/>
        <color rgb="FFFF0000"/>
        <rFont val="Calibri"/>
        <family val="2"/>
        <scheme val="minor"/>
      </rPr>
      <t xml:space="preserve"> </t>
    </r>
    <r>
      <rPr>
        <b/>
        <sz val="10"/>
        <color rgb="FFFFFF00"/>
        <rFont val="Calibri"/>
        <family val="2"/>
        <scheme val="minor"/>
      </rPr>
      <t>2 (appliqué risque 2)</t>
    </r>
  </si>
  <si>
    <r>
      <t xml:space="preserve">libellé formule </t>
    </r>
    <r>
      <rPr>
        <b/>
        <sz val="10"/>
        <color rgb="FFFFFF00"/>
        <rFont val="Calibri"/>
        <family val="2"/>
        <scheme val="minor"/>
      </rPr>
      <t>3 (appliqué risque 3)</t>
    </r>
  </si>
  <si>
    <r>
      <t xml:space="preserve">libellé formule </t>
    </r>
    <r>
      <rPr>
        <b/>
        <sz val="10"/>
        <color rgb="FFFFFF00"/>
        <rFont val="Calibri"/>
        <family val="2"/>
        <scheme val="minor"/>
      </rPr>
      <t>4 (appliqué risque 4)</t>
    </r>
  </si>
  <si>
    <t>G21VL</t>
  </si>
  <si>
    <t>G21VU</t>
  </si>
  <si>
    <t>G21VT</t>
  </si>
  <si>
    <t>G21FV</t>
  </si>
  <si>
    <t>G21FU</t>
  </si>
  <si>
    <t>G21FT</t>
  </si>
  <si>
    <t>G22VL</t>
  </si>
  <si>
    <t>G22VU</t>
  </si>
  <si>
    <t>G22VT</t>
  </si>
  <si>
    <t>G22FV</t>
  </si>
  <si>
    <t>G22FU</t>
  </si>
  <si>
    <t>G22FT</t>
  </si>
  <si>
    <t>G31VL</t>
  </si>
  <si>
    <t>G31VU</t>
  </si>
  <si>
    <t>G31VT</t>
  </si>
  <si>
    <t>G31FV</t>
  </si>
  <si>
    <t>G31FU</t>
  </si>
  <si>
    <t>G31FT</t>
  </si>
  <si>
    <t>G32VL</t>
  </si>
  <si>
    <t>G32VU</t>
  </si>
  <si>
    <t>G32VT</t>
  </si>
  <si>
    <t>G32FV</t>
  </si>
  <si>
    <t>G32FU</t>
  </si>
  <si>
    <t>G32FT</t>
  </si>
  <si>
    <t>G33VL</t>
  </si>
  <si>
    <t>G33VU</t>
  </si>
  <si>
    <t>G33VT</t>
  </si>
  <si>
    <t>G33FV</t>
  </si>
  <si>
    <t>G33FU</t>
  </si>
  <si>
    <t>G33FT</t>
  </si>
  <si>
    <t>G41VL</t>
  </si>
  <si>
    <t>G41VU</t>
  </si>
  <si>
    <t>G41VT</t>
  </si>
  <si>
    <t>G41FV</t>
  </si>
  <si>
    <t>G41FU</t>
  </si>
  <si>
    <t>G41FT</t>
  </si>
  <si>
    <t>G42VL</t>
  </si>
  <si>
    <t>G42VU</t>
  </si>
  <si>
    <t>G42VT</t>
  </si>
  <si>
    <t>G42FV</t>
  </si>
  <si>
    <t>G42FU</t>
  </si>
  <si>
    <t>G42FT</t>
  </si>
  <si>
    <t>G43VL</t>
  </si>
  <si>
    <t>G43VU</t>
  </si>
  <si>
    <t>G43VT</t>
  </si>
  <si>
    <t>G43FV</t>
  </si>
  <si>
    <t>G43FU</t>
  </si>
  <si>
    <t>G43FT</t>
  </si>
  <si>
    <t>G21PV</t>
  </si>
  <si>
    <t>G21PU</t>
  </si>
  <si>
    <t>G21PM</t>
  </si>
  <si>
    <t>G22PV</t>
  </si>
  <si>
    <t>G22PU</t>
  </si>
  <si>
    <t>G22PM</t>
  </si>
  <si>
    <t>G31PV</t>
  </si>
  <si>
    <t>G31PU</t>
  </si>
  <si>
    <t>G31PM</t>
  </si>
  <si>
    <t>G32PV</t>
  </si>
  <si>
    <t>G32PU</t>
  </si>
  <si>
    <t>G32PM</t>
  </si>
  <si>
    <t>G33PM</t>
  </si>
  <si>
    <t>G33PV</t>
  </si>
  <si>
    <t>G33PU</t>
  </si>
  <si>
    <t>G41PV</t>
  </si>
  <si>
    <t>G41PU</t>
  </si>
  <si>
    <t>G41PM</t>
  </si>
  <si>
    <t>G42PV</t>
  </si>
  <si>
    <t>G42PU</t>
  </si>
  <si>
    <t>G42PM</t>
  </si>
  <si>
    <t>G43PV</t>
  </si>
  <si>
    <t>G43PU</t>
  </si>
  <si>
    <t>G43PM</t>
  </si>
  <si>
    <r>
      <t xml:space="preserve">nomenclature </t>
    </r>
    <r>
      <rPr>
        <b/>
        <sz val="10"/>
        <color rgb="FFFFFF00"/>
        <rFont val="Calibri"/>
        <family val="2"/>
        <scheme val="minor"/>
      </rPr>
      <t>SPE</t>
    </r>
  </si>
  <si>
    <t>normal</t>
  </si>
  <si>
    <t>SPECTACLE</t>
  </si>
  <si>
    <t>indexation (montant indice de référence)</t>
  </si>
  <si>
    <t>MAN-Par manifestation</t>
  </si>
  <si>
    <t>%-%</t>
  </si>
  <si>
    <t>VTD-Valeur Totale Déclarée</t>
  </si>
  <si>
    <t>011TA</t>
  </si>
  <si>
    <t>R1DSI</t>
  </si>
  <si>
    <t>R1TER</t>
  </si>
  <si>
    <t>R1NOM</t>
  </si>
  <si>
    <t>R2NOM</t>
  </si>
  <si>
    <t>R3NOM</t>
  </si>
  <si>
    <t>O31NOM</t>
  </si>
  <si>
    <t>O32NOM</t>
  </si>
  <si>
    <t>O33NOM</t>
  </si>
  <si>
    <t>O34NOM</t>
  </si>
  <si>
    <t>O35NOM</t>
  </si>
  <si>
    <t>R2DSI</t>
  </si>
  <si>
    <t>R3DSI</t>
  </si>
  <si>
    <t>R4DSI</t>
  </si>
  <si>
    <t>R2TER</t>
  </si>
  <si>
    <t>R3TER</t>
  </si>
  <si>
    <t>R4TER</t>
  </si>
  <si>
    <t>G11LV</t>
  </si>
  <si>
    <t>G11LU</t>
  </si>
  <si>
    <t>G11LT</t>
  </si>
  <si>
    <t>G12LV</t>
  </si>
  <si>
    <t>G12LU</t>
  </si>
  <si>
    <t>G12LT</t>
  </si>
  <si>
    <t>G13LV</t>
  </si>
  <si>
    <t>G13LU</t>
  </si>
  <si>
    <t>G13LT</t>
  </si>
  <si>
    <t>G14LV</t>
  </si>
  <si>
    <t>G14LU</t>
  </si>
  <si>
    <t>G14LT</t>
  </si>
  <si>
    <t>G15LV</t>
  </si>
  <si>
    <t>G15LU</t>
  </si>
  <si>
    <t>G15LT</t>
  </si>
  <si>
    <t>G16LV</t>
  </si>
  <si>
    <t>G16LU</t>
  </si>
  <si>
    <t>G16LT</t>
  </si>
  <si>
    <t>G17LV</t>
  </si>
  <si>
    <t>G17LU</t>
  </si>
  <si>
    <t>G17LT</t>
  </si>
  <si>
    <t>G18LV</t>
  </si>
  <si>
    <t>G18LU</t>
  </si>
  <si>
    <t>G18LT</t>
  </si>
  <si>
    <t>G19LV</t>
  </si>
  <si>
    <t>G19LU</t>
  </si>
  <si>
    <t>G19LT</t>
  </si>
  <si>
    <t>G20LV</t>
  </si>
  <si>
    <t>G20LU</t>
  </si>
  <si>
    <t>G20LT</t>
  </si>
  <si>
    <t>G21LV</t>
  </si>
  <si>
    <t>G21LU</t>
  </si>
  <si>
    <t>G21LT</t>
  </si>
  <si>
    <t>G22LV</t>
  </si>
  <si>
    <t>G22LU</t>
  </si>
  <si>
    <t>G22LT</t>
  </si>
  <si>
    <t>G20L1T</t>
  </si>
  <si>
    <t>G20L1U</t>
  </si>
  <si>
    <t>G20L1V</t>
  </si>
  <si>
    <t>G20L2V</t>
  </si>
  <si>
    <t>G20L2U</t>
  </si>
  <si>
    <t>G20L2T</t>
  </si>
  <si>
    <t>G21L1V</t>
  </si>
  <si>
    <t>G21L1U</t>
  </si>
  <si>
    <t>G21L1T</t>
  </si>
  <si>
    <t>G21L2V</t>
  </si>
  <si>
    <t>G21L2U</t>
  </si>
  <si>
    <t>G21L2T</t>
  </si>
  <si>
    <t>G22L1V</t>
  </si>
  <si>
    <t>G22L1U</t>
  </si>
  <si>
    <t>G22L1T</t>
  </si>
  <si>
    <t>G22L2V</t>
  </si>
  <si>
    <t>G22L2U</t>
  </si>
  <si>
    <t>G22L2T</t>
  </si>
  <si>
    <t>M11OR</t>
  </si>
  <si>
    <t>M11NO</t>
  </si>
  <si>
    <t>G21RC</t>
  </si>
  <si>
    <t>M21RC</t>
  </si>
  <si>
    <t>G31DO</t>
  </si>
  <si>
    <t>G32TR</t>
  </si>
  <si>
    <t>G33BM</t>
  </si>
  <si>
    <t>G22BD</t>
  </si>
  <si>
    <t>M33BM</t>
  </si>
  <si>
    <t>G41DC</t>
  </si>
  <si>
    <t>G42IP</t>
  </si>
  <si>
    <t>M41IA</t>
  </si>
  <si>
    <t>G43FM</t>
  </si>
  <si>
    <t>Bloc RSBDM</t>
  </si>
  <si>
    <t>M31DOM</t>
  </si>
  <si>
    <t>Niv</t>
  </si>
  <si>
    <t>Type Montant/Limite</t>
  </si>
  <si>
    <t>Montant/Limite</t>
  </si>
  <si>
    <t>KHEOP-MATRS</t>
  </si>
  <si>
    <t>KHEOP-RISRS</t>
  </si>
  <si>
    <t>RISPEC</t>
  </si>
  <si>
    <t>RISMAT</t>
  </si>
  <si>
    <t>MATTEC</t>
  </si>
  <si>
    <t>MATCHAP</t>
  </si>
  <si>
    <t>MATSCE</t>
  </si>
  <si>
    <t>MATMUS</t>
  </si>
  <si>
    <t>MATVET</t>
  </si>
  <si>
    <t>MATBIJ</t>
  </si>
  <si>
    <t>MATART</t>
  </si>
  <si>
    <t>MATVEL</t>
  </si>
  <si>
    <t>MATFUS</t>
  </si>
  <si>
    <t>code gie inventaire</t>
  </si>
  <si>
    <r>
      <t xml:space="preserve">nomenclature </t>
    </r>
    <r>
      <rPr>
        <b/>
        <sz val="10"/>
        <color rgb="FFFF0000"/>
        <rFont val="Calibri"/>
        <family val="2"/>
        <scheme val="minor"/>
      </rPr>
      <t>SPE xxx</t>
    </r>
  </si>
  <si>
    <t>P</t>
  </si>
  <si>
    <t>AUT</t>
  </si>
  <si>
    <t>Autre</t>
  </si>
  <si>
    <t>P-Personnes</t>
  </si>
  <si>
    <t>AUT-Autre</t>
  </si>
  <si>
    <t>RSQDESC</t>
  </si>
  <si>
    <t>RSQNOMM</t>
  </si>
  <si>
    <t>RSQDESI</t>
  </si>
  <si>
    <t>RSQTERR</t>
  </si>
  <si>
    <t>RSQDATDEBGAR</t>
  </si>
  <si>
    <t>RSQDATFINGAR</t>
  </si>
  <si>
    <t>RSQDATDEB</t>
  </si>
  <si>
    <t>RSQDATFIN</t>
  </si>
  <si>
    <t>OBJDESC</t>
  </si>
  <si>
    <t>OBJNOMM</t>
  </si>
  <si>
    <t>OBJVAL</t>
  </si>
  <si>
    <t>OBJUNIT</t>
  </si>
  <si>
    <t>OBJTYPE</t>
  </si>
  <si>
    <t>OBJTAXE</t>
  </si>
  <si>
    <t>FORMLIB</t>
  </si>
  <si>
    <t>APPLIQOBJ1</t>
  </si>
  <si>
    <t>APPLIQOBJ2</t>
  </si>
  <si>
    <t>APPLIQOBJ3</t>
  </si>
  <si>
    <t>APPLIQOBJ4</t>
  </si>
  <si>
    <t>APPLIQOBJ5</t>
  </si>
  <si>
    <t>V1</t>
  </si>
  <si>
    <t>B1</t>
  </si>
  <si>
    <t>M1</t>
  </si>
  <si>
    <t>G1</t>
  </si>
  <si>
    <t>V1B2M1</t>
  </si>
  <si>
    <t>V1B2</t>
  </si>
  <si>
    <t>V1B1</t>
  </si>
  <si>
    <t>V1B1M1</t>
  </si>
  <si>
    <t>V1B1M1G1EXCOBJ1</t>
  </si>
  <si>
    <t>V1B1M1G1EXCOBJ2</t>
  </si>
  <si>
    <t>V1B1M1G1EXCOBJ3</t>
  </si>
  <si>
    <t>V1B1M1G1EXCOBJ4</t>
  </si>
  <si>
    <t>V1B1M1G1EXCOBJ5</t>
  </si>
  <si>
    <t>V1B1M1G1ASSVAL</t>
  </si>
  <si>
    <t>V1B1M1G1ASSUNIT</t>
  </si>
  <si>
    <t>V1B1M1G1ASSTYP</t>
  </si>
  <si>
    <t>V1B1M1G1FRHVAL</t>
  </si>
  <si>
    <t>V1B1M1G1FRHUNIT</t>
  </si>
  <si>
    <t>V1B1M1G1FRHTYPE</t>
  </si>
  <si>
    <t>V1B1M1G1LCIVAL</t>
  </si>
  <si>
    <t>V1B1M1G1LCIUNIT</t>
  </si>
  <si>
    <t>V1B1M1G1LCITYP</t>
  </si>
  <si>
    <t>V1B1M1G1CPX1LCIVAL</t>
  </si>
  <si>
    <t>V1B1M1G1CPX1LCIUNIT</t>
  </si>
  <si>
    <t>V1B1M1G1CPX1LCITYP</t>
  </si>
  <si>
    <t>V1B1M1G1CPX2LCIVAL</t>
  </si>
  <si>
    <t>V1B1M1G1CPX2LCIUNIT</t>
  </si>
  <si>
    <t>V1B1M1G1CPX2LCITYP</t>
  </si>
  <si>
    <t>V1B1M1G1PRMVAL</t>
  </si>
  <si>
    <t>V1B1M1G1PRMUNIT</t>
  </si>
  <si>
    <t>V1B1G2GAR</t>
  </si>
  <si>
    <t>V1B1G2EXCOBJ1</t>
  </si>
  <si>
    <t>V1B1G2EXCOBJ2</t>
  </si>
  <si>
    <t>V1B1G2EXCOBJ3</t>
  </si>
  <si>
    <t>V1B1G2EXCOBJ4</t>
  </si>
  <si>
    <t>V1B1G2EXCOBJ5</t>
  </si>
  <si>
    <t>V1B1G2ASSVAL</t>
  </si>
  <si>
    <t>V1B1G2ASSUNIT</t>
  </si>
  <si>
    <t>V1B1G2ASSTYP</t>
  </si>
  <si>
    <t>V1B1G2FRHVAL</t>
  </si>
  <si>
    <t>V1B1G2FRHUNIT</t>
  </si>
  <si>
    <t>V1B1G2FRHTYPE</t>
  </si>
  <si>
    <t>V1B1G2LCIVAL</t>
  </si>
  <si>
    <t>V1B1G2LCIUNIT</t>
  </si>
  <si>
    <t>V1B1G2LCITYP</t>
  </si>
  <si>
    <t>V1B1G2CPX1LCIVAL</t>
  </si>
  <si>
    <t>V1B1G2CPX1LCIUNIT</t>
  </si>
  <si>
    <t>V1B1G2CPX1LCITYP</t>
  </si>
  <si>
    <t>V1B1G2CPX2LCIVAL</t>
  </si>
  <si>
    <t>V1B1G2CPX2LCIUNIT</t>
  </si>
  <si>
    <t>V1B1G2CPX2LCITYP</t>
  </si>
  <si>
    <t>V1B1G2PRMVAL</t>
  </si>
  <si>
    <t>V1B1G2PRMUNIT</t>
  </si>
  <si>
    <t>V1B1G2PRMVALPRM</t>
  </si>
  <si>
    <t>V1B1G1</t>
  </si>
  <si>
    <t>V1B1G1EXCOBJ1</t>
  </si>
  <si>
    <t>V1B1G1EXCOBJ2</t>
  </si>
  <si>
    <t>V1B1G1EXCOBJ3</t>
  </si>
  <si>
    <t>V1B1G1EXCOBJ4</t>
  </si>
  <si>
    <t>V1B1G1EXCOBJ5</t>
  </si>
  <si>
    <t>V1B1G1ASSVAL</t>
  </si>
  <si>
    <t>V1B1G1ASSUNIT</t>
  </si>
  <si>
    <t>V1B1G1ASSTYP</t>
  </si>
  <si>
    <t>V1B1G1FRHVAL</t>
  </si>
  <si>
    <t>V1B1G1FRHUNIT</t>
  </si>
  <si>
    <t>V1B1G1FRHTYPE</t>
  </si>
  <si>
    <t>V1B1G1LCIVAL</t>
  </si>
  <si>
    <t>V1B1G1LCIUNIT</t>
  </si>
  <si>
    <t>V1B1G1LCITYP</t>
  </si>
  <si>
    <t>V1B1G1CPX1LCIVAL</t>
  </si>
  <si>
    <t>V1B1G1CPX1LCIUNIT</t>
  </si>
  <si>
    <t>V1B1G1CPX1LCITYP</t>
  </si>
  <si>
    <t>V1B1G1CPX2LCIVAL</t>
  </si>
  <si>
    <t>V1B1G1CPX2LCIUNIT</t>
  </si>
  <si>
    <t>V1B1G1CPX2LCITYP</t>
  </si>
  <si>
    <t>V1B1G1PRMVAL</t>
  </si>
  <si>
    <t>V1B1G1PRMUNIT</t>
  </si>
  <si>
    <t>V1B1G1PRMVALPRM</t>
  </si>
  <si>
    <t>V1B2G1</t>
  </si>
  <si>
    <t>V1B2G1EXCOBJ1</t>
  </si>
  <si>
    <t>V1B2G1EXCOBJ2</t>
  </si>
  <si>
    <t>V1B2G1EXCOBJ3</t>
  </si>
  <si>
    <t>V1B2G1EXCOBJ4</t>
  </si>
  <si>
    <t>V1B2G1EXCOBJ5</t>
  </si>
  <si>
    <t>V1B2G1ASSVAL</t>
  </si>
  <si>
    <t>V1B2G1ASSUNIT</t>
  </si>
  <si>
    <t>V1B2G1ASSTYP</t>
  </si>
  <si>
    <t>V1B2G1FRHVAL</t>
  </si>
  <si>
    <t>V1B2G1FRHUNIT</t>
  </si>
  <si>
    <t>V1B2G1FRHTYPE</t>
  </si>
  <si>
    <t>V1B2G1LCIVAL</t>
  </si>
  <si>
    <t>V1B2G1LCIUNIT</t>
  </si>
  <si>
    <t>V1B2G1LCITYP</t>
  </si>
  <si>
    <t>V1B2G1CPX1LCIVAL</t>
  </si>
  <si>
    <t>V1B2G1CPX1LCIUNIT</t>
  </si>
  <si>
    <t>V1B2G1CPX1LCITYP</t>
  </si>
  <si>
    <t>V1B2G1CPX2LCIVAL</t>
  </si>
  <si>
    <t>V1B2G1CPX2LCIUNIT</t>
  </si>
  <si>
    <t>V1B2G1CPX2LCITYP</t>
  </si>
  <si>
    <t>V1B2G1PRMVAL</t>
  </si>
  <si>
    <t>V1B2G1PRMUNIT</t>
  </si>
  <si>
    <t>V1B2G1PRMVALPRM</t>
  </si>
  <si>
    <t>V1B1G2</t>
  </si>
  <si>
    <t>V1B1G3</t>
  </si>
  <si>
    <t>V1B1G3EXCOBJ1</t>
  </si>
  <si>
    <t>V1B1G3EXCOBJ2</t>
  </si>
  <si>
    <t>V1B1G3EXCOBJ3</t>
  </si>
  <si>
    <t>V1B1G3EXCOBJ4</t>
  </si>
  <si>
    <t>V1B1G3EXCOBJ5</t>
  </si>
  <si>
    <t>V1B1G3ASSVAL</t>
  </si>
  <si>
    <t>V1B1G3ASSUNIT</t>
  </si>
  <si>
    <t>V1B1G3ASSTYP</t>
  </si>
  <si>
    <t>V1B1G3FRHVAL</t>
  </si>
  <si>
    <t>V1B1G3FRHUNIT</t>
  </si>
  <si>
    <t>V1B1G3FRHTYPE</t>
  </si>
  <si>
    <t>V1B1G3LCIVAL</t>
  </si>
  <si>
    <t>V1B1G3LCIUNIT</t>
  </si>
  <si>
    <t>V1B1G3LCITYP</t>
  </si>
  <si>
    <t>V1B1G3CPX1LCIVAL</t>
  </si>
  <si>
    <t>V1B1G3CPX1LCIUNIT</t>
  </si>
  <si>
    <t>V1B1G3CPX1LCITYP</t>
  </si>
  <si>
    <t>V1B1G3CPX2LCIVAL</t>
  </si>
  <si>
    <t>V1B1G3CPX2LCIUNIT</t>
  </si>
  <si>
    <t>V1B1G3CPX2LCITYP</t>
  </si>
  <si>
    <t>V1B1G3PRMVAL</t>
  </si>
  <si>
    <t>V1B1G3PRMUNIT</t>
  </si>
  <si>
    <t>V1B1G3PRMVALPRM</t>
  </si>
  <si>
    <t>V1B2G2</t>
  </si>
  <si>
    <t>V1B2G2EXCOBJ1</t>
  </si>
  <si>
    <t>V1B2G2EXCOBJ2</t>
  </si>
  <si>
    <t>V1B2G2EXCOBJ3</t>
  </si>
  <si>
    <t>V1B2G2EXCOBJ4</t>
  </si>
  <si>
    <t>V1B2G2EXCOBJ5</t>
  </si>
  <si>
    <t>V1B2G2ASSVAL</t>
  </si>
  <si>
    <t>V1B2G2ASSUNIT</t>
  </si>
  <si>
    <t>V1B2G2ASSTYP</t>
  </si>
  <si>
    <t>V1B2G2FRHVAL</t>
  </si>
  <si>
    <t>V1B2G2FRHUNIT</t>
  </si>
  <si>
    <t>V1B2G2FRHTYPE</t>
  </si>
  <si>
    <t>V1B2G2LCIVAL</t>
  </si>
  <si>
    <t>V1B2G2LCIUNIT</t>
  </si>
  <si>
    <t>V1B2G2LCITYP</t>
  </si>
  <si>
    <t>V1B2G2CPX1LCIVAL</t>
  </si>
  <si>
    <t>V1B2G2CPX1LCIUNIT</t>
  </si>
  <si>
    <t>V1B2G2CPX1LCITYP</t>
  </si>
  <si>
    <t>V1B2G2CPX2LCIVAL</t>
  </si>
  <si>
    <t>V1B2G2CPX2LCIUNIT</t>
  </si>
  <si>
    <t>V1B2G2CPX2LCITYP</t>
  </si>
  <si>
    <t>V1B2G2PRMVAL</t>
  </si>
  <si>
    <t>V1B2G2PRMUNIT</t>
  </si>
  <si>
    <t>V1B2G2PRMVALPRM</t>
  </si>
  <si>
    <t>V1B2G2INVCODE</t>
  </si>
  <si>
    <t>V1B2G2INVLIB</t>
  </si>
  <si>
    <t>V1B2G2INVFONCTION1</t>
  </si>
  <si>
    <t>V1B2G2INVDATE1</t>
  </si>
  <si>
    <t>V1B2G2INVNOM2</t>
  </si>
  <si>
    <t>V1B2G2INVPRENOM2</t>
  </si>
  <si>
    <t>V1B2G2INVFONCTION2</t>
  </si>
  <si>
    <t>V1B2G2INVDATE2</t>
  </si>
  <si>
    <t>V1B2G2INVNOM3</t>
  </si>
  <si>
    <t>V1B2G2INVPRENOM3</t>
  </si>
  <si>
    <t>V1B2G2INVFONCTION3</t>
  </si>
  <si>
    <t>V1B2G2INVDATE3</t>
  </si>
  <si>
    <t>V1B2G2INVNOM4</t>
  </si>
  <si>
    <t>V1B2G2INVPRENOM4</t>
  </si>
  <si>
    <t>V1B2G2INVFONCTION4</t>
  </si>
  <si>
    <t>V1B2G2INVDATE4</t>
  </si>
  <si>
    <t>V1B2G2INVNOM5</t>
  </si>
  <si>
    <t>V1B2G2INVPRENOM5</t>
  </si>
  <si>
    <t>V1B2G2INVFONCTION5</t>
  </si>
  <si>
    <t>V1B2G2INVDATE5</t>
  </si>
  <si>
    <t>V1B2G3</t>
  </si>
  <si>
    <t>V1B2G3EXCOBJ1</t>
  </si>
  <si>
    <t>V1B2G3EXCOBJ2</t>
  </si>
  <si>
    <t>V1B2G3EXCOBJ3</t>
  </si>
  <si>
    <t>V1B2G3EXCOBJ4</t>
  </si>
  <si>
    <t>V1B2G3EXCOBJ5</t>
  </si>
  <si>
    <t>V1B2G3ASSVAL</t>
  </si>
  <si>
    <t>V1B2G3ASSUNIT</t>
  </si>
  <si>
    <t>V1B2G3ASSTYP</t>
  </si>
  <si>
    <t>V1B2G3FRHVAL</t>
  </si>
  <si>
    <t>V1B2G3FRHUNIT</t>
  </si>
  <si>
    <t>V1B2G3FRHTYPE</t>
  </si>
  <si>
    <t>V1B2G3LCIVAL</t>
  </si>
  <si>
    <t>V1B2G3LCIUNIT</t>
  </si>
  <si>
    <t>V1B2G3LCITYP</t>
  </si>
  <si>
    <t>V1B2G3CPX1LCIVAL</t>
  </si>
  <si>
    <t>V1B2G3CPX1LCIUNIT</t>
  </si>
  <si>
    <t>V1B2G3CPX1LCITYP</t>
  </si>
  <si>
    <t>V1B2G3CPX2LCIVAL</t>
  </si>
  <si>
    <t>V1B2G3CPX2LCIUNIT</t>
  </si>
  <si>
    <t>V1B2G3CPX2LCITYP</t>
  </si>
  <si>
    <t>V1B2G3PRMVAL</t>
  </si>
  <si>
    <t>V1B2G3PRMUNIT</t>
  </si>
  <si>
    <t>V1B2G3PRMVALPRM</t>
  </si>
  <si>
    <t>V1B2G4</t>
  </si>
  <si>
    <t>V1B2G4EXCOBJ1</t>
  </si>
  <si>
    <t>V1B2G4EXCOBJ2</t>
  </si>
  <si>
    <t>V1B2G4EXCOBJ3</t>
  </si>
  <si>
    <t>V1B2G4EXCOBJ4</t>
  </si>
  <si>
    <t>V1B2G4EXCOBJ5</t>
  </si>
  <si>
    <t>V1B2G4ASSVAL</t>
  </si>
  <si>
    <t>V1B2G4ASSUNIT</t>
  </si>
  <si>
    <t>V1B2G4ASSTYP</t>
  </si>
  <si>
    <t>V1B2G4FRHVAL</t>
  </si>
  <si>
    <t>V1B2G4FRHUNIT</t>
  </si>
  <si>
    <t>V1B2G4FRHTYPE</t>
  </si>
  <si>
    <t>V1B2G4LCIVAL</t>
  </si>
  <si>
    <t>V1B2G4LCIUNIT</t>
  </si>
  <si>
    <t>V1B2G4LCITYP</t>
  </si>
  <si>
    <t>V1B2G4CPX1LCIVAL</t>
  </si>
  <si>
    <t>V1B2G4CPX1LCIUNIT</t>
  </si>
  <si>
    <t>V1B2G4CPX1LCITYP</t>
  </si>
  <si>
    <t>V1B2G4CPX2LCIVAL</t>
  </si>
  <si>
    <t>V1B2G4CPX2LCIUNIT</t>
  </si>
  <si>
    <t>V1B2G4CPX2LCITYP</t>
  </si>
  <si>
    <t>V1B2G4PRMVAL</t>
  </si>
  <si>
    <t>V1B2G4PRMUNIT</t>
  </si>
  <si>
    <t>V1B2G4PRMVALPRM</t>
  </si>
  <si>
    <t>V1B2G2INVNOM1</t>
  </si>
  <si>
    <t>V1B2G2INVPRENOM1</t>
  </si>
  <si>
    <t>2:169|170:264|265:385|386:504</t>
  </si>
  <si>
    <t/>
  </si>
  <si>
    <t>situé au Théatre du bord de mer</t>
  </si>
  <si>
    <t>Concert d'Ibrahim Maalouf</t>
  </si>
  <si>
    <t>"Jazz en train"</t>
  </si>
  <si>
    <t>%o-Pour mille</t>
  </si>
  <si>
    <t>Maalouf</t>
  </si>
  <si>
    <t>Ibrahim</t>
  </si>
  <si>
    <t>Trompettiste</t>
  </si>
  <si>
    <t>ensemble des matériel utilisé sur l'ensemble des concerts
situé au théatre du bord de mer</t>
  </si>
  <si>
    <t>FRA-France métropolit.</t>
  </si>
  <si>
    <t>liste à communiquer</t>
  </si>
  <si>
    <t>20 bénévoles</t>
  </si>
  <si>
    <r>
      <t xml:space="preserve">libellé inventaire </t>
    </r>
    <r>
      <rPr>
        <b/>
        <u/>
        <sz val="10"/>
        <color indexed="8"/>
        <rFont val="Calibri"/>
        <family val="2"/>
      </rPr>
      <t>si</t>
    </r>
    <r>
      <rPr>
        <sz val="10"/>
        <color indexed="8"/>
        <rFont val="Calibri"/>
        <family val="2"/>
      </rPr>
      <t xml:space="preserve"> Indisponibilité : </t>
    </r>
  </si>
  <si>
    <r>
      <t xml:space="preserve">Type de LCI </t>
    </r>
    <r>
      <rPr>
        <sz val="10"/>
        <color indexed="60"/>
        <rFont val="Calibri"/>
        <family val="2"/>
      </rPr>
      <t>complexe</t>
    </r>
  </si>
  <si>
    <r>
      <t xml:space="preserve">LCI </t>
    </r>
    <r>
      <rPr>
        <sz val="10"/>
        <color indexed="60"/>
        <rFont val="Calibri"/>
        <family val="2"/>
      </rPr>
      <t>par personne</t>
    </r>
  </si>
  <si>
    <r>
      <t xml:space="preserve">LCI </t>
    </r>
    <r>
      <rPr>
        <sz val="10"/>
        <color indexed="60"/>
        <rFont val="Calibri"/>
        <family val="2"/>
      </rPr>
      <t>par événement</t>
    </r>
  </si>
</sst>
</file>

<file path=xl/styles.xml><?xml version="1.0" encoding="utf-8"?>
<styleSheet xmlns="http://schemas.openxmlformats.org/spreadsheetml/2006/main">
  <numFmts count="4"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\ _€_-;\-* #,##0\ _€_-;_-* &quot;-&quot;??\ _€_-;_-@_-"/>
  </numFmts>
  <fonts count="3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b/>
      <sz val="10"/>
      <color theme="3" tint="0.39997558519241921"/>
      <name val="Calibri"/>
      <family val="2"/>
      <scheme val="minor"/>
    </font>
    <font>
      <sz val="10"/>
      <color theme="3" tint="0.3999755851924192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8"/>
      <color theme="3" tint="0.39997558519241921"/>
      <name val="Calibri"/>
      <family val="2"/>
      <scheme val="minor"/>
    </font>
    <font>
      <b/>
      <sz val="12"/>
      <color theme="3" tint="0.39997558519241921"/>
      <name val="Calibri"/>
      <family val="2"/>
      <scheme val="minor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Arial"/>
      <family val="2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8"/>
      <name val="MS Sans Serif"/>
      <family val="2"/>
    </font>
    <font>
      <b/>
      <sz val="10"/>
      <color rgb="FFFFFF00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6" tint="-0.249977111117893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sz val="8"/>
      <name val="Arial"/>
      <family val="2"/>
    </font>
    <font>
      <sz val="8"/>
      <name val="MS Sans Serif"/>
      <family val="2"/>
    </font>
    <font>
      <b/>
      <sz val="10"/>
      <color rgb="FFFFC000"/>
      <name val="Calibri"/>
      <family val="2"/>
      <scheme val="minor"/>
    </font>
    <font>
      <b/>
      <u/>
      <sz val="10"/>
      <color indexed="8"/>
      <name val="Calibri"/>
      <family val="2"/>
    </font>
    <font>
      <sz val="10"/>
      <color indexed="8"/>
      <name val="Calibri"/>
      <family val="2"/>
    </font>
    <font>
      <sz val="10"/>
      <color indexed="6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gradientFill degree="90">
        <stop position="0">
          <color theme="0"/>
        </stop>
        <stop position="1">
          <color theme="0"/>
        </stop>
      </gradientFill>
    </fill>
    <fill>
      <patternFill patternType="solid">
        <fgColor theme="6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13" fillId="0" borderId="0"/>
    <xf numFmtId="0" fontId="15" fillId="0" borderId="0"/>
    <xf numFmtId="0" fontId="13" fillId="0" borderId="0"/>
    <xf numFmtId="44" fontId="1" fillId="0" borderId="0" applyFont="0" applyFill="0" applyBorder="0" applyAlignment="0" applyProtection="0"/>
    <xf numFmtId="0" fontId="28" fillId="0" borderId="0"/>
    <xf numFmtId="9" fontId="1" fillId="0" borderId="0" applyFont="0" applyFill="0" applyBorder="0" applyAlignment="0" applyProtection="0"/>
  </cellStyleXfs>
  <cellXfs count="297">
    <xf numFmtId="0" fontId="0" fillId="0" borderId="0" xfId="0"/>
    <xf numFmtId="0" fontId="0" fillId="4" borderId="0" xfId="0" applyFill="1"/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43" fontId="7" fillId="3" borderId="1" xfId="1" applyFont="1" applyFill="1" applyBorder="1" applyProtection="1">
      <protection locked="0"/>
    </xf>
    <xf numFmtId="0" fontId="2" fillId="4" borderId="0" xfId="0" applyFont="1" applyFill="1"/>
    <xf numFmtId="0" fontId="2" fillId="0" borderId="16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0" fillId="2" borderId="17" xfId="0" applyFill="1" applyBorder="1" applyAlignment="1">
      <alignment horizontal="left" vertical="top" wrapText="1"/>
    </xf>
    <xf numFmtId="0" fontId="0" fillId="2" borderId="15" xfId="0" applyFill="1" applyBorder="1" applyAlignment="1">
      <alignment horizontal="left" vertical="top" wrapText="1"/>
    </xf>
    <xf numFmtId="0" fontId="3" fillId="2" borderId="0" xfId="0" applyFont="1" applyFill="1" applyProtection="1"/>
    <xf numFmtId="0" fontId="3" fillId="2" borderId="6" xfId="0" applyFont="1" applyFill="1" applyBorder="1" applyProtection="1"/>
    <xf numFmtId="0" fontId="3" fillId="2" borderId="0" xfId="0" applyFont="1" applyFill="1" applyBorder="1" applyProtection="1"/>
    <xf numFmtId="0" fontId="3" fillId="2" borderId="8" xfId="0" applyFont="1" applyFill="1" applyBorder="1" applyProtection="1"/>
    <xf numFmtId="0" fontId="3" fillId="2" borderId="11" xfId="0" applyFont="1" applyFill="1" applyBorder="1" applyProtection="1"/>
    <xf numFmtId="0" fontId="3" fillId="4" borderId="1" xfId="0" applyFont="1" applyFill="1" applyBorder="1" applyProtection="1"/>
    <xf numFmtId="0" fontId="3" fillId="3" borderId="0" xfId="0" applyFont="1" applyFill="1" applyProtection="1"/>
    <xf numFmtId="0" fontId="3" fillId="2" borderId="0" xfId="0" applyFont="1" applyFill="1" applyBorder="1" applyAlignment="1" applyProtection="1">
      <alignment horizontal="right"/>
    </xf>
    <xf numFmtId="43" fontId="11" fillId="3" borderId="1" xfId="1" applyFont="1" applyFill="1" applyBorder="1" applyProtection="1">
      <protection locked="0"/>
    </xf>
    <xf numFmtId="0" fontId="7" fillId="3" borderId="1" xfId="1" applyNumberFormat="1" applyFont="1" applyFill="1" applyBorder="1" applyProtection="1">
      <protection locked="0"/>
    </xf>
    <xf numFmtId="0" fontId="3" fillId="3" borderId="0" xfId="0" applyFont="1" applyFill="1" applyBorder="1" applyProtection="1"/>
    <xf numFmtId="0" fontId="3" fillId="2" borderId="10" xfId="0" applyFont="1" applyFill="1" applyBorder="1" applyProtection="1"/>
    <xf numFmtId="0" fontId="3" fillId="2" borderId="0" xfId="0" applyFont="1" applyFill="1" applyBorder="1" applyAlignment="1" applyProtection="1">
      <alignment horizontal="left"/>
    </xf>
    <xf numFmtId="0" fontId="3" fillId="2" borderId="0" xfId="0" applyFont="1" applyFill="1" applyBorder="1" applyAlignment="1" applyProtection="1"/>
    <xf numFmtId="0" fontId="3" fillId="2" borderId="19" xfId="0" applyFont="1" applyFill="1" applyBorder="1" applyProtection="1"/>
    <xf numFmtId="0" fontId="3" fillId="2" borderId="4" xfId="0" applyFont="1" applyFill="1" applyBorder="1" applyAlignment="1" applyProtection="1">
      <alignment horizontal="right"/>
    </xf>
    <xf numFmtId="0" fontId="3" fillId="2" borderId="20" xfId="0" applyFont="1" applyFill="1" applyBorder="1" applyProtection="1"/>
    <xf numFmtId="0" fontId="3" fillId="2" borderId="18" xfId="0" applyFont="1" applyFill="1" applyBorder="1" applyProtection="1"/>
    <xf numFmtId="0" fontId="20" fillId="4" borderId="1" xfId="1" applyNumberFormat="1" applyFont="1" applyFill="1" applyBorder="1" applyProtection="1"/>
    <xf numFmtId="0" fontId="21" fillId="5" borderId="0" xfId="4" applyNumberFormat="1" applyFont="1" applyFill="1" applyAlignment="1" applyProtection="1">
      <alignment horizontal="left"/>
      <protection locked="0"/>
    </xf>
    <xf numFmtId="0" fontId="21" fillId="0" borderId="0" xfId="4" applyNumberFormat="1" applyFont="1" applyAlignment="1" applyProtection="1">
      <alignment horizontal="left"/>
      <protection locked="0"/>
    </xf>
    <xf numFmtId="164" fontId="7" fillId="3" borderId="1" xfId="1" applyNumberFormat="1" applyFont="1" applyFill="1" applyBorder="1" applyProtection="1">
      <protection locked="0"/>
    </xf>
    <xf numFmtId="43" fontId="11" fillId="0" borderId="1" xfId="1" applyFont="1" applyFill="1" applyBorder="1" applyProtection="1">
      <protection locked="0"/>
    </xf>
    <xf numFmtId="43" fontId="7" fillId="0" borderId="1" xfId="1" applyFont="1" applyFill="1" applyBorder="1" applyProtection="1">
      <protection locked="0"/>
    </xf>
    <xf numFmtId="0" fontId="4" fillId="8" borderId="1" xfId="0" applyFont="1" applyFill="1" applyBorder="1" applyAlignment="1">
      <alignment horizontal="left"/>
    </xf>
    <xf numFmtId="0" fontId="4" fillId="8" borderId="0" xfId="0" applyFont="1" applyFill="1" applyBorder="1" applyAlignment="1">
      <alignment horizontal="left"/>
    </xf>
    <xf numFmtId="0" fontId="4" fillId="6" borderId="0" xfId="0" applyFont="1" applyFill="1" applyBorder="1" applyAlignment="1">
      <alignment horizontal="right"/>
    </xf>
    <xf numFmtId="0" fontId="4" fillId="3" borderId="0" xfId="0" applyFont="1" applyFill="1" applyAlignment="1" applyProtection="1">
      <alignment horizontal="left"/>
      <protection locked="0"/>
    </xf>
    <xf numFmtId="0" fontId="3" fillId="3" borderId="0" xfId="0" applyFont="1" applyFill="1" applyProtection="1">
      <protection locked="0"/>
    </xf>
    <xf numFmtId="0" fontId="3" fillId="3" borderId="0" xfId="0" applyFont="1" applyFill="1"/>
    <xf numFmtId="0" fontId="4" fillId="3" borderId="0" xfId="0" applyFont="1" applyFill="1"/>
    <xf numFmtId="0" fontId="4" fillId="9" borderId="1" xfId="0" applyFont="1" applyFill="1" applyBorder="1" applyAlignment="1">
      <alignment horizontal="left"/>
    </xf>
    <xf numFmtId="0" fontId="4" fillId="9" borderId="0" xfId="0" applyFont="1" applyFill="1" applyBorder="1" applyAlignment="1">
      <alignment horizontal="left"/>
    </xf>
    <xf numFmtId="0" fontId="4" fillId="3" borderId="0" xfId="0" applyFont="1" applyFill="1" applyProtection="1">
      <protection locked="0"/>
    </xf>
    <xf numFmtId="0" fontId="18" fillId="9" borderId="1" xfId="0" applyFont="1" applyFill="1" applyBorder="1" applyAlignment="1">
      <alignment horizontal="left"/>
    </xf>
    <xf numFmtId="0" fontId="4" fillId="11" borderId="1" xfId="0" applyFont="1" applyFill="1" applyBorder="1" applyAlignment="1">
      <alignment horizontal="left"/>
    </xf>
    <xf numFmtId="0" fontId="4" fillId="11" borderId="0" xfId="0" applyFont="1" applyFill="1" applyBorder="1" applyAlignment="1">
      <alignment horizontal="left"/>
    </xf>
    <xf numFmtId="0" fontId="3" fillId="11" borderId="1" xfId="0" applyFont="1" applyFill="1" applyBorder="1" applyAlignment="1">
      <alignment horizontal="left"/>
    </xf>
    <xf numFmtId="0" fontId="3" fillId="12" borderId="1" xfId="0" applyFont="1" applyFill="1" applyBorder="1" applyAlignment="1">
      <alignment horizontal="left"/>
    </xf>
    <xf numFmtId="0" fontId="3" fillId="12" borderId="0" xfId="0" applyFont="1" applyFill="1" applyBorder="1" applyAlignment="1">
      <alignment horizontal="left"/>
    </xf>
    <xf numFmtId="0" fontId="4" fillId="13" borderId="1" xfId="0" applyFont="1" applyFill="1" applyBorder="1" applyAlignment="1">
      <alignment horizontal="left"/>
    </xf>
    <xf numFmtId="0" fontId="4" fillId="13" borderId="0" xfId="0" applyFont="1" applyFill="1" applyBorder="1" applyAlignment="1">
      <alignment horizontal="left"/>
    </xf>
    <xf numFmtId="0" fontId="3" fillId="13" borderId="1" xfId="0" applyFont="1" applyFill="1" applyBorder="1" applyAlignment="1">
      <alignment horizontal="left"/>
    </xf>
    <xf numFmtId="0" fontId="18" fillId="13" borderId="1" xfId="0" applyFont="1" applyFill="1" applyBorder="1" applyAlignment="1">
      <alignment horizontal="left"/>
    </xf>
    <xf numFmtId="0" fontId="18" fillId="13" borderId="0" xfId="0" applyFont="1" applyFill="1" applyBorder="1" applyAlignment="1">
      <alignment horizontal="left"/>
    </xf>
    <xf numFmtId="0" fontId="23" fillId="13" borderId="1" xfId="0" applyFont="1" applyFill="1" applyBorder="1" applyAlignment="1">
      <alignment horizontal="left"/>
    </xf>
    <xf numFmtId="0" fontId="4" fillId="10" borderId="1" xfId="0" applyFont="1" applyFill="1" applyBorder="1" applyAlignment="1">
      <alignment horizontal="left"/>
    </xf>
    <xf numFmtId="0" fontId="7" fillId="10" borderId="0" xfId="0" applyFont="1" applyFill="1" applyBorder="1" applyAlignment="1">
      <alignment horizontal="left"/>
    </xf>
    <xf numFmtId="0" fontId="3" fillId="10" borderId="1" xfId="0" applyFont="1" applyFill="1" applyBorder="1" applyAlignment="1">
      <alignment horizontal="left"/>
    </xf>
    <xf numFmtId="0" fontId="18" fillId="10" borderId="1" xfId="0" applyFont="1" applyFill="1" applyBorder="1" applyAlignment="1">
      <alignment horizontal="left"/>
    </xf>
    <xf numFmtId="0" fontId="23" fillId="10" borderId="1" xfId="0" applyFont="1" applyFill="1" applyBorder="1" applyAlignment="1">
      <alignment horizontal="left"/>
    </xf>
    <xf numFmtId="0" fontId="18" fillId="7" borderId="1" xfId="0" applyFont="1" applyFill="1" applyBorder="1" applyAlignment="1">
      <alignment horizontal="left"/>
    </xf>
    <xf numFmtId="0" fontId="3" fillId="7" borderId="1" xfId="0" applyFont="1" applyFill="1" applyBorder="1" applyAlignment="1">
      <alignment horizontal="left"/>
    </xf>
    <xf numFmtId="0" fontId="4" fillId="6" borderId="0" xfId="0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0" fontId="25" fillId="13" borderId="1" xfId="0" applyFont="1" applyFill="1" applyBorder="1" applyAlignment="1">
      <alignment horizontal="left"/>
    </xf>
    <xf numFmtId="0" fontId="25" fillId="10" borderId="1" xfId="0" applyFont="1" applyFill="1" applyBorder="1" applyAlignment="1">
      <alignment horizontal="left"/>
    </xf>
    <xf numFmtId="43" fontId="3" fillId="3" borderId="0" xfId="1" applyNumberFormat="1" applyFont="1" applyFill="1" applyBorder="1" applyAlignment="1">
      <alignment horizontal="left"/>
    </xf>
    <xf numFmtId="0" fontId="3" fillId="3" borderId="0" xfId="0" applyFont="1" applyFill="1" applyBorder="1" applyAlignment="1">
      <alignment horizontal="left"/>
    </xf>
    <xf numFmtId="0" fontId="24" fillId="9" borderId="0" xfId="0" applyFont="1" applyFill="1" applyBorder="1" applyAlignment="1">
      <alignment horizontal="left"/>
    </xf>
    <xf numFmtId="0" fontId="3" fillId="2" borderId="19" xfId="0" applyFont="1" applyFill="1" applyBorder="1" applyAlignment="1" applyProtection="1">
      <alignment horizontal="right"/>
    </xf>
    <xf numFmtId="0" fontId="10" fillId="2" borderId="19" xfId="0" applyFont="1" applyFill="1" applyBorder="1" applyProtection="1"/>
    <xf numFmtId="0" fontId="10" fillId="2" borderId="0" xfId="0" applyFont="1" applyFill="1" applyBorder="1" applyProtection="1"/>
    <xf numFmtId="0" fontId="4" fillId="4" borderId="1" xfId="0" applyFont="1" applyFill="1" applyBorder="1" applyProtection="1"/>
    <xf numFmtId="0" fontId="3" fillId="2" borderId="9" xfId="0" applyFont="1" applyFill="1" applyBorder="1" applyProtection="1"/>
    <xf numFmtId="0" fontId="4" fillId="4" borderId="5" xfId="0" applyFont="1" applyFill="1" applyBorder="1" applyAlignment="1" applyProtection="1">
      <alignment vertical="top"/>
    </xf>
    <xf numFmtId="0" fontId="10" fillId="4" borderId="6" xfId="0" applyFont="1" applyFill="1" applyBorder="1" applyAlignment="1" applyProtection="1">
      <alignment horizontal="left" vertical="top"/>
    </xf>
    <xf numFmtId="0" fontId="3" fillId="4" borderId="6" xfId="0" applyFont="1" applyFill="1" applyBorder="1" applyProtection="1"/>
    <xf numFmtId="0" fontId="4" fillId="4" borderId="6" xfId="0" applyFont="1" applyFill="1" applyBorder="1" applyProtection="1"/>
    <xf numFmtId="49" fontId="10" fillId="4" borderId="6" xfId="0" applyNumberFormat="1" applyFont="1" applyFill="1" applyBorder="1" applyAlignment="1" applyProtection="1">
      <alignment vertical="top"/>
    </xf>
    <xf numFmtId="0" fontId="3" fillId="4" borderId="6" xfId="0" applyFont="1" applyFill="1" applyBorder="1" applyAlignment="1" applyProtection="1">
      <alignment vertical="top"/>
    </xf>
    <xf numFmtId="49" fontId="3" fillId="4" borderId="6" xfId="0" applyNumberFormat="1" applyFont="1" applyFill="1" applyBorder="1" applyAlignment="1" applyProtection="1">
      <alignment horizontal="left" vertical="top"/>
    </xf>
    <xf numFmtId="0" fontId="3" fillId="4" borderId="8" xfId="0" applyFont="1" applyFill="1" applyBorder="1" applyAlignment="1" applyProtection="1">
      <alignment vertical="top"/>
    </xf>
    <xf numFmtId="0" fontId="3" fillId="4" borderId="0" xfId="0" applyFont="1" applyFill="1" applyBorder="1" applyAlignment="1" applyProtection="1">
      <alignment horizontal="left" vertical="top"/>
    </xf>
    <xf numFmtId="0" fontId="3" fillId="4" borderId="0" xfId="0" applyFont="1" applyFill="1" applyBorder="1" applyProtection="1"/>
    <xf numFmtId="0" fontId="3" fillId="4" borderId="0" xfId="0" applyFont="1" applyFill="1" applyBorder="1" applyAlignment="1" applyProtection="1">
      <alignment vertical="top"/>
    </xf>
    <xf numFmtId="49" fontId="3" fillId="4" borderId="0" xfId="0" applyNumberFormat="1" applyFont="1" applyFill="1" applyBorder="1" applyAlignment="1" applyProtection="1">
      <alignment horizontal="left" vertical="top"/>
    </xf>
    <xf numFmtId="0" fontId="3" fillId="4" borderId="9" xfId="0" applyFont="1" applyFill="1" applyBorder="1" applyProtection="1"/>
    <xf numFmtId="0" fontId="10" fillId="4" borderId="0" xfId="0" applyFont="1" applyFill="1" applyBorder="1" applyAlignment="1" applyProtection="1">
      <alignment horizontal="left" vertical="top"/>
    </xf>
    <xf numFmtId="0" fontId="3" fillId="4" borderId="9" xfId="0" applyFont="1" applyFill="1" applyBorder="1" applyAlignment="1" applyProtection="1">
      <alignment vertical="top"/>
    </xf>
    <xf numFmtId="0" fontId="3" fillId="4" borderId="10" xfId="0" applyFont="1" applyFill="1" applyBorder="1" applyProtection="1"/>
    <xf numFmtId="0" fontId="3" fillId="4" borderId="11" xfId="0" applyFont="1" applyFill="1" applyBorder="1" applyProtection="1"/>
    <xf numFmtId="0" fontId="3" fillId="4" borderId="11" xfId="0" applyFont="1" applyFill="1" applyBorder="1" applyAlignment="1" applyProtection="1">
      <alignment vertical="top"/>
    </xf>
    <xf numFmtId="49" fontId="3" fillId="4" borderId="11" xfId="0" applyNumberFormat="1" applyFont="1" applyFill="1" applyBorder="1" applyAlignment="1" applyProtection="1">
      <alignment horizontal="left" vertical="top"/>
    </xf>
    <xf numFmtId="0" fontId="3" fillId="4" borderId="11" xfId="0" applyFont="1" applyFill="1" applyBorder="1" applyAlignment="1" applyProtection="1">
      <alignment horizontal="left" vertical="top"/>
    </xf>
    <xf numFmtId="0" fontId="3" fillId="4" borderId="12" xfId="0" applyFont="1" applyFill="1" applyBorder="1" applyAlignment="1" applyProtection="1">
      <alignment vertical="top"/>
    </xf>
    <xf numFmtId="0" fontId="10" fillId="2" borderId="5" xfId="0" applyFont="1" applyFill="1" applyBorder="1" applyProtection="1"/>
    <xf numFmtId="0" fontId="3" fillId="2" borderId="6" xfId="0" applyFont="1" applyFill="1" applyBorder="1" applyAlignment="1" applyProtection="1">
      <alignment horizontal="right"/>
    </xf>
    <xf numFmtId="0" fontId="3" fillId="2" borderId="7" xfId="0" applyFont="1" applyFill="1" applyBorder="1" applyProtection="1"/>
    <xf numFmtId="0" fontId="10" fillId="2" borderId="21" xfId="0" applyFont="1" applyFill="1" applyBorder="1" applyProtection="1"/>
    <xf numFmtId="0" fontId="3" fillId="2" borderId="8" xfId="0" applyFont="1" applyFill="1" applyBorder="1" applyAlignment="1" applyProtection="1">
      <alignment horizontal="left"/>
    </xf>
    <xf numFmtId="0" fontId="3" fillId="2" borderId="22" xfId="0" applyFont="1" applyFill="1" applyBorder="1" applyAlignment="1" applyProtection="1">
      <alignment horizontal="left"/>
    </xf>
    <xf numFmtId="0" fontId="3" fillId="2" borderId="23" xfId="0" applyFont="1" applyFill="1" applyBorder="1" applyAlignment="1" applyProtection="1">
      <alignment horizontal="right"/>
    </xf>
    <xf numFmtId="0" fontId="3" fillId="2" borderId="22" xfId="0" applyFont="1" applyFill="1" applyBorder="1" applyProtection="1"/>
    <xf numFmtId="0" fontId="3" fillId="4" borderId="25" xfId="0" applyFont="1" applyFill="1" applyBorder="1" applyProtection="1"/>
    <xf numFmtId="0" fontId="3" fillId="2" borderId="21" xfId="0" applyFont="1" applyFill="1" applyBorder="1" applyProtection="1"/>
    <xf numFmtId="43" fontId="11" fillId="3" borderId="26" xfId="1" applyFont="1" applyFill="1" applyBorder="1" applyProtection="1">
      <protection locked="0"/>
    </xf>
    <xf numFmtId="0" fontId="3" fillId="4" borderId="27" xfId="0" applyFont="1" applyFill="1" applyBorder="1" applyProtection="1"/>
    <xf numFmtId="43" fontId="7" fillId="3" borderId="27" xfId="1" applyFont="1" applyFill="1" applyBorder="1" applyProtection="1">
      <protection locked="0"/>
    </xf>
    <xf numFmtId="0" fontId="3" fillId="2" borderId="12" xfId="0" applyFont="1" applyFill="1" applyBorder="1" applyProtection="1"/>
    <xf numFmtId="43" fontId="19" fillId="4" borderId="25" xfId="1" applyFont="1" applyFill="1" applyBorder="1" applyProtection="1"/>
    <xf numFmtId="43" fontId="7" fillId="0" borderId="27" xfId="1" applyFont="1" applyFill="1" applyBorder="1" applyProtection="1">
      <protection locked="0"/>
    </xf>
    <xf numFmtId="0" fontId="20" fillId="15" borderId="1" xfId="0" applyFont="1" applyFill="1" applyBorder="1" applyAlignment="1">
      <alignment horizontal="left"/>
    </xf>
    <xf numFmtId="0" fontId="20" fillId="15" borderId="0" xfId="0" applyFont="1" applyFill="1" applyBorder="1" applyAlignment="1">
      <alignment horizontal="left"/>
    </xf>
    <xf numFmtId="0" fontId="0" fillId="2" borderId="4" xfId="0" applyFill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0" fillId="5" borderId="4" xfId="0" applyFill="1" applyBorder="1" applyAlignment="1">
      <alignment horizontal="left" vertical="top" wrapText="1"/>
    </xf>
    <xf numFmtId="0" fontId="0" fillId="5" borderId="0" xfId="0" applyFill="1" applyBorder="1" applyAlignment="1">
      <alignment horizontal="left" vertical="top" wrapText="1"/>
    </xf>
    <xf numFmtId="0" fontId="14" fillId="5" borderId="0" xfId="2" applyNumberFormat="1" applyFont="1" applyFill="1" applyBorder="1" applyAlignment="1" applyProtection="1">
      <alignment horizontal="left"/>
      <protection locked="0"/>
    </xf>
    <xf numFmtId="0" fontId="16" fillId="5" borderId="0" xfId="0" applyFont="1" applyFill="1" applyBorder="1" applyAlignment="1">
      <alignment horizontal="left" vertical="top" wrapText="1"/>
    </xf>
    <xf numFmtId="0" fontId="14" fillId="0" borderId="0" xfId="2" applyNumberFormat="1" applyFont="1" applyBorder="1" applyAlignment="1" applyProtection="1">
      <alignment horizontal="left"/>
      <protection locked="0"/>
    </xf>
    <xf numFmtId="0" fontId="16" fillId="2" borderId="4" xfId="0" applyFont="1" applyFill="1" applyBorder="1" applyAlignment="1">
      <alignment horizontal="left" vertical="top" wrapText="1"/>
    </xf>
    <xf numFmtId="0" fontId="16" fillId="0" borderId="0" xfId="0" applyFont="1" applyBorder="1" applyAlignment="1">
      <alignment horizontal="left" vertical="top" wrapText="1"/>
    </xf>
    <xf numFmtId="0" fontId="17" fillId="0" borderId="0" xfId="0" applyFont="1" applyBorder="1" applyAlignment="1">
      <alignment horizontal="left" vertical="top" wrapText="1"/>
    </xf>
    <xf numFmtId="9" fontId="0" fillId="0" borderId="0" xfId="0" applyNumberFormat="1" applyBorder="1" applyAlignment="1">
      <alignment horizontal="left" vertical="top" wrapText="1"/>
    </xf>
    <xf numFmtId="43" fontId="3" fillId="3" borderId="0" xfId="1" applyNumberFormat="1" applyFont="1" applyFill="1" applyBorder="1" applyAlignment="1"/>
    <xf numFmtId="0" fontId="3" fillId="3" borderId="0" xfId="0" applyFont="1" applyFill="1" applyBorder="1" applyAlignment="1"/>
    <xf numFmtId="0" fontId="4" fillId="6" borderId="0" xfId="0" applyFont="1" applyFill="1" applyBorder="1" applyAlignment="1"/>
    <xf numFmtId="0" fontId="4" fillId="3" borderId="0" xfId="0" applyFont="1" applyFill="1" applyAlignment="1" applyProtection="1">
      <protection locked="0"/>
    </xf>
    <xf numFmtId="0" fontId="3" fillId="3" borderId="0" xfId="0" applyFont="1" applyFill="1" applyAlignment="1" applyProtection="1">
      <protection locked="0"/>
    </xf>
    <xf numFmtId="0" fontId="3" fillId="3" borderId="0" xfId="0" applyFont="1" applyFill="1" applyAlignment="1"/>
    <xf numFmtId="0" fontId="0" fillId="0" borderId="4" xfId="0" applyBorder="1" applyAlignment="1">
      <alignment horizontal="left" vertical="top" wrapText="1"/>
    </xf>
    <xf numFmtId="41" fontId="25" fillId="3" borderId="17" xfId="0" applyNumberFormat="1" applyFont="1" applyFill="1" applyBorder="1" applyAlignment="1">
      <alignment horizontal="left" vertical="top"/>
    </xf>
    <xf numFmtId="43" fontId="26" fillId="3" borderId="0" xfId="5" applyNumberFormat="1" applyFont="1" applyFill="1" applyBorder="1" applyAlignment="1">
      <alignment horizontal="left"/>
    </xf>
    <xf numFmtId="41" fontId="25" fillId="3" borderId="15" xfId="0" applyNumberFormat="1" applyFont="1" applyFill="1" applyBorder="1" applyAlignment="1">
      <alignment horizontal="left" vertical="top"/>
    </xf>
    <xf numFmtId="41" fontId="25" fillId="3" borderId="17" xfId="1" applyNumberFormat="1" applyFont="1" applyFill="1" applyBorder="1" applyAlignment="1">
      <alignment horizontal="left"/>
    </xf>
    <xf numFmtId="43" fontId="26" fillId="4" borderId="15" xfId="1" applyNumberFormat="1" applyFont="1" applyFill="1" applyBorder="1" applyAlignment="1">
      <alignment horizontal="left"/>
    </xf>
    <xf numFmtId="43" fontId="26" fillId="10" borderId="0" xfId="1" applyNumberFormat="1" applyFont="1" applyFill="1" applyBorder="1" applyAlignment="1">
      <alignment horizontal="left"/>
    </xf>
    <xf numFmtId="43" fontId="26" fillId="3" borderId="0" xfId="1" applyNumberFormat="1" applyFont="1" applyFill="1" applyBorder="1" applyAlignment="1">
      <alignment horizontal="left"/>
    </xf>
    <xf numFmtId="43" fontId="27" fillId="4" borderId="15" xfId="1" applyNumberFormat="1" applyFont="1" applyFill="1" applyBorder="1" applyAlignment="1">
      <alignment horizontal="left"/>
    </xf>
    <xf numFmtId="43" fontId="26" fillId="5" borderId="0" xfId="1" applyNumberFormat="1" applyFont="1" applyFill="1" applyBorder="1" applyAlignment="1">
      <alignment horizontal="left"/>
    </xf>
    <xf numFmtId="0" fontId="3" fillId="3" borderId="0" xfId="0" applyNumberFormat="1" applyFont="1" applyFill="1" applyBorder="1" applyAlignment="1" applyProtection="1">
      <alignment horizontal="left"/>
    </xf>
    <xf numFmtId="41" fontId="3" fillId="3" borderId="28" xfId="5" applyNumberFormat="1" applyFont="1" applyFill="1" applyBorder="1" applyAlignment="1" applyProtection="1">
      <alignment horizontal="left"/>
    </xf>
    <xf numFmtId="41" fontId="3" fillId="3" borderId="1" xfId="5" applyNumberFormat="1" applyFont="1" applyFill="1" applyBorder="1" applyAlignment="1" applyProtection="1">
      <alignment horizontal="left"/>
    </xf>
    <xf numFmtId="41" fontId="18" fillId="3" borderId="1" xfId="5" applyNumberFormat="1" applyFont="1" applyFill="1" applyBorder="1" applyAlignment="1" applyProtection="1">
      <alignment horizontal="left"/>
    </xf>
    <xf numFmtId="43" fontId="18" fillId="3" borderId="28" xfId="0" applyNumberFormat="1" applyFont="1" applyFill="1" applyBorder="1" applyAlignment="1" applyProtection="1">
      <alignment horizontal="left"/>
    </xf>
    <xf numFmtId="43" fontId="23" fillId="3" borderId="1" xfId="0" applyNumberFormat="1" applyFont="1" applyFill="1" applyBorder="1" applyAlignment="1" applyProtection="1">
      <alignment horizontal="left"/>
    </xf>
    <xf numFmtId="43" fontId="18" fillId="3" borderId="14" xfId="0" applyNumberFormat="1" applyFont="1" applyFill="1" applyBorder="1" applyAlignment="1" applyProtection="1">
      <alignment horizontal="left"/>
    </xf>
    <xf numFmtId="43" fontId="23" fillId="3" borderId="28" xfId="0" applyNumberFormat="1" applyFont="1" applyFill="1" applyBorder="1" applyAlignment="1" applyProtection="1">
      <alignment horizontal="left"/>
    </xf>
    <xf numFmtId="43" fontId="23" fillId="3" borderId="14" xfId="0" applyNumberFormat="1" applyFont="1" applyFill="1" applyBorder="1" applyAlignment="1" applyProtection="1">
      <alignment horizontal="left"/>
    </xf>
    <xf numFmtId="0" fontId="4" fillId="10" borderId="1" xfId="1" applyNumberFormat="1" applyFont="1" applyFill="1" applyBorder="1" applyAlignment="1" applyProtection="1">
      <alignment horizontal="left"/>
    </xf>
    <xf numFmtId="43" fontId="23" fillId="3" borderId="15" xfId="0" applyNumberFormat="1" applyFont="1" applyFill="1" applyBorder="1" applyAlignment="1" applyProtection="1">
      <alignment horizontal="left"/>
    </xf>
    <xf numFmtId="41" fontId="3" fillId="16" borderId="1" xfId="5" applyNumberFormat="1" applyFont="1" applyFill="1" applyBorder="1" applyAlignment="1" applyProtection="1">
      <alignment horizontal="left"/>
    </xf>
    <xf numFmtId="0" fontId="18" fillId="4" borderId="1" xfId="0" applyNumberFormat="1" applyFont="1" applyFill="1" applyBorder="1" applyAlignment="1" applyProtection="1">
      <alignment horizontal="left" vertical="top"/>
    </xf>
    <xf numFmtId="43" fontId="25" fillId="3" borderId="1" xfId="0" applyNumberFormat="1" applyFont="1" applyFill="1" applyBorder="1" applyAlignment="1" applyProtection="1">
      <alignment horizontal="left"/>
    </xf>
    <xf numFmtId="41" fontId="3" fillId="16" borderId="28" xfId="5" applyNumberFormat="1" applyFont="1" applyFill="1" applyBorder="1" applyAlignment="1" applyProtection="1">
      <alignment horizontal="left"/>
    </xf>
    <xf numFmtId="164" fontId="18" fillId="15" borderId="1" xfId="1" applyNumberFormat="1" applyFont="1" applyFill="1" applyBorder="1" applyAlignment="1" applyProtection="1">
      <alignment horizontal="left"/>
    </xf>
    <xf numFmtId="0" fontId="3" fillId="10" borderId="1" xfId="1" applyNumberFormat="1" applyFont="1" applyFill="1" applyBorder="1" applyAlignment="1" applyProtection="1">
      <alignment horizontal="left"/>
    </xf>
    <xf numFmtId="41" fontId="18" fillId="2" borderId="1" xfId="5" applyNumberFormat="1" applyFont="1" applyFill="1" applyBorder="1" applyAlignment="1" applyProtection="1">
      <alignment horizontal="left" vertical="top"/>
    </xf>
    <xf numFmtId="41" fontId="18" fillId="2" borderId="1" xfId="5" applyNumberFormat="1" applyFont="1" applyFill="1" applyBorder="1" applyAlignment="1" applyProtection="1">
      <alignment horizontal="left"/>
    </xf>
    <xf numFmtId="0" fontId="18" fillId="2" borderId="1" xfId="0" applyNumberFormat="1" applyFont="1" applyFill="1" applyBorder="1" applyAlignment="1" applyProtection="1">
      <alignment horizontal="left" vertical="top"/>
    </xf>
    <xf numFmtId="0" fontId="23" fillId="2" borderId="1" xfId="0" applyNumberFormat="1" applyFont="1" applyFill="1" applyBorder="1" applyAlignment="1" applyProtection="1">
      <alignment horizontal="left" vertical="top"/>
    </xf>
    <xf numFmtId="0" fontId="25" fillId="2" borderId="1" xfId="0" applyNumberFormat="1" applyFont="1" applyFill="1" applyBorder="1" applyAlignment="1" applyProtection="1">
      <alignment horizontal="left" vertical="top"/>
    </xf>
    <xf numFmtId="43" fontId="4" fillId="13" borderId="15" xfId="1" applyNumberFormat="1" applyFont="1" applyFill="1" applyBorder="1" applyAlignment="1" applyProtection="1">
      <alignment horizontal="left"/>
    </xf>
    <xf numFmtId="164" fontId="20" fillId="15" borderId="1" xfId="1" applyNumberFormat="1" applyFont="1" applyFill="1" applyBorder="1" applyAlignment="1" applyProtection="1">
      <alignment horizontal="left"/>
    </xf>
    <xf numFmtId="164" fontId="3" fillId="15" borderId="1" xfId="1" applyNumberFormat="1" applyFont="1" applyFill="1" applyBorder="1" applyAlignment="1" applyProtection="1">
      <alignment horizontal="left"/>
    </xf>
    <xf numFmtId="164" fontId="18" fillId="15" borderId="14" xfId="1" applyNumberFormat="1" applyFont="1" applyFill="1" applyBorder="1" applyAlignment="1" applyProtection="1">
      <alignment horizontal="left"/>
    </xf>
    <xf numFmtId="0" fontId="29" fillId="0" borderId="0" xfId="6" applyNumberFormat="1" applyFont="1" applyAlignment="1" applyProtection="1">
      <alignment horizontal="left"/>
      <protection locked="0"/>
    </xf>
    <xf numFmtId="0" fontId="29" fillId="5" borderId="0" xfId="6" applyNumberFormat="1" applyFont="1" applyFill="1" applyAlignment="1" applyProtection="1">
      <alignment horizontal="left"/>
      <protection locked="0"/>
    </xf>
    <xf numFmtId="0" fontId="29" fillId="0" borderId="0" xfId="6" applyNumberFormat="1" applyFont="1" applyAlignment="1" applyProtection="1">
      <alignment horizontal="left"/>
      <protection locked="0"/>
    </xf>
    <xf numFmtId="0" fontId="29" fillId="0" borderId="0" xfId="6" applyNumberFormat="1" applyFont="1" applyAlignment="1" applyProtection="1">
      <alignment horizontal="left"/>
      <protection locked="0"/>
    </xf>
    <xf numFmtId="0" fontId="0" fillId="5" borderId="0" xfId="0" applyFill="1" applyAlignment="1">
      <alignment horizontal="left" vertical="top" wrapText="1"/>
    </xf>
    <xf numFmtId="0" fontId="29" fillId="0" borderId="0" xfId="6" applyNumberFormat="1" applyFont="1" applyAlignment="1" applyProtection="1">
      <alignment horizontal="left"/>
      <protection locked="0"/>
    </xf>
    <xf numFmtId="0" fontId="2" fillId="0" borderId="2" xfId="0" applyFont="1" applyBorder="1" applyAlignment="1">
      <alignment horizontal="left" vertical="top" wrapText="1"/>
    </xf>
    <xf numFmtId="0" fontId="29" fillId="5" borderId="4" xfId="6" applyNumberFormat="1" applyFont="1" applyFill="1" applyBorder="1" applyAlignment="1" applyProtection="1">
      <alignment horizontal="left"/>
      <protection locked="0"/>
    </xf>
    <xf numFmtId="0" fontId="29" fillId="0" borderId="4" xfId="6" applyNumberFormat="1" applyFont="1" applyBorder="1" applyAlignment="1" applyProtection="1">
      <alignment horizontal="left"/>
      <protection locked="0"/>
    </xf>
    <xf numFmtId="0" fontId="21" fillId="0" borderId="4" xfId="4" applyNumberFormat="1" applyFont="1" applyBorder="1" applyAlignment="1" applyProtection="1">
      <alignment horizontal="left"/>
      <protection locked="0"/>
    </xf>
    <xf numFmtId="0" fontId="3" fillId="2" borderId="31" xfId="0" applyFont="1" applyFill="1" applyBorder="1" applyProtection="1"/>
    <xf numFmtId="0" fontId="16" fillId="17" borderId="0" xfId="0" applyFont="1" applyFill="1" applyBorder="1" applyAlignment="1">
      <alignment horizontal="left" vertical="top" wrapText="1"/>
    </xf>
    <xf numFmtId="0" fontId="30" fillId="9" borderId="0" xfId="0" applyFont="1" applyFill="1" applyBorder="1" applyAlignment="1">
      <alignment horizontal="left"/>
    </xf>
    <xf numFmtId="0" fontId="4" fillId="4" borderId="1" xfId="0" applyFont="1" applyFill="1" applyBorder="1" applyAlignment="1" applyProtection="1">
      <alignment horizontal="center" vertical="center"/>
    </xf>
    <xf numFmtId="0" fontId="3" fillId="2" borderId="15" xfId="0" applyFont="1" applyFill="1" applyBorder="1" applyProtection="1"/>
    <xf numFmtId="0" fontId="0" fillId="0" borderId="0" xfId="0" applyFont="1" applyAlignment="1">
      <alignment horizontal="left" vertical="top" wrapText="1"/>
    </xf>
    <xf numFmtId="0" fontId="14" fillId="0" borderId="0" xfId="4" applyNumberFormat="1" applyFont="1" applyAlignment="1" applyProtection="1">
      <alignment horizontal="left"/>
      <protection locked="0"/>
    </xf>
    <xf numFmtId="0" fontId="0" fillId="0" borderId="0" xfId="0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ont="1" applyFill="1" applyAlignment="1">
      <alignment horizontal="left" vertical="top" wrapText="1"/>
    </xf>
    <xf numFmtId="0" fontId="0" fillId="2" borderId="4" xfId="0" applyFill="1" applyBorder="1"/>
    <xf numFmtId="0" fontId="0" fillId="5" borderId="0" xfId="0" applyFont="1" applyFill="1" applyAlignment="1">
      <alignment horizontal="left" vertical="top" wrapText="1"/>
    </xf>
    <xf numFmtId="0" fontId="14" fillId="5" borderId="0" xfId="4" applyNumberFormat="1" applyFont="1" applyFill="1" applyAlignment="1" applyProtection="1">
      <alignment horizontal="left"/>
      <protection locked="0"/>
    </xf>
    <xf numFmtId="0" fontId="14" fillId="5" borderId="0" xfId="0" applyFont="1" applyFill="1" applyBorder="1" applyAlignment="1">
      <alignment horizontal="left" vertical="top" wrapText="1"/>
    </xf>
    <xf numFmtId="0" fontId="0" fillId="0" borderId="0" xfId="0" applyBorder="1"/>
    <xf numFmtId="0" fontId="2" fillId="5" borderId="0" xfId="0" applyFont="1" applyFill="1" applyBorder="1" applyAlignment="1">
      <alignment horizontal="left" vertical="top" wrapText="1"/>
    </xf>
    <xf numFmtId="0" fontId="4" fillId="13" borderId="0" xfId="0" quotePrefix="1" applyFont="1" applyFill="1" applyBorder="1" applyAlignment="1">
      <alignment horizontal="left"/>
    </xf>
    <xf numFmtId="0" fontId="0" fillId="18" borderId="4" xfId="0" applyFill="1" applyBorder="1" applyAlignment="1">
      <alignment horizontal="left" vertical="top" wrapText="1"/>
    </xf>
    <xf numFmtId="0" fontId="16" fillId="5" borderId="0" xfId="2" applyNumberFormat="1" applyFont="1" applyFill="1" applyBorder="1" applyAlignment="1" applyProtection="1">
      <alignment horizontal="left"/>
      <protection locked="0"/>
    </xf>
    <xf numFmtId="43" fontId="7" fillId="2" borderId="1" xfId="1" applyFont="1" applyFill="1" applyBorder="1" applyProtection="1"/>
    <xf numFmtId="49" fontId="0" fillId="4" borderId="0" xfId="0" applyNumberFormat="1" applyFill="1" applyAlignment="1">
      <alignment horizontal="left"/>
    </xf>
    <xf numFmtId="49" fontId="3" fillId="4" borderId="0" xfId="1" applyNumberFormat="1" applyFont="1" applyFill="1" applyBorder="1" applyAlignment="1" applyProtection="1">
      <alignment horizontal="left" vertical="top"/>
    </xf>
    <xf numFmtId="49" fontId="3" fillId="4" borderId="7" xfId="7" applyNumberFormat="1" applyFont="1" applyFill="1" applyBorder="1" applyAlignment="1" applyProtection="1">
      <alignment horizontal="left" vertical="top"/>
    </xf>
    <xf numFmtId="0" fontId="3" fillId="4" borderId="0" xfId="1" applyNumberFormat="1" applyFont="1" applyFill="1" applyBorder="1" applyAlignment="1" applyProtection="1">
      <alignment vertical="top"/>
    </xf>
    <xf numFmtId="0" fontId="4" fillId="13" borderId="0" xfId="0" applyFont="1" applyFill="1" applyBorder="1" applyProtection="1"/>
    <xf numFmtId="0" fontId="3" fillId="13" borderId="20" xfId="0" applyFont="1" applyFill="1" applyBorder="1" applyProtection="1"/>
    <xf numFmtId="0" fontId="3" fillId="13" borderId="0" xfId="0" applyFont="1" applyFill="1" applyBorder="1" applyProtection="1"/>
    <xf numFmtId="14" fontId="25" fillId="0" borderId="1" xfId="0" applyNumberFormat="1" applyFont="1" applyFill="1" applyBorder="1" applyAlignment="1">
      <alignment horizontal="left" vertical="top"/>
    </xf>
    <xf numFmtId="0" fontId="27" fillId="13" borderId="1" xfId="1" applyNumberFormat="1" applyFont="1" applyFill="1" applyBorder="1" applyAlignment="1" applyProtection="1">
      <alignment horizontal="left"/>
    </xf>
    <xf numFmtId="14" fontId="3" fillId="4" borderId="0" xfId="0" applyNumberFormat="1" applyFont="1" applyFill="1" applyBorder="1" applyAlignment="1" applyProtection="1">
      <alignment vertical="top"/>
    </xf>
    <xf numFmtId="49" fontId="0" fillId="0" borderId="0" xfId="0" applyNumberFormat="1" applyFill="1" applyAlignment="1" applyProtection="1">
      <alignment horizontal="left"/>
      <protection locked="0"/>
    </xf>
    <xf numFmtId="49" fontId="9" fillId="0" borderId="0" xfId="0" applyNumberFormat="1" applyFont="1" applyFill="1" applyAlignment="1" applyProtection="1">
      <alignment horizontal="left"/>
      <protection locked="0"/>
    </xf>
    <xf numFmtId="0" fontId="0" fillId="0" borderId="0" xfId="0" applyNumberFormat="1" applyFill="1" applyAlignment="1" applyProtection="1">
      <alignment horizontal="left"/>
      <protection locked="0"/>
    </xf>
    <xf numFmtId="9" fontId="0" fillId="0" borderId="0" xfId="7" applyFont="1" applyFill="1" applyAlignment="1" applyProtection="1">
      <alignment horizontal="left"/>
      <protection locked="0"/>
    </xf>
    <xf numFmtId="14" fontId="0" fillId="0" borderId="0" xfId="0" applyNumberFormat="1" applyFill="1" applyAlignment="1" applyProtection="1">
      <alignment horizontal="left"/>
      <protection locked="0"/>
    </xf>
    <xf numFmtId="0" fontId="24" fillId="6" borderId="0" xfId="0" applyFont="1" applyFill="1" applyBorder="1" applyAlignment="1">
      <alignment horizontal="right"/>
    </xf>
    <xf numFmtId="0" fontId="24" fillId="3" borderId="0" xfId="0" applyFont="1" applyFill="1"/>
    <xf numFmtId="0" fontId="18" fillId="3" borderId="0" xfId="0" applyFont="1" applyFill="1" applyProtection="1">
      <protection locked="0"/>
    </xf>
    <xf numFmtId="0" fontId="18" fillId="3" borderId="0" xfId="0" applyFont="1" applyFill="1"/>
    <xf numFmtId="0" fontId="18" fillId="5" borderId="0" xfId="0" applyFont="1" applyFill="1" applyProtection="1">
      <protection locked="0"/>
    </xf>
    <xf numFmtId="0" fontId="24" fillId="3" borderId="0" xfId="0" applyFont="1" applyFill="1" applyAlignment="1" applyProtection="1">
      <alignment horizontal="left"/>
      <protection locked="0"/>
    </xf>
    <xf numFmtId="0" fontId="18" fillId="0" borderId="0" xfId="0" applyFont="1" applyFill="1" applyProtection="1">
      <protection locked="0"/>
    </xf>
    <xf numFmtId="0" fontId="18" fillId="0" borderId="0" xfId="0" applyFont="1" applyFill="1"/>
    <xf numFmtId="0" fontId="24" fillId="3" borderId="0" xfId="0" applyFont="1" applyFill="1" applyProtection="1">
      <protection locked="0"/>
    </xf>
    <xf numFmtId="0" fontId="24" fillId="5" borderId="0" xfId="0" applyFont="1" applyFill="1" applyProtection="1">
      <protection locked="0"/>
    </xf>
    <xf numFmtId="0" fontId="4" fillId="12" borderId="1" xfId="0" applyFont="1" applyFill="1" applyBorder="1" applyAlignment="1">
      <alignment horizontal="left"/>
    </xf>
    <xf numFmtId="0" fontId="6" fillId="6" borderId="0" xfId="0" applyFont="1" applyFill="1" applyBorder="1" applyAlignment="1">
      <alignment horizontal="right"/>
    </xf>
    <xf numFmtId="0" fontId="6" fillId="3" borderId="0" xfId="0" applyFont="1" applyFill="1" applyAlignment="1" applyProtection="1">
      <alignment horizontal="left"/>
      <protection locked="0"/>
    </xf>
    <xf numFmtId="0" fontId="7" fillId="3" borderId="0" xfId="0" applyFont="1" applyFill="1" applyProtection="1">
      <protection locked="0"/>
    </xf>
    <xf numFmtId="0" fontId="7" fillId="3" borderId="0" xfId="0" applyFont="1" applyFill="1"/>
    <xf numFmtId="0" fontId="6" fillId="3" borderId="0" xfId="0" applyFont="1" applyFill="1" applyProtection="1">
      <protection locked="0"/>
    </xf>
    <xf numFmtId="0" fontId="6" fillId="3" borderId="0" xfId="0" applyFont="1" applyFill="1"/>
    <xf numFmtId="0" fontId="6" fillId="5" borderId="0" xfId="0" applyFont="1" applyFill="1" applyProtection="1">
      <protection locked="0"/>
    </xf>
    <xf numFmtId="0" fontId="6" fillId="3" borderId="0" xfId="0" applyFont="1" applyFill="1" applyBorder="1" applyAlignment="1">
      <alignment horizontal="right"/>
    </xf>
    <xf numFmtId="0" fontId="29" fillId="5" borderId="0" xfId="6" applyNumberFormat="1" applyFont="1" applyFill="1" applyBorder="1" applyAlignment="1" applyProtection="1">
      <alignment horizontal="left"/>
      <protection locked="0"/>
    </xf>
    <xf numFmtId="0" fontId="29" fillId="0" borderId="0" xfId="6" applyNumberFormat="1" applyFont="1" applyBorder="1" applyAlignment="1" applyProtection="1">
      <alignment horizontal="left"/>
      <protection locked="0"/>
    </xf>
    <xf numFmtId="0" fontId="21" fillId="5" borderId="0" xfId="4" applyNumberFormat="1" applyFont="1" applyFill="1" applyBorder="1" applyAlignment="1" applyProtection="1">
      <alignment horizontal="left"/>
      <protection locked="0"/>
    </xf>
    <xf numFmtId="0" fontId="21" fillId="0" borderId="0" xfId="0" applyNumberFormat="1" applyFont="1" applyAlignment="1" applyProtection="1">
      <alignment horizontal="right"/>
      <protection locked="0"/>
    </xf>
    <xf numFmtId="0" fontId="0" fillId="2" borderId="0" xfId="0" applyFill="1" applyBorder="1" applyAlignment="1">
      <alignment horizontal="left" vertical="top" wrapText="1"/>
    </xf>
    <xf numFmtId="0" fontId="0" fillId="5" borderId="19" xfId="0" applyFill="1" applyBorder="1" applyAlignment="1">
      <alignment horizontal="left" vertical="top" wrapText="1"/>
    </xf>
    <xf numFmtId="0" fontId="21" fillId="0" borderId="0" xfId="4" applyNumberFormat="1" applyFont="1" applyBorder="1" applyAlignment="1" applyProtection="1">
      <alignment horizontal="left"/>
      <protection locked="0"/>
    </xf>
    <xf numFmtId="0" fontId="21" fillId="0" borderId="4" xfId="0" applyNumberFormat="1" applyFont="1" applyBorder="1" applyAlignment="1" applyProtection="1">
      <alignment horizontal="right"/>
      <protection locked="0"/>
    </xf>
    <xf numFmtId="0" fontId="21" fillId="5" borderId="4" xfId="0" applyNumberFormat="1" applyFont="1" applyFill="1" applyBorder="1" applyAlignment="1" applyProtection="1">
      <alignment horizontal="right"/>
      <protection locked="0"/>
    </xf>
    <xf numFmtId="43" fontId="7" fillId="3" borderId="1" xfId="1" applyFont="1" applyFill="1" applyBorder="1" applyProtection="1"/>
    <xf numFmtId="43" fontId="11" fillId="3" borderId="1" xfId="1" applyFont="1" applyFill="1" applyBorder="1" applyProtection="1"/>
    <xf numFmtId="43" fontId="11" fillId="3" borderId="26" xfId="1" applyFont="1" applyFill="1" applyBorder="1" applyProtection="1"/>
    <xf numFmtId="43" fontId="11" fillId="2" borderId="1" xfId="1" applyFont="1" applyFill="1" applyBorder="1" applyProtection="1"/>
    <xf numFmtId="43" fontId="11" fillId="2" borderId="26" xfId="1" applyFont="1" applyFill="1" applyBorder="1" applyProtection="1"/>
    <xf numFmtId="43" fontId="7" fillId="2" borderId="27" xfId="1" applyFont="1" applyFill="1" applyBorder="1" applyProtection="1"/>
    <xf numFmtId="0" fontId="16" fillId="2" borderId="17" xfId="0" applyFont="1" applyFill="1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14" fillId="5" borderId="4" xfId="0" applyFont="1" applyFill="1" applyBorder="1" applyAlignment="1">
      <alignment horizontal="left" vertical="top" wrapText="1"/>
    </xf>
    <xf numFmtId="0" fontId="16" fillId="0" borderId="4" xfId="0" applyFont="1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16" fillId="0" borderId="4" xfId="0" applyFont="1" applyBorder="1" applyAlignment="1">
      <alignment horizontal="left" vertical="top" wrapText="1"/>
    </xf>
    <xf numFmtId="0" fontId="0" fillId="0" borderId="4" xfId="0" applyBorder="1"/>
    <xf numFmtId="0" fontId="0" fillId="5" borderId="17" xfId="0" applyFill="1" applyBorder="1" applyAlignment="1">
      <alignment horizontal="left" vertical="top" wrapText="1"/>
    </xf>
    <xf numFmtId="0" fontId="18" fillId="2" borderId="0" xfId="0" applyFont="1" applyFill="1" applyBorder="1" applyProtection="1"/>
    <xf numFmtId="0" fontId="20" fillId="2" borderId="19" xfId="1" applyNumberFormat="1" applyFont="1" applyFill="1" applyBorder="1" applyProtection="1"/>
    <xf numFmtId="0" fontId="3" fillId="2" borderId="16" xfId="0" applyFont="1" applyFill="1" applyBorder="1" applyProtection="1"/>
    <xf numFmtId="43" fontId="19" fillId="2" borderId="8" xfId="1" applyFont="1" applyFill="1" applyBorder="1" applyProtection="1"/>
    <xf numFmtId="43" fontId="7" fillId="2" borderId="16" xfId="1" applyFont="1" applyFill="1" applyBorder="1" applyProtection="1"/>
    <xf numFmtId="43" fontId="11" fillId="2" borderId="16" xfId="1" applyFont="1" applyFill="1" applyBorder="1" applyProtection="1"/>
    <xf numFmtId="43" fontId="11" fillId="2" borderId="32" xfId="1" applyFont="1" applyFill="1" applyBorder="1" applyProtection="1"/>
    <xf numFmtId="14" fontId="3" fillId="2" borderId="0" xfId="0" applyNumberFormat="1" applyFont="1" applyFill="1" applyBorder="1" applyProtection="1"/>
    <xf numFmtId="0" fontId="25" fillId="0" borderId="1" xfId="0" applyNumberFormat="1" applyFont="1" applyFill="1" applyBorder="1" applyAlignment="1">
      <alignment horizontal="left" vertical="top"/>
    </xf>
    <xf numFmtId="14" fontId="7" fillId="3" borderId="1" xfId="0" applyNumberFormat="1" applyFont="1" applyFill="1" applyBorder="1" applyAlignment="1" applyProtection="1">
      <alignment horizontal="center"/>
      <protection locked="0"/>
    </xf>
    <xf numFmtId="0" fontId="7" fillId="3" borderId="2" xfId="0" applyFont="1" applyFill="1" applyBorder="1" applyAlignment="1" applyProtection="1">
      <alignment horizontal="left"/>
      <protection locked="0"/>
    </xf>
    <xf numFmtId="0" fontId="7" fillId="3" borderId="16" xfId="0" applyFont="1" applyFill="1" applyBorder="1" applyAlignment="1" applyProtection="1">
      <alignment horizontal="left"/>
      <protection locked="0"/>
    </xf>
    <xf numFmtId="0" fontId="7" fillId="3" borderId="3" xfId="0" applyFont="1" applyFill="1" applyBorder="1" applyAlignment="1" applyProtection="1">
      <alignment horizontal="left"/>
      <protection locked="0"/>
    </xf>
    <xf numFmtId="14" fontId="7" fillId="3" borderId="1" xfId="0" applyNumberFormat="1" applyFont="1" applyFill="1" applyBorder="1" applyAlignment="1" applyProtection="1">
      <alignment horizontal="center"/>
      <protection locked="0"/>
    </xf>
    <xf numFmtId="14" fontId="7" fillId="3" borderId="26" xfId="0" applyNumberFormat="1" applyFont="1" applyFill="1" applyBorder="1" applyAlignment="1" applyProtection="1">
      <alignment horizontal="center"/>
      <protection locked="0"/>
    </xf>
    <xf numFmtId="0" fontId="12" fillId="3" borderId="1" xfId="0" applyFont="1" applyFill="1" applyBorder="1" applyAlignment="1" applyProtection="1">
      <alignment horizontal="center"/>
      <protection locked="0"/>
    </xf>
    <xf numFmtId="0" fontId="8" fillId="4" borderId="14" xfId="0" applyFont="1" applyFill="1" applyBorder="1" applyAlignment="1" applyProtection="1">
      <alignment horizontal="center"/>
    </xf>
    <xf numFmtId="0" fontId="8" fillId="4" borderId="24" xfId="0" applyFont="1" applyFill="1" applyBorder="1" applyAlignment="1" applyProtection="1">
      <alignment horizontal="center"/>
    </xf>
    <xf numFmtId="0" fontId="12" fillId="3" borderId="26" xfId="0" applyFont="1" applyFill="1" applyBorder="1" applyAlignment="1" applyProtection="1">
      <alignment horizontal="center"/>
      <protection locked="0"/>
    </xf>
    <xf numFmtId="0" fontId="12" fillId="2" borderId="2" xfId="0" applyFont="1" applyFill="1" applyBorder="1" applyAlignment="1" applyProtection="1">
      <alignment horizontal="center"/>
    </xf>
    <xf numFmtId="0" fontId="12" fillId="2" borderId="3" xfId="0" applyFont="1" applyFill="1" applyBorder="1" applyAlignment="1" applyProtection="1">
      <alignment horizontal="center"/>
    </xf>
    <xf numFmtId="0" fontId="8" fillId="4" borderId="13" xfId="0" applyFont="1" applyFill="1" applyBorder="1" applyAlignment="1" applyProtection="1">
      <alignment horizontal="center"/>
    </xf>
    <xf numFmtId="0" fontId="8" fillId="4" borderId="1" xfId="0" applyFont="1" applyFill="1" applyBorder="1" applyAlignment="1" applyProtection="1">
      <alignment horizontal="center"/>
    </xf>
    <xf numFmtId="0" fontId="7" fillId="3" borderId="1" xfId="0" applyFont="1" applyFill="1" applyBorder="1" applyAlignment="1" applyProtection="1">
      <alignment horizontal="left"/>
      <protection locked="0"/>
    </xf>
    <xf numFmtId="0" fontId="7" fillId="3" borderId="29" xfId="0" applyFont="1" applyFill="1" applyBorder="1" applyAlignment="1" applyProtection="1">
      <alignment horizontal="left" vertical="top" wrapText="1"/>
      <protection locked="0"/>
    </xf>
    <xf numFmtId="0" fontId="7" fillId="3" borderId="19" xfId="0" applyFont="1" applyFill="1" applyBorder="1" applyAlignment="1" applyProtection="1">
      <alignment horizontal="left" vertical="top"/>
      <protection locked="0"/>
    </xf>
    <xf numFmtId="0" fontId="7" fillId="3" borderId="31" xfId="0" applyFont="1" applyFill="1" applyBorder="1" applyAlignment="1" applyProtection="1">
      <alignment horizontal="left" vertical="top"/>
      <protection locked="0"/>
    </xf>
    <xf numFmtId="0" fontId="7" fillId="3" borderId="30" xfId="0" applyFont="1" applyFill="1" applyBorder="1" applyAlignment="1" applyProtection="1">
      <alignment horizontal="left" vertical="top"/>
      <protection locked="0"/>
    </xf>
    <xf numFmtId="0" fontId="7" fillId="3" borderId="20" xfId="0" applyFont="1" applyFill="1" applyBorder="1" applyAlignment="1" applyProtection="1">
      <alignment horizontal="left" vertical="top"/>
      <protection locked="0"/>
    </xf>
    <xf numFmtId="0" fontId="7" fillId="3" borderId="23" xfId="0" applyFont="1" applyFill="1" applyBorder="1" applyAlignment="1" applyProtection="1">
      <alignment horizontal="left" vertical="top"/>
      <protection locked="0"/>
    </xf>
    <xf numFmtId="0" fontId="7" fillId="3" borderId="29" xfId="0" applyFont="1" applyFill="1" applyBorder="1" applyAlignment="1" applyProtection="1">
      <alignment horizontal="left" vertical="top"/>
      <protection locked="0"/>
    </xf>
    <xf numFmtId="0" fontId="7" fillId="3" borderId="27" xfId="0" applyFont="1" applyFill="1" applyBorder="1" applyAlignment="1" applyProtection="1">
      <alignment horizontal="left"/>
      <protection locked="0"/>
    </xf>
    <xf numFmtId="0" fontId="6" fillId="0" borderId="0" xfId="0" applyFont="1" applyFill="1" applyBorder="1" applyAlignment="1" applyProtection="1">
      <alignment horizontal="left"/>
      <protection locked="0"/>
    </xf>
    <xf numFmtId="0" fontId="6" fillId="0" borderId="9" xfId="0" applyFont="1" applyFill="1" applyBorder="1" applyAlignment="1" applyProtection="1">
      <alignment horizontal="left"/>
      <protection locked="0"/>
    </xf>
    <xf numFmtId="0" fontId="3" fillId="4" borderId="1" xfId="0" applyFont="1" applyFill="1" applyBorder="1" applyAlignment="1" applyProtection="1">
      <alignment horizontal="left"/>
    </xf>
    <xf numFmtId="0" fontId="3" fillId="4" borderId="26" xfId="0" applyFont="1" applyFill="1" applyBorder="1" applyAlignment="1" applyProtection="1">
      <alignment horizontal="left"/>
    </xf>
    <xf numFmtId="0" fontId="6" fillId="3" borderId="1" xfId="0" applyFont="1" applyFill="1" applyBorder="1" applyAlignment="1" applyProtection="1">
      <alignment horizontal="center"/>
      <protection locked="0"/>
    </xf>
    <xf numFmtId="0" fontId="5" fillId="2" borderId="4" xfId="0" applyFont="1" applyFill="1" applyBorder="1" applyAlignment="1" applyProtection="1">
      <alignment horizontal="center"/>
    </xf>
    <xf numFmtId="0" fontId="5" fillId="2" borderId="9" xfId="0" applyFont="1" applyFill="1" applyBorder="1" applyAlignment="1" applyProtection="1">
      <alignment horizontal="center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</cellXfs>
  <cellStyles count="8">
    <cellStyle name="Milliers" xfId="1" builtinId="3"/>
    <cellStyle name="Monétaire" xfId="5" builtinId="4"/>
    <cellStyle name="Normal" xfId="0" builtinId="0"/>
    <cellStyle name="Normal 2" xfId="3"/>
    <cellStyle name="Normal 3" xfId="4"/>
    <cellStyle name="Normal 4" xfId="6"/>
    <cellStyle name="Normal_Listes" xfId="2"/>
    <cellStyle name="Pourcentage" xfId="7" builtinId="5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6"/>
  <sheetViews>
    <sheetView workbookViewId="0">
      <selection activeCell="A15" sqref="A15"/>
    </sheetView>
  </sheetViews>
  <sheetFormatPr baseColWidth="10" defaultColWidth="11.5546875" defaultRowHeight="14.4"/>
  <cols>
    <col min="1" max="1" width="14" style="199" customWidth="1"/>
    <col min="2" max="16384" width="11.5546875" style="1"/>
  </cols>
  <sheetData>
    <row r="1" spans="1:2">
      <c r="A1" s="209"/>
      <c r="B1" s="1" t="s">
        <v>12</v>
      </c>
    </row>
    <row r="2" spans="1:2">
      <c r="A2" s="209"/>
      <c r="B2" s="1" t="s">
        <v>13</v>
      </c>
    </row>
    <row r="3" spans="1:2">
      <c r="A3" s="209"/>
      <c r="B3" s="1" t="s">
        <v>4</v>
      </c>
    </row>
    <row r="4" spans="1:2">
      <c r="A4" s="209"/>
      <c r="B4" s="1" t="s">
        <v>5</v>
      </c>
    </row>
    <row r="5" spans="1:2">
      <c r="A5" s="209"/>
      <c r="B5" s="1" t="s">
        <v>6</v>
      </c>
    </row>
    <row r="6" spans="1:2">
      <c r="A6" s="209"/>
      <c r="B6" s="1" t="s">
        <v>7</v>
      </c>
    </row>
    <row r="7" spans="1:2">
      <c r="A7" s="210" t="s">
        <v>732</v>
      </c>
      <c r="B7" s="5" t="s">
        <v>49</v>
      </c>
    </row>
    <row r="8" spans="1:2">
      <c r="A8" s="209" t="s">
        <v>731</v>
      </c>
      <c r="B8" s="1" t="s">
        <v>20</v>
      </c>
    </row>
    <row r="9" spans="1:2">
      <c r="A9" s="211">
        <v>0</v>
      </c>
      <c r="B9" s="1" t="s">
        <v>8</v>
      </c>
    </row>
    <row r="10" spans="1:2">
      <c r="A10" s="211"/>
      <c r="B10" s="1" t="s">
        <v>733</v>
      </c>
    </row>
    <row r="11" spans="1:2">
      <c r="A11" s="212">
        <v>1</v>
      </c>
      <c r="B11" s="1" t="s">
        <v>9</v>
      </c>
    </row>
    <row r="12" spans="1:2">
      <c r="A12" s="212">
        <v>1</v>
      </c>
      <c r="B12" s="1" t="s">
        <v>10</v>
      </c>
    </row>
    <row r="13" spans="1:2">
      <c r="A13" s="209"/>
      <c r="B13" s="1" t="s">
        <v>11</v>
      </c>
    </row>
    <row r="14" spans="1:2">
      <c r="A14" s="209" t="s">
        <v>2</v>
      </c>
      <c r="B14" s="1" t="s">
        <v>14</v>
      </c>
    </row>
    <row r="15" spans="1:2">
      <c r="A15" s="213"/>
      <c r="B15" s="1" t="s">
        <v>33</v>
      </c>
    </row>
    <row r="16" spans="1:2">
      <c r="A16" s="213"/>
      <c r="B16" s="1" t="s">
        <v>34</v>
      </c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7"/>
  <sheetViews>
    <sheetView showRowColHeaders="0" tabSelected="1" topLeftCell="A25" zoomScaleNormal="100" workbookViewId="0">
      <selection activeCell="C15" sqref="C15:E15"/>
    </sheetView>
  </sheetViews>
  <sheetFormatPr baseColWidth="10" defaultColWidth="11.5546875" defaultRowHeight="13.8"/>
  <cols>
    <col min="1" max="1" width="0.5546875" style="10" customWidth="1"/>
    <col min="2" max="2" width="7" style="16" customWidth="1"/>
    <col min="3" max="3" width="17.109375" style="16" customWidth="1"/>
    <col min="4" max="4" width="16.5546875" style="16" customWidth="1"/>
    <col min="5" max="5" width="2.6640625" style="20" customWidth="1"/>
    <col min="6" max="6" width="14.88671875" style="16" customWidth="1"/>
    <col min="7" max="7" width="2.5546875" style="20" customWidth="1"/>
    <col min="8" max="8" width="15.109375" style="16" customWidth="1"/>
    <col min="9" max="9" width="5.6640625" style="16" customWidth="1"/>
    <col min="10" max="10" width="15.109375" style="16" customWidth="1"/>
    <col min="11" max="11" width="5.6640625" style="16" bestFit="1" customWidth="1"/>
    <col min="12" max="12" width="15.109375" style="16" customWidth="1"/>
    <col min="13" max="13" width="5.6640625" style="16" bestFit="1" customWidth="1"/>
    <col min="14" max="14" width="15.109375" style="16" customWidth="1"/>
    <col min="15" max="15" width="5.6640625" style="16" bestFit="1" customWidth="1"/>
    <col min="16" max="16" width="0.6640625" style="16" customWidth="1"/>
    <col min="17" max="17" width="18" style="16" customWidth="1"/>
    <col min="18" max="18" width="16.44140625" style="16" customWidth="1"/>
    <col min="19" max="19" width="11.5546875" style="16"/>
    <col min="20" max="20" width="14.44140625" style="16" customWidth="1"/>
    <col min="21" max="21" width="1.5546875" style="16" customWidth="1"/>
    <col min="22" max="22" width="4.6640625" style="16" customWidth="1"/>
    <col min="23" max="23" width="11.5546875" style="16"/>
    <col min="24" max="24" width="4.33203125" style="16" customWidth="1"/>
    <col min="25" max="16384" width="11.5546875" style="16"/>
  </cols>
  <sheetData>
    <row r="1" spans="1:47" s="10" customFormat="1" ht="3.75" customHeight="1" thickBot="1">
      <c r="E1" s="12"/>
      <c r="G1" s="12"/>
    </row>
    <row r="2" spans="1:47" s="10" customFormat="1" ht="14.25" customHeight="1">
      <c r="B2" s="75" t="s">
        <v>45</v>
      </c>
      <c r="C2" s="76" t="str">
        <f>CONCATENATE(input!A1," v. ",input!A2)</f>
        <v xml:space="preserve"> v. </v>
      </c>
      <c r="D2" s="76"/>
      <c r="E2" s="77"/>
      <c r="F2" s="78" t="s">
        <v>49</v>
      </c>
      <c r="G2" s="77"/>
      <c r="H2" s="79" t="str">
        <f>input!A7</f>
        <v>SPECTACLE</v>
      </c>
      <c r="I2" s="77"/>
      <c r="J2" s="80" t="s">
        <v>55</v>
      </c>
      <c r="K2" s="81">
        <f>input!A11</f>
        <v>1</v>
      </c>
      <c r="L2" s="77"/>
      <c r="M2" s="77"/>
      <c r="N2" s="80" t="s">
        <v>56</v>
      </c>
      <c r="O2" s="201">
        <f>input!A12</f>
        <v>1</v>
      </c>
    </row>
    <row r="3" spans="1:47" s="10" customFormat="1" ht="14.25" customHeight="1">
      <c r="B3" s="82" t="s">
        <v>52</v>
      </c>
      <c r="C3" s="83" t="str">
        <f>CONCATENATE(input!A3," - ",input!A4)</f>
        <v xml:space="preserve"> - </v>
      </c>
      <c r="D3" s="83"/>
      <c r="E3" s="84"/>
      <c r="F3" s="85" t="s">
        <v>283</v>
      </c>
      <c r="G3" s="84"/>
      <c r="H3" s="208" t="str">
        <f>IF(input!A15=0,"",input!A15)</f>
        <v/>
      </c>
      <c r="I3" s="84"/>
      <c r="J3" s="85" t="str">
        <f>IF(input!A10=0,"","Indexation")</f>
        <v/>
      </c>
      <c r="K3" s="202" t="str">
        <f>IF(input!A10=0,"",input!A10)</f>
        <v/>
      </c>
      <c r="L3" s="86"/>
      <c r="M3" s="85"/>
      <c r="N3" s="84"/>
      <c r="O3" s="87"/>
    </row>
    <row r="4" spans="1:47" s="10" customFormat="1" ht="14.25" customHeight="1">
      <c r="B4" s="82" t="s">
        <v>53</v>
      </c>
      <c r="C4" s="88" t="str">
        <f>CONCATENATE(input!A5," - ",input!A6)</f>
        <v xml:space="preserve"> - </v>
      </c>
      <c r="D4" s="88"/>
      <c r="E4" s="84"/>
      <c r="F4" s="85" t="s">
        <v>284</v>
      </c>
      <c r="G4" s="84"/>
      <c r="H4" s="208" t="str">
        <f>IF(input!A16=0,"",input!A16)</f>
        <v/>
      </c>
      <c r="I4" s="84"/>
      <c r="J4" s="85" t="s">
        <v>533</v>
      </c>
      <c r="K4" s="86" t="str">
        <f>input!A8</f>
        <v>normal</v>
      </c>
      <c r="L4" s="86"/>
      <c r="M4" s="85"/>
      <c r="N4" s="84"/>
      <c r="O4" s="87"/>
    </row>
    <row r="5" spans="1:47" s="10" customFormat="1" ht="14.25" customHeight="1">
      <c r="B5" s="82"/>
      <c r="C5" s="86"/>
      <c r="D5" s="86"/>
      <c r="E5" s="84"/>
      <c r="F5" s="85"/>
      <c r="G5" s="84"/>
      <c r="H5" s="85"/>
      <c r="I5" s="84"/>
      <c r="J5" s="85" t="s">
        <v>58</v>
      </c>
      <c r="K5" s="200" t="str">
        <f>IF(input!A9&gt;0,"oui","non")</f>
        <v>non</v>
      </c>
      <c r="L5" s="86"/>
      <c r="M5" s="85"/>
      <c r="N5" s="85"/>
      <c r="O5" s="89"/>
    </row>
    <row r="6" spans="1:47" s="10" customFormat="1" ht="14.25" customHeight="1" thickBot="1">
      <c r="B6" s="90"/>
      <c r="C6" s="91"/>
      <c r="D6" s="91"/>
      <c r="E6" s="91"/>
      <c r="F6" s="92" t="s">
        <v>54</v>
      </c>
      <c r="G6" s="91"/>
      <c r="H6" s="93">
        <f>input!A13</f>
        <v>0</v>
      </c>
      <c r="I6" s="91"/>
      <c r="J6" s="92" t="s">
        <v>57</v>
      </c>
      <c r="K6" s="93" t="str">
        <f>input!A14</f>
        <v>EUR</v>
      </c>
      <c r="L6" s="94"/>
      <c r="M6" s="92"/>
      <c r="N6" s="92"/>
      <c r="O6" s="95"/>
    </row>
    <row r="7" spans="1:47" s="10" customFormat="1" ht="4.5" customHeight="1" thickBot="1">
      <c r="E7" s="12"/>
      <c r="G7" s="12"/>
    </row>
    <row r="8" spans="1:47" s="10" customFormat="1" ht="14.25" customHeight="1">
      <c r="B8" s="96" t="s">
        <v>298</v>
      </c>
      <c r="C8" s="11"/>
      <c r="D8" s="11"/>
      <c r="E8" s="11"/>
      <c r="F8" s="97"/>
      <c r="G8" s="11"/>
      <c r="H8" s="11"/>
      <c r="I8" s="11"/>
      <c r="J8" s="11" t="s">
        <v>483</v>
      </c>
      <c r="K8" s="11"/>
      <c r="L8" s="11"/>
      <c r="M8" s="11"/>
      <c r="N8" s="11"/>
      <c r="O8" s="98"/>
      <c r="P8" s="12"/>
    </row>
    <row r="9" spans="1:47" s="10" customFormat="1" ht="3" customHeight="1">
      <c r="B9" s="99"/>
      <c r="C9" s="24"/>
      <c r="D9" s="24"/>
      <c r="E9" s="24"/>
      <c r="F9" s="70"/>
      <c r="G9" s="24"/>
      <c r="H9" s="71"/>
      <c r="I9" s="71"/>
      <c r="J9" s="71"/>
      <c r="K9" s="24"/>
      <c r="L9" s="24"/>
      <c r="M9" s="24"/>
      <c r="N9" s="24"/>
      <c r="O9" s="178"/>
      <c r="P9" s="12"/>
      <c r="Q9" s="12"/>
      <c r="R9" s="12"/>
      <c r="S9" s="12"/>
      <c r="T9" s="12"/>
    </row>
    <row r="10" spans="1:47" s="10" customFormat="1" ht="14.25" customHeight="1">
      <c r="B10" s="100" t="s">
        <v>296</v>
      </c>
      <c r="C10" s="12"/>
      <c r="D10" s="12"/>
      <c r="E10" s="17" t="s">
        <v>152</v>
      </c>
      <c r="F10" s="265"/>
      <c r="G10" s="25" t="s">
        <v>35</v>
      </c>
      <c r="H10" s="265"/>
      <c r="I10" s="12"/>
      <c r="J10" s="280" t="s">
        <v>1089</v>
      </c>
      <c r="K10" s="281"/>
      <c r="L10" s="281"/>
      <c r="M10" s="281"/>
      <c r="N10" s="281"/>
      <c r="O10" s="282"/>
      <c r="P10" s="12"/>
      <c r="Q10" s="12"/>
      <c r="R10" s="12"/>
      <c r="S10" s="12"/>
      <c r="T10" s="12"/>
    </row>
    <row r="11" spans="1:47" s="10" customFormat="1" ht="15" customHeight="1">
      <c r="B11" s="100" t="s">
        <v>389</v>
      </c>
      <c r="C11" s="12"/>
      <c r="D11" s="12"/>
      <c r="E11" s="17" t="s">
        <v>152</v>
      </c>
      <c r="F11" s="265">
        <v>41845</v>
      </c>
      <c r="G11" s="25" t="s">
        <v>35</v>
      </c>
      <c r="H11" s="265">
        <v>41861</v>
      </c>
      <c r="I11" s="12"/>
      <c r="J11" s="283"/>
      <c r="K11" s="284"/>
      <c r="L11" s="284"/>
      <c r="M11" s="284"/>
      <c r="N11" s="284"/>
      <c r="O11" s="285"/>
      <c r="P11" s="12"/>
      <c r="Q11" s="12"/>
      <c r="R11" s="12"/>
      <c r="S11" s="12"/>
      <c r="T11" s="12"/>
    </row>
    <row r="12" spans="1:47" s="10" customFormat="1" ht="3" customHeight="1">
      <c r="B12" s="101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102"/>
      <c r="P12" s="12"/>
      <c r="Q12" s="12"/>
      <c r="R12" s="12"/>
      <c r="S12" s="12"/>
      <c r="T12" s="12"/>
    </row>
    <row r="13" spans="1:47" s="10" customFormat="1" ht="15" customHeight="1">
      <c r="B13" s="100"/>
      <c r="C13" s="12"/>
      <c r="D13" s="12"/>
      <c r="E13" s="12"/>
      <c r="F13" s="26"/>
      <c r="G13" s="12"/>
      <c r="H13" s="72" t="s">
        <v>286</v>
      </c>
      <c r="I13" s="12"/>
      <c r="J13" s="203" t="s">
        <v>485</v>
      </c>
      <c r="K13" s="204"/>
      <c r="L13" s="26"/>
      <c r="M13" s="26"/>
      <c r="N13" s="26"/>
      <c r="O13" s="102"/>
      <c r="P13" s="12"/>
      <c r="Q13" s="12"/>
      <c r="R13" s="12"/>
      <c r="S13" s="12"/>
      <c r="T13" s="12"/>
    </row>
    <row r="14" spans="1:47" ht="14.25" customHeight="1">
      <c r="A14" s="16"/>
      <c r="B14" s="103"/>
      <c r="C14" s="26" t="s">
        <v>497</v>
      </c>
      <c r="D14" s="19"/>
      <c r="E14" s="27" t="s">
        <v>159</v>
      </c>
      <c r="F14" s="181" t="s">
        <v>287</v>
      </c>
      <c r="G14" s="12"/>
      <c r="H14" s="292" t="s">
        <v>315</v>
      </c>
      <c r="I14" s="292"/>
      <c r="J14" s="277" t="s">
        <v>425</v>
      </c>
      <c r="K14" s="272"/>
      <c r="L14" s="272" t="s">
        <v>421</v>
      </c>
      <c r="M14" s="272"/>
      <c r="N14" s="272" t="s">
        <v>426</v>
      </c>
      <c r="O14" s="273"/>
      <c r="P14" s="12"/>
      <c r="Q14" s="12"/>
      <c r="R14" s="12"/>
      <c r="S14" s="12"/>
      <c r="T14" s="12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</row>
    <row r="15" spans="1:47" ht="14.25" customHeight="1">
      <c r="A15" s="16"/>
      <c r="B15" s="104">
        <v>1</v>
      </c>
      <c r="C15" s="266" t="s">
        <v>1090</v>
      </c>
      <c r="D15" s="267"/>
      <c r="E15" s="268"/>
      <c r="F15" s="31">
        <v>25000</v>
      </c>
      <c r="G15" s="12"/>
      <c r="H15" s="275" t="s">
        <v>15</v>
      </c>
      <c r="I15" s="276"/>
      <c r="J15" s="271" t="s">
        <v>15</v>
      </c>
      <c r="K15" s="271"/>
      <c r="L15" s="271" t="s">
        <v>15</v>
      </c>
      <c r="M15" s="271"/>
      <c r="N15" s="271" t="s">
        <v>15</v>
      </c>
      <c r="O15" s="274"/>
      <c r="P15" s="12"/>
      <c r="Q15" s="12"/>
      <c r="R15" s="12"/>
      <c r="S15" s="12"/>
      <c r="T15" s="12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</row>
    <row r="16" spans="1:47" ht="14.25" customHeight="1">
      <c r="A16" s="16"/>
      <c r="B16" s="104">
        <v>2</v>
      </c>
      <c r="C16" s="266" t="s">
        <v>1091</v>
      </c>
      <c r="D16" s="267"/>
      <c r="E16" s="268"/>
      <c r="F16" s="31">
        <v>75000</v>
      </c>
      <c r="G16" s="12"/>
      <c r="H16" s="275" t="s">
        <v>15</v>
      </c>
      <c r="I16" s="276"/>
      <c r="J16" s="271" t="s">
        <v>15</v>
      </c>
      <c r="K16" s="271"/>
      <c r="L16" s="271" t="s">
        <v>15</v>
      </c>
      <c r="M16" s="271"/>
      <c r="N16" s="271" t="s">
        <v>15</v>
      </c>
      <c r="O16" s="274"/>
      <c r="P16" s="12"/>
      <c r="Q16" s="12"/>
      <c r="R16" s="12"/>
      <c r="S16" s="12"/>
      <c r="T16" s="12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</row>
    <row r="17" spans="1:47" ht="14.25" customHeight="1">
      <c r="A17" s="16"/>
      <c r="B17" s="104">
        <v>3</v>
      </c>
      <c r="C17" s="266"/>
      <c r="D17" s="267"/>
      <c r="E17" s="268"/>
      <c r="F17" s="31"/>
      <c r="G17" s="12"/>
      <c r="H17" s="275" t="s">
        <v>1088</v>
      </c>
      <c r="I17" s="276"/>
      <c r="J17" s="271"/>
      <c r="K17" s="271"/>
      <c r="L17" s="271"/>
      <c r="M17" s="271"/>
      <c r="N17" s="271"/>
      <c r="O17" s="274"/>
      <c r="P17" s="12"/>
      <c r="Q17" s="12"/>
      <c r="R17" s="12"/>
      <c r="S17" s="12"/>
      <c r="T17" s="12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</row>
    <row r="18" spans="1:47" ht="14.25" customHeight="1">
      <c r="A18" s="16"/>
      <c r="B18" s="104">
        <v>4</v>
      </c>
      <c r="C18" s="266"/>
      <c r="D18" s="267"/>
      <c r="E18" s="268"/>
      <c r="F18" s="31"/>
      <c r="G18" s="12"/>
      <c r="H18" s="275" t="s">
        <v>1088</v>
      </c>
      <c r="I18" s="276"/>
      <c r="J18" s="271"/>
      <c r="K18" s="271"/>
      <c r="L18" s="271"/>
      <c r="M18" s="271"/>
      <c r="N18" s="271"/>
      <c r="O18" s="274"/>
      <c r="P18" s="12"/>
      <c r="Q18" s="12"/>
      <c r="R18" s="12"/>
      <c r="S18" s="12"/>
      <c r="T18" s="12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</row>
    <row r="19" spans="1:47" ht="14.25" customHeight="1">
      <c r="A19" s="16"/>
      <c r="B19" s="104">
        <v>5</v>
      </c>
      <c r="C19" s="266"/>
      <c r="D19" s="267"/>
      <c r="E19" s="268"/>
      <c r="F19" s="31"/>
      <c r="G19" s="12"/>
      <c r="H19" s="275" t="s">
        <v>1088</v>
      </c>
      <c r="I19" s="276"/>
      <c r="J19" s="271"/>
      <c r="K19" s="271"/>
      <c r="L19" s="271"/>
      <c r="M19" s="271"/>
      <c r="N19" s="271"/>
      <c r="O19" s="274"/>
      <c r="P19" s="12"/>
      <c r="Q19" s="12"/>
      <c r="R19" s="12"/>
      <c r="S19" s="12"/>
      <c r="T19" s="12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</row>
    <row r="20" spans="1:47" s="10" customFormat="1" ht="5.25" customHeight="1">
      <c r="B20" s="105"/>
      <c r="C20" s="12"/>
      <c r="D20" s="12"/>
      <c r="E20" s="12"/>
      <c r="F20" s="12"/>
      <c r="G20" s="12"/>
      <c r="H20" s="17"/>
      <c r="I20" s="12"/>
      <c r="J20" s="12"/>
      <c r="K20" s="12"/>
      <c r="L20" s="12"/>
      <c r="M20" s="12"/>
      <c r="N20" s="12"/>
      <c r="O20" s="74"/>
      <c r="P20" s="12"/>
      <c r="Q20" s="12"/>
      <c r="R20" s="12"/>
      <c r="S20" s="12"/>
      <c r="T20" s="12"/>
    </row>
    <row r="21" spans="1:47" s="10" customFormat="1" ht="14.25" customHeight="1">
      <c r="B21" s="13"/>
      <c r="C21" s="23" t="s">
        <v>297</v>
      </c>
      <c r="D21" s="19" t="s">
        <v>406</v>
      </c>
      <c r="E21" s="18" t="s">
        <v>521</v>
      </c>
      <c r="F21" s="73" t="s">
        <v>16</v>
      </c>
      <c r="G21" s="12"/>
      <c r="H21" s="4">
        <v>100000</v>
      </c>
      <c r="I21" s="18" t="s">
        <v>409</v>
      </c>
      <c r="J21" s="198" t="s">
        <v>159</v>
      </c>
      <c r="K21" s="245"/>
      <c r="L21" s="198" t="s">
        <v>159</v>
      </c>
      <c r="M21" s="245"/>
      <c r="N21" s="198" t="s">
        <v>159</v>
      </c>
      <c r="O21" s="246"/>
      <c r="P21" s="12" t="s">
        <v>159</v>
      </c>
      <c r="Q21" s="12"/>
      <c r="R21" s="12"/>
      <c r="S21" s="12"/>
      <c r="T21" s="12"/>
    </row>
    <row r="22" spans="1:47" s="10" customFormat="1" ht="14.25" customHeight="1">
      <c r="B22" s="13"/>
      <c r="C22" s="22" t="s">
        <v>51</v>
      </c>
      <c r="D22" s="19" t="s">
        <v>734</v>
      </c>
      <c r="E22" s="12" t="s">
        <v>159</v>
      </c>
      <c r="F22" s="15" t="s">
        <v>0</v>
      </c>
      <c r="G22" s="12"/>
      <c r="H22" s="4"/>
      <c r="I22" s="18" t="s">
        <v>409</v>
      </c>
      <c r="J22" s="4" t="s">
        <v>159</v>
      </c>
      <c r="K22" s="18" t="s">
        <v>409</v>
      </c>
      <c r="L22" s="4" t="s">
        <v>159</v>
      </c>
      <c r="M22" s="18" t="s">
        <v>409</v>
      </c>
      <c r="N22" s="4" t="s">
        <v>159</v>
      </c>
      <c r="O22" s="106" t="s">
        <v>409</v>
      </c>
      <c r="P22" s="12" t="s">
        <v>159</v>
      </c>
    </row>
    <row r="23" spans="1:47" s="10" customFormat="1" ht="14.25" customHeight="1">
      <c r="B23" s="259"/>
      <c r="C23" s="23" t="s">
        <v>824</v>
      </c>
      <c r="D23" s="19" t="s">
        <v>734</v>
      </c>
      <c r="E23" s="12" t="s">
        <v>159</v>
      </c>
      <c r="F23" s="15" t="s">
        <v>825</v>
      </c>
      <c r="G23" s="12"/>
      <c r="H23" s="4"/>
      <c r="I23" s="18" t="s">
        <v>409</v>
      </c>
      <c r="J23" s="4" t="s">
        <v>159</v>
      </c>
      <c r="K23" s="18" t="s">
        <v>409</v>
      </c>
      <c r="L23" s="4" t="s">
        <v>159</v>
      </c>
      <c r="M23" s="18" t="s">
        <v>409</v>
      </c>
      <c r="N23" s="4" t="s">
        <v>159</v>
      </c>
      <c r="O23" s="106" t="s">
        <v>409</v>
      </c>
      <c r="P23" s="12" t="s">
        <v>159</v>
      </c>
      <c r="Q23" s="12"/>
      <c r="R23" s="12"/>
      <c r="S23" s="12"/>
      <c r="T23" s="12"/>
    </row>
    <row r="24" spans="1:47" s="10" customFormat="1" ht="14.25" customHeight="1">
      <c r="B24" s="13"/>
      <c r="C24" s="23"/>
      <c r="D24" s="257"/>
      <c r="E24" s="12" t="s">
        <v>159</v>
      </c>
      <c r="F24" s="258"/>
      <c r="G24" s="12"/>
      <c r="H24" s="260"/>
      <c r="I24" s="261"/>
      <c r="J24" s="260"/>
      <c r="K24" s="261"/>
      <c r="L24" s="260"/>
      <c r="M24" s="261"/>
      <c r="N24" s="260"/>
      <c r="O24" s="262"/>
      <c r="P24" s="12"/>
      <c r="Q24" s="12"/>
      <c r="R24" s="12"/>
      <c r="S24" s="12"/>
      <c r="T24" s="12"/>
    </row>
    <row r="25" spans="1:47" s="10" customFormat="1" ht="14.25" customHeight="1">
      <c r="B25" s="13"/>
      <c r="C25" s="12"/>
      <c r="D25" s="12"/>
      <c r="E25" s="12"/>
      <c r="F25" s="73" t="s">
        <v>59</v>
      </c>
      <c r="G25" s="12"/>
      <c r="H25" s="4">
        <v>20</v>
      </c>
      <c r="I25" s="18" t="s">
        <v>1092</v>
      </c>
      <c r="J25" s="242" t="s">
        <v>159</v>
      </c>
      <c r="K25" s="243"/>
      <c r="L25" s="242" t="s">
        <v>159</v>
      </c>
      <c r="M25" s="243"/>
      <c r="N25" s="242" t="s">
        <v>159</v>
      </c>
      <c r="O25" s="244"/>
      <c r="P25" s="12" t="s">
        <v>159</v>
      </c>
      <c r="Q25" s="12"/>
      <c r="R25" s="12"/>
      <c r="S25" s="12"/>
      <c r="T25" s="12"/>
    </row>
    <row r="26" spans="1:47" s="10" customFormat="1" ht="14.25" customHeight="1">
      <c r="B26" s="13"/>
      <c r="C26" s="12"/>
      <c r="D26" s="12"/>
      <c r="E26" s="12"/>
      <c r="F26" s="15" t="s">
        <v>60</v>
      </c>
      <c r="G26" s="12"/>
      <c r="H26" s="4"/>
      <c r="I26" s="12" t="s">
        <v>164</v>
      </c>
      <c r="J26" s="198"/>
      <c r="K26" s="12"/>
      <c r="L26" s="198"/>
      <c r="M26" s="12"/>
      <c r="N26" s="198"/>
      <c r="O26" s="74"/>
      <c r="P26" s="12"/>
      <c r="Q26" s="12"/>
      <c r="R26" s="12"/>
      <c r="S26" s="12"/>
      <c r="T26" s="12"/>
    </row>
    <row r="27" spans="1:47" s="10" customFormat="1" ht="3.75" customHeight="1">
      <c r="B27" s="13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74"/>
      <c r="P27" s="12"/>
      <c r="Q27" s="12"/>
      <c r="R27" s="12"/>
      <c r="S27" s="12"/>
      <c r="T27" s="12"/>
    </row>
    <row r="28" spans="1:47" s="10" customFormat="1" ht="4.5" customHeight="1">
      <c r="B28" s="13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74"/>
      <c r="P28" s="12"/>
      <c r="Q28" s="12"/>
      <c r="R28" s="12"/>
      <c r="S28" s="12"/>
      <c r="T28" s="12"/>
    </row>
    <row r="29" spans="1:47" s="10" customFormat="1" ht="17.25" customHeight="1">
      <c r="B29" s="13"/>
      <c r="C29" s="12"/>
      <c r="D29" s="12"/>
      <c r="E29" s="12"/>
      <c r="F29" s="12"/>
      <c r="G29" s="12"/>
      <c r="H29" s="22" t="s">
        <v>1100</v>
      </c>
      <c r="I29" s="12"/>
      <c r="J29" s="12"/>
      <c r="K29" s="288" t="s">
        <v>353</v>
      </c>
      <c r="L29" s="288"/>
      <c r="M29" s="288"/>
      <c r="N29" s="288"/>
      <c r="O29" s="289"/>
      <c r="P29" s="12"/>
      <c r="Q29" s="12"/>
      <c r="R29" s="12"/>
      <c r="S29" s="12"/>
      <c r="T29" s="12"/>
    </row>
    <row r="30" spans="1:47" s="10" customFormat="1" ht="16.5" customHeight="1">
      <c r="B30" s="13"/>
      <c r="C30" s="12"/>
      <c r="D30" s="12"/>
      <c r="E30" s="12"/>
      <c r="F30" s="12"/>
      <c r="G30" s="12"/>
      <c r="H30" s="290" t="s">
        <v>17</v>
      </c>
      <c r="I30" s="290"/>
      <c r="J30" s="290" t="s">
        <v>18</v>
      </c>
      <c r="K30" s="290"/>
      <c r="L30" s="290" t="s">
        <v>19</v>
      </c>
      <c r="M30" s="290"/>
      <c r="N30" s="290" t="s">
        <v>161</v>
      </c>
      <c r="O30" s="291"/>
      <c r="P30" s="12"/>
      <c r="Q30" s="12"/>
      <c r="R30" s="263"/>
      <c r="S30" s="12"/>
      <c r="T30" s="12"/>
    </row>
    <row r="31" spans="1:47" s="10" customFormat="1" ht="16.5" customHeight="1">
      <c r="B31" s="13"/>
      <c r="C31" s="12"/>
      <c r="D31" s="12"/>
      <c r="E31" s="12"/>
      <c r="F31" s="12"/>
      <c r="G31" s="12"/>
      <c r="H31" s="279" t="s">
        <v>1093</v>
      </c>
      <c r="I31" s="279"/>
      <c r="J31" s="279" t="s">
        <v>1094</v>
      </c>
      <c r="K31" s="279"/>
      <c r="L31" s="279" t="s">
        <v>1095</v>
      </c>
      <c r="M31" s="279"/>
      <c r="N31" s="269">
        <v>21551</v>
      </c>
      <c r="O31" s="270"/>
      <c r="P31" s="12"/>
      <c r="Q31" s="12"/>
      <c r="R31" s="12"/>
      <c r="S31" s="12"/>
      <c r="T31" s="12"/>
    </row>
    <row r="32" spans="1:47" s="10" customFormat="1" ht="16.5" customHeight="1">
      <c r="B32" s="13"/>
      <c r="C32" s="12"/>
      <c r="D32" s="12"/>
      <c r="E32" s="12"/>
      <c r="F32" s="12"/>
      <c r="G32" s="12"/>
      <c r="H32" s="279"/>
      <c r="I32" s="279"/>
      <c r="J32" s="279"/>
      <c r="K32" s="279"/>
      <c r="L32" s="279"/>
      <c r="M32" s="279"/>
      <c r="N32" s="269"/>
      <c r="O32" s="270"/>
      <c r="P32" s="12"/>
      <c r="Q32" s="12"/>
      <c r="R32" s="12"/>
      <c r="S32" s="12"/>
      <c r="T32" s="12"/>
    </row>
    <row r="33" spans="1:47" s="10" customFormat="1" ht="16.5" customHeight="1">
      <c r="B33" s="13"/>
      <c r="C33" s="12"/>
      <c r="D33" s="12"/>
      <c r="E33" s="12"/>
      <c r="F33" s="12"/>
      <c r="G33" s="12"/>
      <c r="H33" s="279"/>
      <c r="I33" s="279"/>
      <c r="J33" s="279"/>
      <c r="K33" s="279"/>
      <c r="L33" s="279"/>
      <c r="M33" s="279"/>
      <c r="N33" s="269"/>
      <c r="O33" s="270"/>
      <c r="P33" s="12"/>
      <c r="Q33" s="12"/>
      <c r="R33" s="12"/>
      <c r="S33" s="12"/>
      <c r="T33" s="12"/>
    </row>
    <row r="34" spans="1:47" s="10" customFormat="1" ht="16.5" customHeight="1">
      <c r="B34" s="13"/>
      <c r="C34" s="12"/>
      <c r="D34" s="12"/>
      <c r="E34" s="12"/>
      <c r="F34" s="12"/>
      <c r="G34" s="12"/>
      <c r="H34" s="279"/>
      <c r="I34" s="279"/>
      <c r="J34" s="279"/>
      <c r="K34" s="279"/>
      <c r="L34" s="279"/>
      <c r="M34" s="279"/>
      <c r="N34" s="269"/>
      <c r="O34" s="270"/>
      <c r="P34" s="12"/>
      <c r="Q34" s="12"/>
      <c r="R34" s="12"/>
      <c r="S34" s="12"/>
      <c r="T34" s="12"/>
    </row>
    <row r="35" spans="1:47" s="10" customFormat="1" ht="16.5" customHeight="1" thickBot="1">
      <c r="B35" s="21"/>
      <c r="C35" s="14"/>
      <c r="D35" s="14"/>
      <c r="E35" s="14"/>
      <c r="F35" s="14"/>
      <c r="G35" s="14"/>
      <c r="H35" s="287"/>
      <c r="I35" s="287"/>
      <c r="J35" s="287"/>
      <c r="K35" s="287"/>
      <c r="L35" s="287"/>
      <c r="M35" s="287"/>
      <c r="N35" s="269"/>
      <c r="O35" s="270"/>
      <c r="P35" s="12"/>
      <c r="Q35" s="12"/>
      <c r="R35" s="12"/>
    </row>
    <row r="36" spans="1:47" s="10" customFormat="1" ht="4.5" customHeight="1" thickBot="1">
      <c r="E36" s="12"/>
      <c r="G36" s="12"/>
    </row>
    <row r="37" spans="1:47" s="10" customFormat="1" ht="14.25" customHeight="1">
      <c r="B37" s="96" t="s">
        <v>285</v>
      </c>
      <c r="C37" s="11"/>
      <c r="D37" s="11"/>
      <c r="E37" s="11"/>
      <c r="F37" s="97"/>
      <c r="G37" s="11"/>
      <c r="H37" s="11"/>
      <c r="I37" s="11"/>
      <c r="J37" s="11" t="s">
        <v>483</v>
      </c>
      <c r="K37" s="11"/>
      <c r="L37" s="11"/>
      <c r="M37" s="11"/>
      <c r="N37" s="11"/>
      <c r="O37" s="98"/>
      <c r="P37" s="12"/>
    </row>
    <row r="38" spans="1:47" s="10" customFormat="1" ht="3" customHeight="1">
      <c r="B38" s="99"/>
      <c r="C38" s="24"/>
      <c r="D38" s="24"/>
      <c r="E38" s="24"/>
      <c r="F38" s="70"/>
      <c r="G38" s="24"/>
      <c r="H38" s="71"/>
      <c r="I38" s="71"/>
      <c r="J38" s="71"/>
      <c r="K38" s="24"/>
      <c r="L38" s="24"/>
      <c r="M38" s="24"/>
      <c r="N38" s="24"/>
      <c r="O38" s="178"/>
      <c r="P38" s="12"/>
      <c r="Q38" s="12"/>
      <c r="R38" s="12"/>
      <c r="S38" s="12"/>
      <c r="T38" s="12"/>
    </row>
    <row r="39" spans="1:47" s="10" customFormat="1" ht="14.25" customHeight="1">
      <c r="B39" s="100" t="s">
        <v>296</v>
      </c>
      <c r="C39" s="12"/>
      <c r="D39" s="12"/>
      <c r="E39" s="17" t="s">
        <v>152</v>
      </c>
      <c r="F39" s="265"/>
      <c r="G39" s="25" t="s">
        <v>35</v>
      </c>
      <c r="H39" s="265"/>
      <c r="I39" s="12"/>
      <c r="J39" s="286"/>
      <c r="K39" s="281"/>
      <c r="L39" s="281"/>
      <c r="M39" s="281"/>
      <c r="N39" s="281"/>
      <c r="O39" s="282"/>
      <c r="P39" s="12"/>
      <c r="Q39" s="12"/>
      <c r="R39" s="12"/>
      <c r="S39" s="12"/>
      <c r="T39" s="12"/>
    </row>
    <row r="40" spans="1:47" s="10" customFormat="1" ht="15" customHeight="1">
      <c r="B40" s="100" t="s">
        <v>389</v>
      </c>
      <c r="C40" s="12"/>
      <c r="D40" s="12"/>
      <c r="E40" s="17" t="s">
        <v>152</v>
      </c>
      <c r="F40" s="265"/>
      <c r="G40" s="25" t="s">
        <v>35</v>
      </c>
      <c r="H40" s="265"/>
      <c r="I40" s="12"/>
      <c r="J40" s="283"/>
      <c r="K40" s="284"/>
      <c r="L40" s="284"/>
      <c r="M40" s="284"/>
      <c r="N40" s="284"/>
      <c r="O40" s="285"/>
      <c r="P40" s="12"/>
      <c r="Q40" s="12"/>
      <c r="R40" s="12"/>
      <c r="S40" s="12"/>
      <c r="T40" s="12"/>
    </row>
    <row r="41" spans="1:47" s="10" customFormat="1" ht="3" customHeight="1">
      <c r="B41" s="101"/>
      <c r="C41" s="26"/>
      <c r="D41" s="26"/>
      <c r="E41" s="26"/>
      <c r="F41" s="26"/>
      <c r="G41" s="26"/>
      <c r="H41" s="26"/>
      <c r="I41" s="26"/>
      <c r="J41" s="26" t="s">
        <v>419</v>
      </c>
      <c r="K41" s="26"/>
      <c r="L41" s="26"/>
      <c r="M41" s="26"/>
      <c r="N41" s="26"/>
      <c r="O41" s="102"/>
      <c r="P41" s="12"/>
      <c r="Q41" s="12"/>
      <c r="R41" s="12"/>
      <c r="S41" s="12"/>
      <c r="T41" s="12"/>
    </row>
    <row r="42" spans="1:47" s="10" customFormat="1" ht="14.25" customHeight="1">
      <c r="B42" s="13"/>
      <c r="C42" s="12"/>
      <c r="D42" s="12"/>
      <c r="E42" s="12"/>
      <c r="F42" s="12"/>
      <c r="G42" s="12"/>
      <c r="H42" s="72" t="s">
        <v>286</v>
      </c>
      <c r="I42" s="12"/>
      <c r="J42" s="203" t="s">
        <v>486</v>
      </c>
      <c r="K42" s="205"/>
      <c r="L42" s="12"/>
      <c r="M42" s="12"/>
      <c r="N42" s="12"/>
      <c r="O42" s="74"/>
      <c r="P42" s="12"/>
      <c r="Q42" s="12"/>
      <c r="R42" s="12"/>
    </row>
    <row r="43" spans="1:47" s="10" customFormat="1" ht="14.25" customHeight="1">
      <c r="B43" s="13"/>
      <c r="C43" s="26" t="s">
        <v>497</v>
      </c>
      <c r="D43" s="19" t="s">
        <v>515</v>
      </c>
      <c r="E43" s="12" t="s">
        <v>159</v>
      </c>
      <c r="F43" s="181" t="s">
        <v>287</v>
      </c>
      <c r="G43" s="12"/>
      <c r="H43" s="278" t="s">
        <v>445</v>
      </c>
      <c r="I43" s="278"/>
      <c r="J43" s="277" t="s">
        <v>465</v>
      </c>
      <c r="K43" s="272"/>
      <c r="L43" s="12"/>
      <c r="M43" s="12"/>
      <c r="N43" s="12"/>
      <c r="O43" s="74"/>
      <c r="P43" s="12"/>
      <c r="Q43" s="12"/>
      <c r="R43" s="12"/>
      <c r="S43" s="12"/>
      <c r="T43" s="12"/>
    </row>
    <row r="44" spans="1:47" ht="14.25" customHeight="1">
      <c r="A44" s="16"/>
      <c r="B44" s="104">
        <v>1</v>
      </c>
      <c r="C44" s="266"/>
      <c r="D44" s="267"/>
      <c r="E44" s="268"/>
      <c r="F44" s="31"/>
      <c r="G44" s="12"/>
      <c r="H44" s="275" t="s">
        <v>1088</v>
      </c>
      <c r="I44" s="276"/>
      <c r="J44" s="271"/>
      <c r="K44" s="271"/>
      <c r="L44" s="12"/>
      <c r="M44" s="12"/>
      <c r="N44" s="12"/>
      <c r="O44" s="74"/>
      <c r="P44" s="12"/>
      <c r="Q44" s="12"/>
      <c r="R44" s="12"/>
      <c r="S44" s="12"/>
      <c r="T44" s="12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</row>
    <row r="45" spans="1:47" ht="14.25" customHeight="1">
      <c r="A45" s="16"/>
      <c r="B45" s="104">
        <v>2</v>
      </c>
      <c r="C45" s="266"/>
      <c r="D45" s="267"/>
      <c r="E45" s="268"/>
      <c r="F45" s="31"/>
      <c r="G45" s="12"/>
      <c r="H45" s="275" t="s">
        <v>1088</v>
      </c>
      <c r="I45" s="276"/>
      <c r="J45" s="271"/>
      <c r="K45" s="271"/>
      <c r="L45" s="12"/>
      <c r="M45" s="12"/>
      <c r="N45" s="12"/>
      <c r="O45" s="74"/>
      <c r="P45" s="12"/>
      <c r="Q45" s="12"/>
      <c r="R45" s="12"/>
      <c r="S45" s="12"/>
      <c r="T45" s="12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</row>
    <row r="46" spans="1:47" ht="14.25" customHeight="1">
      <c r="A46" s="16"/>
      <c r="B46" s="104">
        <v>3</v>
      </c>
      <c r="C46" s="266"/>
      <c r="D46" s="267"/>
      <c r="E46" s="268"/>
      <c r="F46" s="31"/>
      <c r="G46" s="12"/>
      <c r="H46" s="275" t="s">
        <v>1088</v>
      </c>
      <c r="I46" s="276"/>
      <c r="J46" s="271"/>
      <c r="K46" s="271"/>
      <c r="L46" s="12"/>
      <c r="M46" s="12"/>
      <c r="N46" s="12"/>
      <c r="O46" s="74"/>
      <c r="P46" s="12"/>
      <c r="Q46" s="12"/>
      <c r="R46" s="12"/>
      <c r="S46" s="12"/>
      <c r="T46" s="12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</row>
    <row r="47" spans="1:47" ht="14.25" customHeight="1">
      <c r="A47" s="16"/>
      <c r="B47" s="104">
        <v>4</v>
      </c>
      <c r="C47" s="266"/>
      <c r="D47" s="267"/>
      <c r="E47" s="268"/>
      <c r="F47" s="31"/>
      <c r="G47" s="12"/>
      <c r="H47" s="275" t="s">
        <v>1088</v>
      </c>
      <c r="I47" s="276"/>
      <c r="J47" s="271"/>
      <c r="K47" s="271"/>
      <c r="L47" s="12"/>
      <c r="M47" s="12"/>
      <c r="N47" s="12"/>
      <c r="O47" s="74"/>
      <c r="P47" s="12"/>
      <c r="Q47" s="12"/>
      <c r="R47" s="12"/>
      <c r="S47" s="12"/>
      <c r="T47" s="12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</row>
    <row r="48" spans="1:47" ht="14.25" customHeight="1">
      <c r="A48" s="16"/>
      <c r="B48" s="104">
        <v>5</v>
      </c>
      <c r="C48" s="266"/>
      <c r="D48" s="267"/>
      <c r="E48" s="268"/>
      <c r="F48" s="31"/>
      <c r="G48" s="12"/>
      <c r="H48" s="275" t="s">
        <v>1088</v>
      </c>
      <c r="I48" s="276"/>
      <c r="J48" s="271"/>
      <c r="K48" s="271"/>
      <c r="L48" s="12"/>
      <c r="M48" s="12"/>
      <c r="N48" s="12"/>
      <c r="O48" s="74"/>
      <c r="P48" s="12"/>
      <c r="Q48" s="12"/>
      <c r="R48" s="12"/>
      <c r="S48" s="12"/>
      <c r="T48" s="12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</row>
    <row r="49" spans="2:20" s="10" customFormat="1" ht="5.25" customHeight="1">
      <c r="B49" s="13"/>
      <c r="C49" s="12"/>
      <c r="D49" s="12"/>
      <c r="E49" s="12"/>
      <c r="F49" s="12"/>
      <c r="G49" s="12"/>
      <c r="H49" s="17"/>
      <c r="I49" s="12"/>
      <c r="J49" s="12"/>
      <c r="K49" s="12"/>
      <c r="L49" s="12"/>
      <c r="M49" s="12"/>
      <c r="N49" s="12"/>
      <c r="O49" s="74"/>
      <c r="P49" s="12"/>
      <c r="Q49" s="12"/>
      <c r="R49" s="12"/>
      <c r="S49" s="12"/>
      <c r="T49" s="12"/>
    </row>
    <row r="50" spans="2:20" s="10" customFormat="1" ht="14.25" customHeight="1">
      <c r="B50" s="13"/>
      <c r="C50" s="23" t="s">
        <v>297</v>
      </c>
      <c r="D50" s="19" t="s">
        <v>845</v>
      </c>
      <c r="E50" s="18"/>
      <c r="F50" s="73" t="s">
        <v>16</v>
      </c>
      <c r="G50" s="12"/>
      <c r="H50" s="4">
        <v>0</v>
      </c>
      <c r="I50" s="18" t="s">
        <v>844</v>
      </c>
      <c r="J50" s="198" t="s">
        <v>159</v>
      </c>
      <c r="K50" s="245"/>
      <c r="L50" s="12" t="s">
        <v>159</v>
      </c>
      <c r="M50" s="12"/>
      <c r="N50" s="12"/>
      <c r="O50" s="74"/>
      <c r="P50" s="12"/>
      <c r="Q50" s="12"/>
      <c r="R50" s="12"/>
      <c r="S50" s="12"/>
      <c r="T50" s="12"/>
    </row>
    <row r="51" spans="2:20" s="10" customFormat="1" ht="14.25" customHeight="1">
      <c r="B51" s="13"/>
      <c r="C51" s="22" t="s">
        <v>51</v>
      </c>
      <c r="D51" s="19" t="s">
        <v>407</v>
      </c>
      <c r="E51" s="12"/>
      <c r="F51" s="15" t="s">
        <v>0</v>
      </c>
      <c r="G51" s="12"/>
      <c r="H51" s="4"/>
      <c r="I51" s="18" t="s">
        <v>409</v>
      </c>
      <c r="J51" s="4" t="s">
        <v>159</v>
      </c>
      <c r="K51" s="18" t="s">
        <v>409</v>
      </c>
      <c r="L51" s="12" t="s">
        <v>159</v>
      </c>
      <c r="M51" s="12"/>
      <c r="N51" s="12"/>
      <c r="O51" s="74"/>
      <c r="P51" s="12"/>
      <c r="Q51" s="12"/>
      <c r="R51" s="12"/>
      <c r="S51" s="12"/>
      <c r="T51" s="12"/>
    </row>
    <row r="52" spans="2:20" s="10" customFormat="1" ht="14.25" customHeight="1">
      <c r="B52" s="259"/>
      <c r="C52" s="23" t="s">
        <v>824</v>
      </c>
      <c r="D52" s="19" t="s">
        <v>734</v>
      </c>
      <c r="E52" s="12" t="s">
        <v>159</v>
      </c>
      <c r="F52" s="15" t="s">
        <v>825</v>
      </c>
      <c r="G52" s="12"/>
      <c r="H52" s="4"/>
      <c r="I52" s="18" t="s">
        <v>409</v>
      </c>
      <c r="J52" s="4" t="s">
        <v>159</v>
      </c>
      <c r="K52" s="18" t="s">
        <v>409</v>
      </c>
      <c r="L52" s="12" t="s">
        <v>159</v>
      </c>
      <c r="M52" s="12"/>
      <c r="N52" s="12"/>
      <c r="O52" s="74"/>
      <c r="P52" s="12"/>
      <c r="Q52" s="12"/>
      <c r="R52" s="12"/>
      <c r="S52" s="12"/>
      <c r="T52" s="12"/>
    </row>
    <row r="53" spans="2:20" s="10" customFormat="1" ht="14.25" customHeight="1">
      <c r="B53" s="13"/>
      <c r="C53" s="23"/>
      <c r="D53" s="257"/>
      <c r="E53" s="12" t="s">
        <v>159</v>
      </c>
      <c r="F53" s="258"/>
      <c r="G53" s="12"/>
      <c r="H53" s="260"/>
      <c r="I53" s="261"/>
      <c r="J53" s="260"/>
      <c r="K53" s="261"/>
      <c r="L53" s="12" t="s">
        <v>159</v>
      </c>
      <c r="M53" s="12"/>
      <c r="N53" s="12"/>
      <c r="O53" s="74"/>
      <c r="P53" s="12"/>
      <c r="Q53" s="12"/>
      <c r="R53" s="12"/>
      <c r="S53" s="12"/>
      <c r="T53" s="12"/>
    </row>
    <row r="54" spans="2:20" s="10" customFormat="1" ht="14.25" customHeight="1">
      <c r="B54" s="13"/>
      <c r="C54" s="12"/>
      <c r="D54" s="12"/>
      <c r="E54" s="12"/>
      <c r="F54" s="73" t="s">
        <v>59</v>
      </c>
      <c r="G54" s="12"/>
      <c r="H54" s="4"/>
      <c r="I54" s="18" t="s">
        <v>409</v>
      </c>
      <c r="J54" s="198" t="s">
        <v>159</v>
      </c>
      <c r="K54" s="245"/>
      <c r="L54" s="12" t="s">
        <v>159</v>
      </c>
      <c r="M54" s="12"/>
      <c r="N54" s="12"/>
      <c r="O54" s="74"/>
      <c r="P54" s="12"/>
      <c r="Q54" s="12"/>
      <c r="R54" s="12"/>
      <c r="S54" s="12"/>
      <c r="T54" s="12"/>
    </row>
    <row r="55" spans="2:20" s="10" customFormat="1" ht="14.25" customHeight="1" thickBot="1">
      <c r="B55" s="21"/>
      <c r="C55" s="14"/>
      <c r="D55" s="14"/>
      <c r="E55" s="14"/>
      <c r="F55" s="107" t="s">
        <v>60</v>
      </c>
      <c r="G55" s="14"/>
      <c r="H55" s="108"/>
      <c r="I55" s="14" t="s">
        <v>164</v>
      </c>
      <c r="J55" s="247"/>
      <c r="K55" s="14"/>
      <c r="L55" s="14"/>
      <c r="M55" s="14"/>
      <c r="N55" s="14"/>
      <c r="O55" s="109"/>
      <c r="P55" s="12"/>
      <c r="Q55" s="12"/>
      <c r="R55" s="12"/>
      <c r="S55" s="12"/>
      <c r="T55" s="12"/>
    </row>
    <row r="56" spans="2:20" s="10" customFormat="1" ht="3.75" customHeight="1" thickBot="1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</row>
    <row r="57" spans="2:20" s="10" customFormat="1" ht="14.25" customHeight="1">
      <c r="B57" s="96" t="s">
        <v>46</v>
      </c>
      <c r="C57" s="11"/>
      <c r="D57" s="11"/>
      <c r="E57" s="11"/>
      <c r="F57" s="97"/>
      <c r="G57" s="11"/>
      <c r="H57" s="11"/>
      <c r="I57" s="11"/>
      <c r="J57" s="11" t="s">
        <v>483</v>
      </c>
      <c r="K57" s="11"/>
      <c r="L57" s="11"/>
      <c r="M57" s="11"/>
      <c r="N57" s="11"/>
      <c r="O57" s="98"/>
      <c r="P57" s="12"/>
    </row>
    <row r="58" spans="2:20" s="10" customFormat="1" ht="3" customHeight="1">
      <c r="B58" s="99"/>
      <c r="C58" s="24"/>
      <c r="D58" s="24"/>
      <c r="E58" s="24"/>
      <c r="F58" s="70"/>
      <c r="G58" s="24"/>
      <c r="H58" s="71"/>
      <c r="I58" s="71"/>
      <c r="J58" s="71"/>
      <c r="K58" s="24"/>
      <c r="L58" s="24"/>
      <c r="M58" s="24"/>
      <c r="N58" s="24"/>
      <c r="O58" s="178"/>
      <c r="P58" s="12"/>
      <c r="Q58" s="12"/>
      <c r="R58" s="12"/>
      <c r="S58" s="12"/>
      <c r="T58" s="12"/>
    </row>
    <row r="59" spans="2:20" s="10" customFormat="1" ht="14.25" customHeight="1">
      <c r="B59" s="100" t="s">
        <v>296</v>
      </c>
      <c r="C59" s="12"/>
      <c r="D59" s="12"/>
      <c r="E59" s="17" t="s">
        <v>152</v>
      </c>
      <c r="F59" s="265">
        <v>41845</v>
      </c>
      <c r="G59" s="25" t="s">
        <v>35</v>
      </c>
      <c r="H59" s="265">
        <v>41861</v>
      </c>
      <c r="I59" s="12"/>
      <c r="J59" s="280" t="s">
        <v>1096</v>
      </c>
      <c r="K59" s="281"/>
      <c r="L59" s="281"/>
      <c r="M59" s="281"/>
      <c r="N59" s="281"/>
      <c r="O59" s="282"/>
      <c r="P59" s="12"/>
      <c r="Q59" s="12"/>
      <c r="R59" s="12"/>
      <c r="S59" s="12"/>
      <c r="T59" s="12"/>
    </row>
    <row r="60" spans="2:20" s="10" customFormat="1" ht="15" customHeight="1">
      <c r="B60" s="100" t="s">
        <v>389</v>
      </c>
      <c r="C60" s="12"/>
      <c r="D60" s="12"/>
      <c r="E60" s="17" t="s">
        <v>152</v>
      </c>
      <c r="F60" s="265"/>
      <c r="G60" s="25" t="s">
        <v>35</v>
      </c>
      <c r="H60" s="265"/>
      <c r="I60" s="12"/>
      <c r="J60" s="283"/>
      <c r="K60" s="284"/>
      <c r="L60" s="284"/>
      <c r="M60" s="284"/>
      <c r="N60" s="284"/>
      <c r="O60" s="285"/>
      <c r="P60" s="12"/>
      <c r="Q60" s="12"/>
      <c r="R60" s="12"/>
      <c r="S60" s="12"/>
      <c r="T60" s="12"/>
    </row>
    <row r="61" spans="2:20" s="10" customFormat="1" ht="3" customHeight="1">
      <c r="B61" s="101"/>
      <c r="C61" s="26"/>
      <c r="D61" s="26"/>
      <c r="E61" s="26"/>
      <c r="F61" s="26"/>
      <c r="G61" s="26"/>
      <c r="H61" s="26"/>
      <c r="I61" s="26"/>
      <c r="J61" s="26" t="s">
        <v>419</v>
      </c>
      <c r="K61" s="26"/>
      <c r="L61" s="26"/>
      <c r="M61" s="26"/>
      <c r="N61" s="26"/>
      <c r="O61" s="102"/>
      <c r="P61" s="12"/>
      <c r="Q61" s="12"/>
      <c r="R61" s="12"/>
      <c r="S61" s="12"/>
      <c r="T61" s="12"/>
    </row>
    <row r="62" spans="2:20" s="10" customFormat="1" ht="14.25" customHeight="1">
      <c r="B62" s="13"/>
      <c r="C62" s="12"/>
      <c r="D62" s="12"/>
      <c r="E62" s="12"/>
      <c r="F62" s="17"/>
      <c r="G62" s="12"/>
      <c r="H62" s="72" t="s">
        <v>286</v>
      </c>
      <c r="I62" s="12"/>
      <c r="J62" s="203" t="s">
        <v>487</v>
      </c>
      <c r="K62" s="205"/>
      <c r="L62" s="12"/>
      <c r="M62" s="12"/>
      <c r="N62" s="12"/>
      <c r="O62" s="74"/>
    </row>
    <row r="63" spans="2:20" s="10" customFormat="1" ht="14.25" customHeight="1">
      <c r="B63" s="103"/>
      <c r="C63" s="26" t="s">
        <v>497</v>
      </c>
      <c r="D63" s="19"/>
      <c r="E63" s="27" t="s">
        <v>159</v>
      </c>
      <c r="F63" s="181" t="s">
        <v>287</v>
      </c>
      <c r="G63" s="182"/>
      <c r="H63" s="277" t="s">
        <v>428</v>
      </c>
      <c r="I63" s="272"/>
      <c r="J63" s="277" t="s">
        <v>328</v>
      </c>
      <c r="K63" s="272"/>
      <c r="L63" s="277" t="s">
        <v>325</v>
      </c>
      <c r="M63" s="272"/>
      <c r="N63" s="293"/>
      <c r="O63" s="294"/>
      <c r="P63" s="12"/>
      <c r="Q63" s="12"/>
      <c r="R63" s="12"/>
      <c r="S63" s="12"/>
      <c r="T63" s="12"/>
    </row>
    <row r="64" spans="2:20" s="10" customFormat="1" ht="14.25" customHeight="1">
      <c r="B64" s="104">
        <v>1</v>
      </c>
      <c r="C64" s="279" t="s">
        <v>36</v>
      </c>
      <c r="D64" s="279"/>
      <c r="E64" s="279"/>
      <c r="F64" s="31">
        <v>100000</v>
      </c>
      <c r="G64" s="12"/>
      <c r="H64" s="271" t="s">
        <v>15</v>
      </c>
      <c r="I64" s="271"/>
      <c r="J64" s="271"/>
      <c r="K64" s="271"/>
      <c r="L64" s="271"/>
      <c r="M64" s="271"/>
      <c r="N64" s="256" t="s">
        <v>1088</v>
      </c>
      <c r="O64" s="74"/>
      <c r="P64" s="12"/>
      <c r="Q64" s="12"/>
      <c r="R64" s="12"/>
      <c r="S64" s="12"/>
      <c r="T64" s="12"/>
    </row>
    <row r="65" spans="2:20" s="10" customFormat="1" ht="14.25" customHeight="1">
      <c r="B65" s="104">
        <v>2</v>
      </c>
      <c r="C65" s="279" t="s">
        <v>39</v>
      </c>
      <c r="D65" s="279"/>
      <c r="E65" s="279"/>
      <c r="F65" s="31">
        <v>50000</v>
      </c>
      <c r="G65" s="12"/>
      <c r="H65" s="271" t="s">
        <v>15</v>
      </c>
      <c r="I65" s="271"/>
      <c r="J65" s="271"/>
      <c r="K65" s="271"/>
      <c r="L65" s="271"/>
      <c r="M65" s="271"/>
      <c r="N65" s="256" t="s">
        <v>1088</v>
      </c>
      <c r="O65" s="74"/>
      <c r="P65" s="12"/>
      <c r="Q65" s="12"/>
      <c r="R65" s="12"/>
      <c r="S65" s="12"/>
      <c r="T65" s="12"/>
    </row>
    <row r="66" spans="2:20" s="10" customFormat="1" ht="14.25" customHeight="1">
      <c r="B66" s="104">
        <v>3</v>
      </c>
      <c r="C66" s="279"/>
      <c r="D66" s="279"/>
      <c r="E66" s="279"/>
      <c r="F66" s="31"/>
      <c r="G66" s="12"/>
      <c r="H66" s="271"/>
      <c r="I66" s="271"/>
      <c r="J66" s="271"/>
      <c r="K66" s="271"/>
      <c r="L66" s="271"/>
      <c r="M66" s="271"/>
      <c r="N66" s="256" t="s">
        <v>1088</v>
      </c>
      <c r="O66" s="74"/>
      <c r="P66" s="12"/>
      <c r="Q66" s="12"/>
      <c r="R66" s="12"/>
      <c r="S66" s="12"/>
      <c r="T66" s="12"/>
    </row>
    <row r="67" spans="2:20" s="10" customFormat="1" ht="14.25" customHeight="1">
      <c r="B67" s="104">
        <v>4</v>
      </c>
      <c r="C67" s="279"/>
      <c r="D67" s="279"/>
      <c r="E67" s="279"/>
      <c r="F67" s="31"/>
      <c r="G67" s="12"/>
      <c r="H67" s="271"/>
      <c r="I67" s="271"/>
      <c r="J67" s="271"/>
      <c r="K67" s="271"/>
      <c r="L67" s="271"/>
      <c r="M67" s="271"/>
      <c r="N67" s="256" t="s">
        <v>1088</v>
      </c>
      <c r="O67" s="74"/>
      <c r="P67" s="12"/>
      <c r="Q67" s="12"/>
      <c r="R67" s="12"/>
      <c r="S67" s="12"/>
      <c r="T67" s="12"/>
    </row>
    <row r="68" spans="2:20" s="10" customFormat="1" ht="14.25" customHeight="1">
      <c r="B68" s="104">
        <v>5</v>
      </c>
      <c r="C68" s="279"/>
      <c r="D68" s="279"/>
      <c r="E68" s="279"/>
      <c r="F68" s="31"/>
      <c r="G68" s="12"/>
      <c r="H68" s="271"/>
      <c r="I68" s="271"/>
      <c r="J68" s="271"/>
      <c r="K68" s="271"/>
      <c r="L68" s="271"/>
      <c r="M68" s="271"/>
      <c r="N68" s="256" t="s">
        <v>1088</v>
      </c>
      <c r="O68" s="74"/>
      <c r="P68" s="12"/>
      <c r="Q68" s="12"/>
      <c r="R68" s="12"/>
      <c r="S68" s="12"/>
      <c r="T68" s="12"/>
    </row>
    <row r="69" spans="2:20" s="10" customFormat="1" ht="5.25" customHeight="1">
      <c r="B69" s="13"/>
      <c r="C69" s="12"/>
      <c r="D69" s="12"/>
      <c r="E69" s="12"/>
      <c r="F69" s="12"/>
      <c r="G69" s="12"/>
      <c r="H69" s="17"/>
      <c r="I69" s="12"/>
      <c r="J69" s="12"/>
      <c r="K69" s="12"/>
      <c r="L69" s="12"/>
      <c r="M69" s="12"/>
      <c r="N69" s="12"/>
      <c r="O69" s="74"/>
      <c r="P69" s="12"/>
      <c r="Q69" s="12"/>
      <c r="R69" s="12"/>
      <c r="S69" s="12"/>
      <c r="T69" s="12"/>
    </row>
    <row r="70" spans="2:20" s="10" customFormat="1" ht="14.25" customHeight="1">
      <c r="B70" s="13"/>
      <c r="C70" s="23" t="s">
        <v>297</v>
      </c>
      <c r="D70" s="19" t="s">
        <v>736</v>
      </c>
      <c r="E70" s="18" t="s">
        <v>521</v>
      </c>
      <c r="F70" s="73" t="s">
        <v>16</v>
      </c>
      <c r="G70" s="12"/>
      <c r="H70" s="4">
        <v>150000</v>
      </c>
      <c r="I70" s="18" t="s">
        <v>409</v>
      </c>
      <c r="J70" s="198" t="s">
        <v>159</v>
      </c>
      <c r="K70" s="245"/>
      <c r="L70" s="4">
        <v>0</v>
      </c>
      <c r="M70" s="18" t="s">
        <v>409</v>
      </c>
      <c r="N70" s="12" t="s">
        <v>159</v>
      </c>
      <c r="O70" s="74"/>
      <c r="P70" s="12"/>
      <c r="Q70" s="12"/>
      <c r="R70" s="12"/>
      <c r="S70" s="12"/>
      <c r="T70" s="12"/>
    </row>
    <row r="71" spans="2:20" s="10" customFormat="1" ht="14.25" customHeight="1">
      <c r="B71" s="13"/>
      <c r="C71" s="22" t="s">
        <v>51</v>
      </c>
      <c r="D71" s="19" t="s">
        <v>407</v>
      </c>
      <c r="E71" s="12" t="s">
        <v>159</v>
      </c>
      <c r="F71" s="15" t="s">
        <v>0</v>
      </c>
      <c r="G71" s="12"/>
      <c r="H71" s="4">
        <v>10</v>
      </c>
      <c r="I71" s="18" t="s">
        <v>735</v>
      </c>
      <c r="J71" s="4" t="s">
        <v>159</v>
      </c>
      <c r="K71" s="18" t="s">
        <v>735</v>
      </c>
      <c r="L71" s="4" t="s">
        <v>159</v>
      </c>
      <c r="M71" s="18" t="s">
        <v>409</v>
      </c>
      <c r="N71" s="12" t="s">
        <v>159</v>
      </c>
      <c r="O71" s="74"/>
      <c r="P71" s="12"/>
      <c r="Q71" s="12"/>
      <c r="R71" s="12"/>
      <c r="S71" s="12"/>
      <c r="T71" s="12"/>
    </row>
    <row r="72" spans="2:20" s="10" customFormat="1" ht="14.25" customHeight="1">
      <c r="B72" s="259"/>
      <c r="C72" s="23" t="s">
        <v>824</v>
      </c>
      <c r="D72" s="19" t="s">
        <v>734</v>
      </c>
      <c r="E72" s="12" t="s">
        <v>159</v>
      </c>
      <c r="F72" s="15" t="s">
        <v>825</v>
      </c>
      <c r="G72" s="12"/>
      <c r="H72" s="4"/>
      <c r="I72" s="18" t="s">
        <v>409</v>
      </c>
      <c r="J72" s="4" t="s">
        <v>159</v>
      </c>
      <c r="K72" s="18" t="s">
        <v>409</v>
      </c>
      <c r="L72" s="4" t="s">
        <v>159</v>
      </c>
      <c r="M72" s="18" t="s">
        <v>409</v>
      </c>
      <c r="N72" s="12" t="s">
        <v>159</v>
      </c>
      <c r="O72" s="74"/>
      <c r="P72" s="12"/>
      <c r="Q72" s="12"/>
      <c r="R72" s="12"/>
      <c r="S72" s="12"/>
      <c r="T72" s="12"/>
    </row>
    <row r="73" spans="2:20" s="10" customFormat="1" ht="14.25" customHeight="1">
      <c r="B73" s="13"/>
      <c r="C73" s="23"/>
      <c r="D73" s="257"/>
      <c r="E73" s="12" t="s">
        <v>159</v>
      </c>
      <c r="F73" s="258"/>
      <c r="G73" s="12"/>
      <c r="H73" s="260"/>
      <c r="I73" s="261"/>
      <c r="J73" s="260"/>
      <c r="K73" s="261"/>
      <c r="L73" s="260"/>
      <c r="M73" s="261"/>
      <c r="N73" s="12" t="s">
        <v>159</v>
      </c>
      <c r="O73" s="74"/>
      <c r="P73" s="12"/>
      <c r="Q73" s="12"/>
      <c r="R73" s="12"/>
      <c r="S73" s="12"/>
      <c r="T73" s="12"/>
    </row>
    <row r="74" spans="2:20" s="10" customFormat="1" ht="14.25" customHeight="1">
      <c r="B74" s="13"/>
      <c r="C74" s="12"/>
      <c r="D74" s="12"/>
      <c r="E74" s="12"/>
      <c r="F74" s="73" t="s">
        <v>59</v>
      </c>
      <c r="G74" s="12"/>
      <c r="H74" s="4">
        <v>1000</v>
      </c>
      <c r="I74" s="18" t="s">
        <v>409</v>
      </c>
      <c r="J74" s="4" t="s">
        <v>159</v>
      </c>
      <c r="K74" s="18" t="s">
        <v>409</v>
      </c>
      <c r="L74" s="4" t="s">
        <v>159</v>
      </c>
      <c r="M74" s="18" t="s">
        <v>409</v>
      </c>
      <c r="N74" s="12" t="s">
        <v>159</v>
      </c>
      <c r="O74" s="74"/>
      <c r="P74" s="12"/>
      <c r="Q74" s="12"/>
      <c r="R74" s="12"/>
      <c r="S74" s="12"/>
      <c r="T74" s="12"/>
    </row>
    <row r="75" spans="2:20" s="10" customFormat="1" ht="14.25" customHeight="1" thickBot="1">
      <c r="B75" s="21"/>
      <c r="C75" s="14"/>
      <c r="D75" s="14"/>
      <c r="E75" s="14"/>
      <c r="F75" s="107" t="s">
        <v>60</v>
      </c>
      <c r="G75" s="14"/>
      <c r="H75" s="108" t="s">
        <v>159</v>
      </c>
      <c r="I75" s="14" t="s">
        <v>164</v>
      </c>
      <c r="J75" s="247"/>
      <c r="K75" s="14"/>
      <c r="L75" s="108"/>
      <c r="M75" s="14" t="s">
        <v>164</v>
      </c>
      <c r="N75" s="14"/>
      <c r="O75" s="109"/>
      <c r="P75" s="12"/>
      <c r="Q75" s="12"/>
      <c r="R75" s="12"/>
      <c r="S75" s="12"/>
      <c r="T75" s="12"/>
    </row>
    <row r="76" spans="2:20" s="10" customFormat="1" ht="3.75" customHeight="1" thickBot="1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2"/>
      <c r="O76" s="12"/>
      <c r="P76" s="12"/>
      <c r="Q76" s="12"/>
      <c r="R76" s="12"/>
      <c r="S76" s="12"/>
      <c r="T76" s="12"/>
    </row>
    <row r="77" spans="2:20" s="10" customFormat="1" ht="14.25" customHeight="1">
      <c r="B77" s="96" t="s">
        <v>48</v>
      </c>
      <c r="C77" s="11"/>
      <c r="D77" s="11"/>
      <c r="E77" s="11"/>
      <c r="F77" s="97"/>
      <c r="G77" s="11"/>
      <c r="H77" s="11"/>
      <c r="I77" s="11"/>
      <c r="J77" s="11" t="s">
        <v>483</v>
      </c>
      <c r="K77" s="11"/>
      <c r="L77" s="11"/>
      <c r="M77" s="11"/>
      <c r="N77" s="11"/>
      <c r="O77" s="98"/>
      <c r="P77" s="12"/>
    </row>
    <row r="78" spans="2:20" s="10" customFormat="1" ht="3" customHeight="1">
      <c r="B78" s="99"/>
      <c r="C78" s="24"/>
      <c r="D78" s="24"/>
      <c r="E78" s="24"/>
      <c r="F78" s="70"/>
      <c r="G78" s="24"/>
      <c r="H78" s="71"/>
      <c r="I78" s="71"/>
      <c r="J78" s="71"/>
      <c r="K78" s="24"/>
      <c r="L78" s="24"/>
      <c r="M78" s="24"/>
      <c r="N78" s="24"/>
      <c r="O78" s="178"/>
      <c r="P78" s="12"/>
      <c r="Q78" s="12"/>
      <c r="R78" s="12"/>
      <c r="S78" s="12"/>
      <c r="T78" s="12"/>
    </row>
    <row r="79" spans="2:20" s="10" customFormat="1" ht="14.25" customHeight="1">
      <c r="B79" s="100" t="s">
        <v>296</v>
      </c>
      <c r="C79" s="12"/>
      <c r="D79" s="12"/>
      <c r="E79" s="17" t="s">
        <v>152</v>
      </c>
      <c r="F79" s="265">
        <v>41845</v>
      </c>
      <c r="G79" s="25" t="s">
        <v>35</v>
      </c>
      <c r="H79" s="265">
        <v>41861</v>
      </c>
      <c r="I79" s="12"/>
      <c r="J79" s="286" t="s">
        <v>1098</v>
      </c>
      <c r="K79" s="281"/>
      <c r="L79" s="281"/>
      <c r="M79" s="281"/>
      <c r="N79" s="281"/>
      <c r="O79" s="282"/>
      <c r="P79" s="12"/>
      <c r="Q79" s="12"/>
      <c r="R79" s="12"/>
      <c r="S79" s="12"/>
      <c r="T79" s="12"/>
    </row>
    <row r="80" spans="2:20" s="10" customFormat="1" ht="15" customHeight="1">
      <c r="B80" s="100" t="s">
        <v>389</v>
      </c>
      <c r="C80" s="12"/>
      <c r="D80" s="12"/>
      <c r="E80" s="17" t="s">
        <v>152</v>
      </c>
      <c r="F80" s="265"/>
      <c r="G80" s="25" t="s">
        <v>35</v>
      </c>
      <c r="H80" s="265"/>
      <c r="I80" s="12"/>
      <c r="J80" s="283"/>
      <c r="K80" s="284"/>
      <c r="L80" s="284"/>
      <c r="M80" s="284"/>
      <c r="N80" s="284"/>
      <c r="O80" s="285"/>
      <c r="P80" s="12"/>
      <c r="Q80" s="12"/>
      <c r="R80" s="12"/>
      <c r="S80" s="12"/>
      <c r="T80" s="12"/>
    </row>
    <row r="81" spans="2:20" s="10" customFormat="1" ht="3" customHeight="1">
      <c r="B81" s="101"/>
      <c r="C81" s="26"/>
      <c r="D81" s="26"/>
      <c r="E81" s="26"/>
      <c r="F81" s="26"/>
      <c r="G81" s="26"/>
      <c r="H81" s="26"/>
      <c r="I81" s="26"/>
      <c r="J81" s="26" t="s">
        <v>419</v>
      </c>
      <c r="K81" s="26"/>
      <c r="L81" s="26"/>
      <c r="M81" s="26"/>
      <c r="N81" s="26"/>
      <c r="O81" s="102"/>
      <c r="P81" s="12"/>
      <c r="Q81" s="12"/>
      <c r="R81" s="12"/>
      <c r="S81" s="12"/>
      <c r="T81" s="12"/>
    </row>
    <row r="82" spans="2:20" s="10" customFormat="1" ht="14.25" customHeight="1">
      <c r="B82" s="13"/>
      <c r="C82" s="12"/>
      <c r="D82" s="12"/>
      <c r="E82" s="12"/>
      <c r="F82" s="17"/>
      <c r="G82" s="12"/>
      <c r="H82" s="72" t="s">
        <v>286</v>
      </c>
      <c r="I82" s="12"/>
      <c r="J82" s="203" t="s">
        <v>484</v>
      </c>
      <c r="K82" s="205"/>
      <c r="L82" s="12"/>
      <c r="M82" s="12"/>
      <c r="N82" s="12"/>
      <c r="O82" s="74"/>
    </row>
    <row r="83" spans="2:20" s="10" customFormat="1" ht="14.25" customHeight="1">
      <c r="B83" s="103"/>
      <c r="C83" s="26" t="s">
        <v>497</v>
      </c>
      <c r="D83" s="19" t="s">
        <v>1097</v>
      </c>
      <c r="E83" s="27" t="s">
        <v>159</v>
      </c>
      <c r="F83" s="181" t="s">
        <v>287</v>
      </c>
      <c r="G83" s="182"/>
      <c r="H83" s="277" t="s">
        <v>476</v>
      </c>
      <c r="I83" s="272"/>
      <c r="J83" s="277" t="s">
        <v>478</v>
      </c>
      <c r="K83" s="272"/>
      <c r="L83" s="277" t="s">
        <v>480</v>
      </c>
      <c r="M83" s="272"/>
      <c r="N83" s="12"/>
      <c r="O83" s="74"/>
      <c r="P83" s="12"/>
      <c r="Q83" s="12"/>
      <c r="R83" s="12"/>
      <c r="S83" s="12"/>
      <c r="T83" s="12"/>
    </row>
    <row r="84" spans="2:20" s="10" customFormat="1" ht="14.25" customHeight="1">
      <c r="B84" s="104">
        <v>1</v>
      </c>
      <c r="C84" s="266" t="s">
        <v>1099</v>
      </c>
      <c r="D84" s="267"/>
      <c r="E84" s="268"/>
      <c r="F84" s="31">
        <v>20</v>
      </c>
      <c r="G84" s="12"/>
      <c r="H84" s="275" t="s">
        <v>15</v>
      </c>
      <c r="I84" s="276"/>
      <c r="J84" s="275" t="s">
        <v>15</v>
      </c>
      <c r="K84" s="276"/>
      <c r="L84" s="271"/>
      <c r="M84" s="271"/>
      <c r="N84" s="12"/>
      <c r="O84" s="74"/>
      <c r="P84" s="12"/>
      <c r="Q84" s="12"/>
      <c r="R84" s="12"/>
      <c r="S84" s="12"/>
      <c r="T84" s="12"/>
    </row>
    <row r="85" spans="2:20" s="10" customFormat="1" ht="14.25" customHeight="1">
      <c r="B85" s="104">
        <v>2</v>
      </c>
      <c r="C85" s="266"/>
      <c r="D85" s="267"/>
      <c r="E85" s="268"/>
      <c r="F85" s="31"/>
      <c r="G85" s="12"/>
      <c r="H85" s="275" t="s">
        <v>1088</v>
      </c>
      <c r="I85" s="276"/>
      <c r="J85" s="275" t="s">
        <v>1088</v>
      </c>
      <c r="K85" s="276"/>
      <c r="L85" s="271"/>
      <c r="M85" s="271"/>
      <c r="N85" s="12"/>
      <c r="O85" s="74"/>
      <c r="P85" s="12"/>
      <c r="Q85" s="12"/>
      <c r="R85" s="12"/>
      <c r="S85" s="12"/>
      <c r="T85" s="12"/>
    </row>
    <row r="86" spans="2:20" s="10" customFormat="1" ht="14.25" customHeight="1">
      <c r="B86" s="104">
        <v>3</v>
      </c>
      <c r="C86" s="266"/>
      <c r="D86" s="267"/>
      <c r="E86" s="268"/>
      <c r="F86" s="31"/>
      <c r="G86" s="12"/>
      <c r="H86" s="275" t="s">
        <v>1088</v>
      </c>
      <c r="I86" s="276"/>
      <c r="J86" s="275" t="s">
        <v>1088</v>
      </c>
      <c r="K86" s="276"/>
      <c r="L86" s="271"/>
      <c r="M86" s="271"/>
      <c r="N86" s="12"/>
      <c r="O86" s="74"/>
      <c r="P86" s="12"/>
      <c r="Q86" s="12"/>
      <c r="R86" s="12"/>
      <c r="S86" s="12"/>
      <c r="T86" s="12"/>
    </row>
    <row r="87" spans="2:20" s="10" customFormat="1" ht="14.25" customHeight="1">
      <c r="B87" s="104">
        <v>4</v>
      </c>
      <c r="C87" s="266"/>
      <c r="D87" s="267"/>
      <c r="E87" s="268"/>
      <c r="F87" s="31"/>
      <c r="G87" s="12"/>
      <c r="H87" s="275" t="s">
        <v>1088</v>
      </c>
      <c r="I87" s="276"/>
      <c r="J87" s="275" t="s">
        <v>1088</v>
      </c>
      <c r="K87" s="276"/>
      <c r="L87" s="271"/>
      <c r="M87" s="271"/>
      <c r="N87" s="12"/>
      <c r="O87" s="74"/>
      <c r="P87" s="12"/>
      <c r="Q87" s="12"/>
      <c r="R87" s="12"/>
      <c r="S87" s="12"/>
      <c r="T87" s="12"/>
    </row>
    <row r="88" spans="2:20" s="10" customFormat="1" ht="14.25" customHeight="1">
      <c r="B88" s="104">
        <v>5</v>
      </c>
      <c r="C88" s="266"/>
      <c r="D88" s="267"/>
      <c r="E88" s="268"/>
      <c r="F88" s="31"/>
      <c r="G88" s="12"/>
      <c r="H88" s="275" t="s">
        <v>1088</v>
      </c>
      <c r="I88" s="276"/>
      <c r="J88" s="275" t="s">
        <v>1088</v>
      </c>
      <c r="K88" s="276"/>
      <c r="L88" s="271"/>
      <c r="M88" s="271"/>
      <c r="N88" s="12"/>
      <c r="O88" s="74"/>
      <c r="P88" s="12"/>
      <c r="Q88" s="12"/>
      <c r="R88" s="12"/>
      <c r="S88" s="12"/>
      <c r="T88" s="12"/>
    </row>
    <row r="89" spans="2:20" s="10" customFormat="1" ht="5.25" customHeight="1">
      <c r="B89" s="13"/>
      <c r="C89" s="12"/>
      <c r="D89" s="12"/>
      <c r="E89" s="12"/>
      <c r="F89" s="12"/>
      <c r="G89" s="12"/>
      <c r="H89" s="17"/>
      <c r="I89" s="12"/>
      <c r="J89" s="12"/>
      <c r="K89" s="12"/>
      <c r="L89" s="12"/>
      <c r="M89" s="12"/>
      <c r="N89" s="12"/>
      <c r="O89" s="74"/>
      <c r="P89" s="12"/>
      <c r="Q89" s="12"/>
      <c r="R89" s="12"/>
      <c r="S89" s="12"/>
      <c r="T89" s="12"/>
    </row>
    <row r="90" spans="2:20" s="10" customFormat="1" ht="14.25" customHeight="1">
      <c r="B90" s="13"/>
      <c r="C90" s="23" t="s">
        <v>297</v>
      </c>
      <c r="D90" s="19" t="s">
        <v>845</v>
      </c>
      <c r="E90" s="18"/>
      <c r="F90" s="73" t="s">
        <v>16</v>
      </c>
      <c r="G90" s="12"/>
      <c r="H90" s="4">
        <v>20</v>
      </c>
      <c r="I90" s="18" t="s">
        <v>844</v>
      </c>
      <c r="J90" s="4">
        <v>20</v>
      </c>
      <c r="K90" s="18" t="s">
        <v>844</v>
      </c>
      <c r="L90" s="4">
        <v>0</v>
      </c>
      <c r="M90" s="18" t="s">
        <v>844</v>
      </c>
      <c r="N90" s="12" t="s">
        <v>159</v>
      </c>
      <c r="O90" s="74"/>
      <c r="P90" s="12"/>
      <c r="Q90" s="12"/>
      <c r="R90" s="12"/>
      <c r="S90" s="12"/>
      <c r="T90" s="12"/>
    </row>
    <row r="91" spans="2:20" s="10" customFormat="1" ht="14.25" customHeight="1">
      <c r="B91" s="13"/>
      <c r="C91" s="22" t="s">
        <v>51</v>
      </c>
      <c r="D91" s="19" t="s">
        <v>408</v>
      </c>
      <c r="E91" s="12" t="s">
        <v>159</v>
      </c>
      <c r="F91" s="15" t="s">
        <v>0</v>
      </c>
      <c r="G91" s="12"/>
      <c r="H91" s="4"/>
      <c r="I91" s="18" t="s">
        <v>409</v>
      </c>
      <c r="J91" s="4" t="s">
        <v>159</v>
      </c>
      <c r="K91" s="18" t="s">
        <v>409</v>
      </c>
      <c r="L91" s="4" t="s">
        <v>159</v>
      </c>
      <c r="M91" s="18" t="s">
        <v>409</v>
      </c>
      <c r="N91" s="12" t="s">
        <v>159</v>
      </c>
      <c r="O91" s="74"/>
      <c r="P91" s="12"/>
      <c r="Q91" s="12"/>
      <c r="R91" s="12"/>
      <c r="S91" s="12"/>
      <c r="T91" s="12"/>
    </row>
    <row r="92" spans="2:20" s="10" customFormat="1" ht="14.25" customHeight="1">
      <c r="B92" s="110" t="s">
        <v>416</v>
      </c>
      <c r="C92" s="23" t="s">
        <v>1101</v>
      </c>
      <c r="D92" s="28" t="s">
        <v>415</v>
      </c>
      <c r="E92" s="12" t="s">
        <v>159</v>
      </c>
      <c r="F92" s="15" t="s">
        <v>1102</v>
      </c>
      <c r="G92" s="12"/>
      <c r="H92" s="4">
        <v>50000</v>
      </c>
      <c r="I92" s="32" t="s">
        <v>409</v>
      </c>
      <c r="J92" s="198">
        <v>50000</v>
      </c>
      <c r="K92" s="32" t="s">
        <v>409</v>
      </c>
      <c r="L92" s="198">
        <v>50000</v>
      </c>
      <c r="M92" s="32" t="s">
        <v>409</v>
      </c>
      <c r="N92" s="12" t="s">
        <v>159</v>
      </c>
      <c r="O92" s="74"/>
      <c r="P92" s="12" t="s">
        <v>159</v>
      </c>
      <c r="Q92" s="12"/>
      <c r="R92" s="12"/>
      <c r="S92" s="12"/>
      <c r="T92" s="12"/>
    </row>
    <row r="93" spans="2:20" s="10" customFormat="1" ht="14.25" customHeight="1">
      <c r="B93" s="13"/>
      <c r="C93" s="23" t="s">
        <v>1101</v>
      </c>
      <c r="D93" s="28" t="s">
        <v>408</v>
      </c>
      <c r="E93" s="12" t="s">
        <v>159</v>
      </c>
      <c r="F93" s="15" t="s">
        <v>1103</v>
      </c>
      <c r="G93" s="12"/>
      <c r="H93" s="4">
        <v>100000</v>
      </c>
      <c r="I93" s="32" t="s">
        <v>409</v>
      </c>
      <c r="J93" s="198">
        <v>100000</v>
      </c>
      <c r="K93" s="32" t="s">
        <v>409</v>
      </c>
      <c r="L93" s="198">
        <v>100000</v>
      </c>
      <c r="M93" s="32" t="s">
        <v>409</v>
      </c>
      <c r="N93" s="12" t="s">
        <v>159</v>
      </c>
      <c r="O93" s="74"/>
      <c r="P93" s="12"/>
      <c r="Q93" s="12"/>
      <c r="R93" s="12"/>
      <c r="S93" s="12"/>
      <c r="T93" s="12"/>
    </row>
    <row r="94" spans="2:20" s="10" customFormat="1" ht="14.25" customHeight="1">
      <c r="B94" s="13"/>
      <c r="C94" s="12"/>
      <c r="D94" s="12"/>
      <c r="E94" s="12"/>
      <c r="F94" s="73" t="s">
        <v>59</v>
      </c>
      <c r="G94" s="12"/>
      <c r="H94" s="4">
        <v>100</v>
      </c>
      <c r="I94" s="18" t="s">
        <v>405</v>
      </c>
      <c r="J94" s="33" t="s">
        <v>159</v>
      </c>
      <c r="K94" s="32" t="s">
        <v>405</v>
      </c>
      <c r="L94" s="33" t="s">
        <v>159</v>
      </c>
      <c r="M94" s="32" t="s">
        <v>405</v>
      </c>
      <c r="N94" s="12" t="s">
        <v>159</v>
      </c>
      <c r="O94" s="74"/>
      <c r="P94" s="12"/>
      <c r="Q94" s="12"/>
      <c r="R94" s="12"/>
      <c r="S94" s="12"/>
      <c r="T94" s="12"/>
    </row>
    <row r="95" spans="2:20" s="10" customFormat="1" ht="14.25" customHeight="1" thickBot="1">
      <c r="B95" s="21"/>
      <c r="C95" s="14"/>
      <c r="D95" s="14"/>
      <c r="E95" s="14"/>
      <c r="F95" s="107" t="s">
        <v>60</v>
      </c>
      <c r="G95" s="14"/>
      <c r="H95" s="108"/>
      <c r="I95" s="14" t="s">
        <v>164</v>
      </c>
      <c r="J95" s="111"/>
      <c r="K95" s="14" t="s">
        <v>164</v>
      </c>
      <c r="L95" s="111"/>
      <c r="M95" s="14" t="s">
        <v>164</v>
      </c>
      <c r="N95" s="14"/>
      <c r="O95" s="109"/>
      <c r="P95" s="12"/>
      <c r="Q95" s="12"/>
      <c r="R95" s="12"/>
      <c r="S95" s="12"/>
      <c r="T95" s="12"/>
    </row>
    <row r="96" spans="2:20" s="10" customFormat="1" ht="3.75" customHeight="1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2"/>
      <c r="O96" s="12"/>
      <c r="P96" s="12"/>
      <c r="Q96" s="12"/>
      <c r="R96" s="12"/>
      <c r="S96" s="12"/>
      <c r="T96" s="12"/>
    </row>
    <row r="97" spans="5:18" s="10" customFormat="1">
      <c r="E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</row>
    <row r="98" spans="5:18" s="10" customFormat="1">
      <c r="E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</row>
    <row r="99" spans="5:18" s="10" customFormat="1">
      <c r="E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</row>
    <row r="100" spans="5:18" s="10" customFormat="1">
      <c r="E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</row>
    <row r="101" spans="5:18" s="10" customFormat="1">
      <c r="E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</row>
    <row r="102" spans="5:18" s="10" customFormat="1">
      <c r="E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5:18" s="10" customFormat="1">
      <c r="E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</row>
    <row r="104" spans="5:18" s="10" customFormat="1">
      <c r="E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5:18" s="10" customFormat="1">
      <c r="E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</row>
    <row r="106" spans="5:18" s="10" customFormat="1">
      <c r="E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</row>
    <row r="107" spans="5:18" s="10" customFormat="1">
      <c r="E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</row>
    <row r="108" spans="5:18" s="10" customFormat="1">
      <c r="E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</row>
    <row r="109" spans="5:18" s="10" customFormat="1">
      <c r="E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</row>
    <row r="110" spans="5:18" s="10" customFormat="1">
      <c r="E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5:18" s="10" customFormat="1">
      <c r="E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</row>
    <row r="112" spans="5:18" s="10" customFormat="1">
      <c r="E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</row>
    <row r="113" spans="5:18" s="10" customFormat="1">
      <c r="E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</row>
    <row r="114" spans="5:18" s="10" customFormat="1">
      <c r="E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</row>
    <row r="115" spans="5:18" s="10" customFormat="1">
      <c r="E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</row>
    <row r="116" spans="5:18" s="10" customFormat="1">
      <c r="E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</row>
    <row r="117" spans="5:18" s="10" customFormat="1">
      <c r="E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</row>
    <row r="118" spans="5:18" s="10" customFormat="1">
      <c r="E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5:18" s="10" customFormat="1">
      <c r="E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5:18" s="10" customFormat="1">
      <c r="E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</row>
    <row r="121" spans="5:18" s="10" customFormat="1">
      <c r="E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</row>
    <row r="122" spans="5:18" s="10" customFormat="1">
      <c r="E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</row>
    <row r="123" spans="5:18" s="10" customFormat="1">
      <c r="E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</row>
    <row r="124" spans="5:18" s="10" customFormat="1">
      <c r="E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</row>
    <row r="125" spans="5:18" s="10" customFormat="1">
      <c r="E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</row>
    <row r="126" spans="5:18" s="10" customFormat="1">
      <c r="E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5:18" s="10" customFormat="1">
      <c r="E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</row>
    <row r="128" spans="5:18" s="10" customFormat="1">
      <c r="E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</row>
    <row r="129" spans="5:18" s="10" customFormat="1">
      <c r="E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</row>
    <row r="130" spans="5:18" s="10" customFormat="1">
      <c r="E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</row>
    <row r="131" spans="5:18" s="10" customFormat="1">
      <c r="E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</row>
    <row r="132" spans="5:18" s="10" customFormat="1">
      <c r="E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</row>
    <row r="133" spans="5:18" s="10" customFormat="1">
      <c r="E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</row>
    <row r="134" spans="5:18" s="10" customFormat="1">
      <c r="E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</row>
    <row r="135" spans="5:18" s="10" customFormat="1">
      <c r="E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</row>
    <row r="136" spans="5:18" s="10" customFormat="1">
      <c r="E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</row>
    <row r="137" spans="5:18" s="10" customFormat="1">
      <c r="E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</row>
    <row r="138" spans="5:18" s="10" customFormat="1">
      <c r="E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</row>
    <row r="139" spans="5:18" s="10" customFormat="1">
      <c r="E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</row>
    <row r="140" spans="5:18" s="10" customFormat="1">
      <c r="E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</row>
    <row r="141" spans="5:18" s="10" customFormat="1">
      <c r="E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</row>
    <row r="142" spans="5:18" s="10" customFormat="1">
      <c r="E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</row>
    <row r="143" spans="5:18" s="10" customFormat="1">
      <c r="E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</row>
    <row r="144" spans="5:18" s="10" customFormat="1">
      <c r="E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</row>
    <row r="145" spans="5:7" s="10" customFormat="1">
      <c r="E145" s="12"/>
      <c r="G145" s="12"/>
    </row>
    <row r="146" spans="5:7" s="10" customFormat="1">
      <c r="E146" s="12"/>
      <c r="G146" s="12"/>
    </row>
    <row r="147" spans="5:7" s="10" customFormat="1">
      <c r="E147" s="12"/>
      <c r="G147" s="12"/>
    </row>
    <row r="148" spans="5:7" s="10" customFormat="1">
      <c r="E148" s="12"/>
      <c r="G148" s="12"/>
    </row>
    <row r="149" spans="5:7" s="10" customFormat="1">
      <c r="E149" s="12"/>
      <c r="G149" s="12"/>
    </row>
    <row r="150" spans="5:7" s="10" customFormat="1">
      <c r="E150" s="12"/>
      <c r="G150" s="12"/>
    </row>
    <row r="151" spans="5:7" s="10" customFormat="1">
      <c r="E151" s="12"/>
      <c r="G151" s="12"/>
    </row>
    <row r="152" spans="5:7" s="10" customFormat="1">
      <c r="E152" s="12"/>
      <c r="G152" s="12"/>
    </row>
    <row r="153" spans="5:7" s="10" customFormat="1">
      <c r="E153" s="12"/>
      <c r="G153" s="12"/>
    </row>
    <row r="154" spans="5:7" s="10" customFormat="1">
      <c r="E154" s="12"/>
      <c r="G154" s="12"/>
    </row>
    <row r="155" spans="5:7" s="10" customFormat="1">
      <c r="E155" s="12"/>
      <c r="G155" s="12"/>
    </row>
    <row r="156" spans="5:7" s="10" customFormat="1">
      <c r="E156" s="12"/>
      <c r="G156" s="12"/>
    </row>
    <row r="157" spans="5:7" s="10" customFormat="1">
      <c r="E157" s="12"/>
      <c r="G157" s="12"/>
    </row>
    <row r="158" spans="5:7" s="10" customFormat="1">
      <c r="E158" s="12"/>
      <c r="G158" s="12"/>
    </row>
    <row r="159" spans="5:7" s="10" customFormat="1">
      <c r="E159" s="12"/>
      <c r="G159" s="12"/>
    </row>
    <row r="160" spans="5:7" s="10" customFormat="1">
      <c r="E160" s="12"/>
      <c r="G160" s="12"/>
    </row>
    <row r="161" spans="5:7" s="10" customFormat="1">
      <c r="E161" s="12"/>
      <c r="G161" s="12"/>
    </row>
    <row r="162" spans="5:7" s="10" customFormat="1">
      <c r="E162" s="12"/>
      <c r="G162" s="12"/>
    </row>
    <row r="163" spans="5:7" s="10" customFormat="1">
      <c r="E163" s="12"/>
      <c r="G163" s="12"/>
    </row>
    <row r="164" spans="5:7" s="10" customFormat="1">
      <c r="E164" s="12"/>
      <c r="G164" s="12"/>
    </row>
    <row r="165" spans="5:7" s="10" customFormat="1">
      <c r="E165" s="12"/>
      <c r="G165" s="12"/>
    </row>
    <row r="166" spans="5:7" s="10" customFormat="1">
      <c r="E166" s="12"/>
      <c r="G166" s="12"/>
    </row>
    <row r="167" spans="5:7" s="10" customFormat="1">
      <c r="E167" s="12"/>
      <c r="G167" s="12"/>
    </row>
    <row r="168" spans="5:7" s="10" customFormat="1">
      <c r="E168" s="12"/>
      <c r="G168" s="12"/>
    </row>
    <row r="169" spans="5:7" s="10" customFormat="1">
      <c r="E169" s="12"/>
      <c r="G169" s="12"/>
    </row>
    <row r="170" spans="5:7" s="10" customFormat="1">
      <c r="E170" s="12"/>
      <c r="G170" s="12"/>
    </row>
    <row r="171" spans="5:7" s="10" customFormat="1">
      <c r="E171" s="12"/>
      <c r="G171" s="12"/>
    </row>
    <row r="172" spans="5:7" s="10" customFormat="1">
      <c r="E172" s="12"/>
      <c r="G172" s="12"/>
    </row>
    <row r="173" spans="5:7" s="10" customFormat="1">
      <c r="E173" s="12"/>
      <c r="G173" s="12"/>
    </row>
    <row r="174" spans="5:7" s="10" customFormat="1">
      <c r="E174" s="12"/>
      <c r="G174" s="12"/>
    </row>
    <row r="175" spans="5:7" s="10" customFormat="1">
      <c r="E175" s="12"/>
      <c r="G175" s="12"/>
    </row>
    <row r="176" spans="5:7" s="10" customFormat="1">
      <c r="E176" s="12"/>
      <c r="G176" s="12"/>
    </row>
    <row r="177" spans="5:7" s="10" customFormat="1">
      <c r="E177" s="12"/>
      <c r="G177" s="12"/>
    </row>
    <row r="178" spans="5:7" s="10" customFormat="1">
      <c r="E178" s="12"/>
      <c r="G178" s="12"/>
    </row>
    <row r="179" spans="5:7" s="10" customFormat="1">
      <c r="E179" s="12"/>
      <c r="G179" s="12"/>
    </row>
    <row r="180" spans="5:7" s="10" customFormat="1">
      <c r="E180" s="12"/>
      <c r="G180" s="12"/>
    </row>
    <row r="181" spans="5:7" s="10" customFormat="1">
      <c r="E181" s="12"/>
      <c r="G181" s="12"/>
    </row>
    <row r="182" spans="5:7" s="10" customFormat="1">
      <c r="E182" s="12"/>
      <c r="G182" s="12"/>
    </row>
    <row r="183" spans="5:7" s="10" customFormat="1">
      <c r="E183" s="12"/>
      <c r="G183" s="12"/>
    </row>
    <row r="184" spans="5:7" s="10" customFormat="1">
      <c r="E184" s="12"/>
      <c r="G184" s="12"/>
    </row>
    <row r="185" spans="5:7" s="10" customFormat="1">
      <c r="E185" s="12"/>
      <c r="G185" s="12"/>
    </row>
    <row r="186" spans="5:7" s="10" customFormat="1">
      <c r="E186" s="12"/>
      <c r="G186" s="12"/>
    </row>
    <row r="187" spans="5:7" s="10" customFormat="1">
      <c r="E187" s="12"/>
      <c r="G187" s="12"/>
    </row>
  </sheetData>
  <sheetProtection sheet="1"/>
  <mergeCells count="122">
    <mergeCell ref="C88:E88"/>
    <mergeCell ref="C16:E16"/>
    <mergeCell ref="C17:E17"/>
    <mergeCell ref="C18:E18"/>
    <mergeCell ref="C19:E19"/>
    <mergeCell ref="C65:E65"/>
    <mergeCell ref="C66:E66"/>
    <mergeCell ref="C67:E67"/>
    <mergeCell ref="N16:O16"/>
    <mergeCell ref="N63:O63"/>
    <mergeCell ref="L63:M63"/>
    <mergeCell ref="L16:M16"/>
    <mergeCell ref="L17:M17"/>
    <mergeCell ref="N17:O17"/>
    <mergeCell ref="H63:I63"/>
    <mergeCell ref="H33:I33"/>
    <mergeCell ref="L18:M18"/>
    <mergeCell ref="N18:O18"/>
    <mergeCell ref="L19:M19"/>
    <mergeCell ref="N19:O19"/>
    <mergeCell ref="L31:M31"/>
    <mergeCell ref="L32:M32"/>
    <mergeCell ref="L33:M33"/>
    <mergeCell ref="J45:K45"/>
    <mergeCell ref="J88:K88"/>
    <mergeCell ref="L88:M88"/>
    <mergeCell ref="H85:I85"/>
    <mergeCell ref="J85:K85"/>
    <mergeCell ref="L85:M85"/>
    <mergeCell ref="H86:I86"/>
    <mergeCell ref="J86:K86"/>
    <mergeCell ref="L86:M86"/>
    <mergeCell ref="H87:I87"/>
    <mergeCell ref="J87:K87"/>
    <mergeCell ref="H88:I88"/>
    <mergeCell ref="L65:M65"/>
    <mergeCell ref="L66:M66"/>
    <mergeCell ref="J35:K35"/>
    <mergeCell ref="H31:I31"/>
    <mergeCell ref="H32:I32"/>
    <mergeCell ref="H14:I14"/>
    <mergeCell ref="J14:K14"/>
    <mergeCell ref="J63:K63"/>
    <mergeCell ref="H19:I19"/>
    <mergeCell ref="J15:K15"/>
    <mergeCell ref="H16:I16"/>
    <mergeCell ref="H17:I17"/>
    <mergeCell ref="H18:I18"/>
    <mergeCell ref="J16:K16"/>
    <mergeCell ref="J17:K17"/>
    <mergeCell ref="J18:K18"/>
    <mergeCell ref="J19:K19"/>
    <mergeCell ref="H15:I15"/>
    <mergeCell ref="H44:I44"/>
    <mergeCell ref="J44:K44"/>
    <mergeCell ref="H48:I48"/>
    <mergeCell ref="H46:I46"/>
    <mergeCell ref="J46:K46"/>
    <mergeCell ref="H47:I47"/>
    <mergeCell ref="J47:K47"/>
    <mergeCell ref="H45:I45"/>
    <mergeCell ref="N31:O31"/>
    <mergeCell ref="N32:O32"/>
    <mergeCell ref="N33:O33"/>
    <mergeCell ref="N34:O34"/>
    <mergeCell ref="K29:O29"/>
    <mergeCell ref="H30:I30"/>
    <mergeCell ref="J30:K30"/>
    <mergeCell ref="L30:M30"/>
    <mergeCell ref="N30:O30"/>
    <mergeCell ref="J31:K31"/>
    <mergeCell ref="J32:K32"/>
    <mergeCell ref="J33:K33"/>
    <mergeCell ref="J34:K34"/>
    <mergeCell ref="C68:E68"/>
    <mergeCell ref="C84:E84"/>
    <mergeCell ref="C45:E45"/>
    <mergeCell ref="C46:E46"/>
    <mergeCell ref="C47:E47"/>
    <mergeCell ref="C48:E48"/>
    <mergeCell ref="C64:E64"/>
    <mergeCell ref="C44:E44"/>
    <mergeCell ref="J10:O11"/>
    <mergeCell ref="J39:O40"/>
    <mergeCell ref="J59:O60"/>
    <mergeCell ref="J79:O80"/>
    <mergeCell ref="H34:I34"/>
    <mergeCell ref="H35:I35"/>
    <mergeCell ref="J68:K68"/>
    <mergeCell ref="H65:I65"/>
    <mergeCell ref="H66:I66"/>
    <mergeCell ref="J65:K65"/>
    <mergeCell ref="J66:K66"/>
    <mergeCell ref="J48:K48"/>
    <mergeCell ref="L64:M64"/>
    <mergeCell ref="C15:E15"/>
    <mergeCell ref="L34:M34"/>
    <mergeCell ref="L35:M35"/>
    <mergeCell ref="C85:E85"/>
    <mergeCell ref="C86:E86"/>
    <mergeCell ref="C87:E87"/>
    <mergeCell ref="N35:O35"/>
    <mergeCell ref="L15:M15"/>
    <mergeCell ref="L14:M14"/>
    <mergeCell ref="N14:O14"/>
    <mergeCell ref="N15:O15"/>
    <mergeCell ref="H84:I84"/>
    <mergeCell ref="J83:K83"/>
    <mergeCell ref="J84:K84"/>
    <mergeCell ref="J43:K43"/>
    <mergeCell ref="H43:I43"/>
    <mergeCell ref="H83:I83"/>
    <mergeCell ref="H64:I64"/>
    <mergeCell ref="J64:K64"/>
    <mergeCell ref="H67:I67"/>
    <mergeCell ref="J67:K67"/>
    <mergeCell ref="L67:M67"/>
    <mergeCell ref="L68:M68"/>
    <mergeCell ref="L83:M83"/>
    <mergeCell ref="L84:M84"/>
    <mergeCell ref="L87:M87"/>
    <mergeCell ref="H68:I68"/>
  </mergeCells>
  <dataValidations count="1">
    <dataValidation type="list" allowBlank="1" showInputMessage="1" showErrorMessage="1" sqref="P44:P49">
      <formula1>unité_risque</formula1>
    </dataValidation>
  </dataValidations>
  <pageMargins left="0.23622047244094491" right="0.23622047244094491" top="0.11811023622047245" bottom="0.15748031496062992" header="3.937007874015748E-2" footer="3.937007874015748E-2"/>
  <pageSetup paperSize="9" scale="6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B88"/>
  <sheetViews>
    <sheetView workbookViewId="0">
      <selection activeCell="G13" sqref="G13"/>
    </sheetView>
  </sheetViews>
  <sheetFormatPr baseColWidth="10" defaultColWidth="28.5546875" defaultRowHeight="44.25" customHeight="1"/>
  <cols>
    <col min="1" max="1" width="12.5546875" style="188" customWidth="1"/>
    <col min="2" max="2" width="6.33203125" style="183" customWidth="1"/>
    <col min="3" max="3" width="21.88671875" style="183" customWidth="1"/>
    <col min="4" max="4" width="17.33203125" style="3" customWidth="1"/>
    <col min="5" max="5" width="7.6640625" style="3" customWidth="1"/>
    <col min="6" max="6" width="8.6640625" style="8" customWidth="1"/>
    <col min="7" max="7" width="25.109375" style="3" customWidth="1"/>
    <col min="8" max="8" width="9.44140625" style="3" customWidth="1"/>
    <col min="9" max="9" width="22.6640625" style="8" customWidth="1"/>
    <col min="10" max="10" width="9.6640625" style="114" customWidth="1"/>
    <col min="11" max="11" width="5.5546875" style="3" customWidth="1"/>
    <col min="12" max="12" width="10" style="8" customWidth="1"/>
    <col min="13" max="13" width="10" style="3" customWidth="1"/>
    <col min="14" max="14" width="7.44140625" style="3" customWidth="1"/>
    <col min="15" max="15" width="16.109375" style="8" customWidth="1"/>
    <col min="16" max="16" width="9.6640625" style="3" customWidth="1"/>
    <col min="17" max="17" width="8.109375" style="3" customWidth="1"/>
    <col min="18" max="18" width="9.6640625" style="8" customWidth="1"/>
    <col min="19" max="19" width="17.33203125" style="3" customWidth="1"/>
    <col min="20" max="20" width="8" style="3" customWidth="1"/>
    <col min="21" max="21" width="20.5546875" style="8" customWidth="1"/>
    <col min="22" max="23" width="9.6640625" style="3" customWidth="1"/>
    <col min="24" max="24" width="9.6640625" style="8" customWidth="1"/>
    <col min="25" max="25" width="19.33203125" style="3" customWidth="1"/>
    <col min="26" max="26" width="6.44140625" style="3" customWidth="1"/>
    <col min="27" max="27" width="19.88671875" style="8" customWidth="1"/>
    <col min="28" max="28" width="6.6640625" style="114" customWidth="1"/>
    <col min="29" max="29" width="5.88671875" style="115" customWidth="1"/>
    <col min="30" max="30" width="6.6640625" style="237" customWidth="1"/>
    <col min="31" max="31" width="9" style="114" customWidth="1"/>
    <col min="32" max="32" width="18.6640625" style="8" customWidth="1"/>
    <col min="33" max="33" width="10.5546875" style="114" customWidth="1"/>
    <col min="34" max="34" width="31.33203125" style="8" customWidth="1"/>
    <col min="35" max="35" width="10.44140625" style="9" customWidth="1"/>
    <col min="36" max="36" width="4.88671875" style="9" customWidth="1"/>
    <col min="37" max="37" width="4.44140625" style="132" customWidth="1"/>
    <col min="38" max="38" width="9.6640625" style="3" customWidth="1"/>
    <col min="39" max="39" width="34.5546875" style="3" customWidth="1"/>
    <col min="40" max="40" width="4.6640625" style="132" customWidth="1"/>
    <col min="41" max="41" width="10.6640625" style="115" customWidth="1"/>
    <col min="42" max="42" width="39.6640625" style="3" customWidth="1"/>
    <col min="43" max="43" width="4.88671875" style="132" customWidth="1"/>
    <col min="44" max="44" width="10.5546875" style="115" customWidth="1"/>
    <col min="45" max="45" width="28.5546875" style="3"/>
    <col min="46" max="46" width="4.88671875" style="132" customWidth="1"/>
    <col min="47" max="47" width="10.6640625" style="115" customWidth="1"/>
    <col min="48" max="48" width="40.6640625" style="3" customWidth="1"/>
    <col min="49" max="49" width="3.6640625" style="132" customWidth="1"/>
    <col min="50" max="50" width="8.6640625" style="115" customWidth="1"/>
    <col min="51" max="51" width="21.6640625" style="3" customWidth="1"/>
    <col min="52" max="52" width="4.44140625" style="132" customWidth="1"/>
    <col min="53" max="53" width="6.5546875" style="115" customWidth="1"/>
    <col min="54" max="54" width="38.109375" style="3" customWidth="1"/>
    <col min="55" max="16384" width="28.5546875" style="3"/>
  </cols>
  <sheetData>
    <row r="1" spans="1:54" ht="44.25" customHeight="1">
      <c r="A1" s="187" t="s">
        <v>512</v>
      </c>
      <c r="B1" s="3" t="s">
        <v>512</v>
      </c>
      <c r="C1" s="3" t="s">
        <v>512</v>
      </c>
      <c r="D1" s="114" t="s">
        <v>171</v>
      </c>
      <c r="E1" s="115" t="s">
        <v>171</v>
      </c>
      <c r="F1" s="115" t="s">
        <v>171</v>
      </c>
      <c r="G1" s="114" t="s">
        <v>170</v>
      </c>
      <c r="H1" s="115" t="s">
        <v>170</v>
      </c>
      <c r="I1" s="115" t="s">
        <v>170</v>
      </c>
      <c r="J1" s="196" t="s">
        <v>295</v>
      </c>
      <c r="K1" s="115" t="s">
        <v>295</v>
      </c>
      <c r="L1" s="115" t="s">
        <v>295</v>
      </c>
      <c r="M1" s="114" t="s">
        <v>229</v>
      </c>
      <c r="N1" s="115" t="s">
        <v>229</v>
      </c>
      <c r="O1" s="115" t="s">
        <v>229</v>
      </c>
      <c r="P1" s="114" t="s">
        <v>168</v>
      </c>
      <c r="Q1" s="115" t="s">
        <v>168</v>
      </c>
      <c r="R1" s="115" t="s">
        <v>168</v>
      </c>
      <c r="S1" s="114" t="s">
        <v>167</v>
      </c>
      <c r="T1" s="115" t="s">
        <v>167</v>
      </c>
      <c r="U1" s="115" t="s">
        <v>167</v>
      </c>
      <c r="V1" s="114" t="s">
        <v>169</v>
      </c>
      <c r="W1" s="115" t="s">
        <v>169</v>
      </c>
      <c r="X1" s="115" t="s">
        <v>169</v>
      </c>
      <c r="Y1" s="114" t="s">
        <v>166</v>
      </c>
      <c r="Z1" s="115" t="s">
        <v>166</v>
      </c>
      <c r="AA1" s="115" t="s">
        <v>166</v>
      </c>
      <c r="AC1" s="115" t="s">
        <v>166</v>
      </c>
      <c r="AD1" s="115" t="s">
        <v>166</v>
      </c>
      <c r="AE1" s="132" t="s">
        <v>827</v>
      </c>
      <c r="AF1" s="249" t="s">
        <v>827</v>
      </c>
      <c r="AG1" s="132" t="s">
        <v>826</v>
      </c>
      <c r="AH1" s="249" t="s">
        <v>826</v>
      </c>
      <c r="AL1" s="172" t="s">
        <v>314</v>
      </c>
      <c r="AM1" s="3" t="s">
        <v>324</v>
      </c>
      <c r="AO1" s="118" t="s">
        <v>315</v>
      </c>
      <c r="AP1" s="3" t="s">
        <v>324</v>
      </c>
      <c r="AR1" s="118" t="s">
        <v>475</v>
      </c>
      <c r="AS1" s="3" t="s">
        <v>324</v>
      </c>
      <c r="AU1" s="118" t="s">
        <v>522</v>
      </c>
      <c r="AV1" s="3" t="s">
        <v>324</v>
      </c>
      <c r="AX1" s="118" t="s">
        <v>325</v>
      </c>
      <c r="AY1" s="3" t="s">
        <v>324</v>
      </c>
      <c r="BA1" s="118" t="s">
        <v>482</v>
      </c>
      <c r="BB1" s="3" t="s">
        <v>324</v>
      </c>
    </row>
    <row r="2" spans="1:54" s="2" customFormat="1" ht="44.25" customHeight="1">
      <c r="A2" s="116" t="s">
        <v>514</v>
      </c>
      <c r="B2" s="6" t="s">
        <v>513</v>
      </c>
      <c r="C2" s="6" t="s">
        <v>220</v>
      </c>
      <c r="D2" s="116" t="s">
        <v>289</v>
      </c>
      <c r="E2" s="6" t="s">
        <v>154</v>
      </c>
      <c r="F2" s="6" t="s">
        <v>220</v>
      </c>
      <c r="G2" s="116" t="s">
        <v>288</v>
      </c>
      <c r="H2" s="6" t="s">
        <v>155</v>
      </c>
      <c r="I2" s="6" t="s">
        <v>220</v>
      </c>
      <c r="J2" s="116" t="s">
        <v>494</v>
      </c>
      <c r="K2" s="6" t="s">
        <v>158</v>
      </c>
      <c r="L2" s="6" t="s">
        <v>220</v>
      </c>
      <c r="M2" s="116" t="s">
        <v>292</v>
      </c>
      <c r="N2" s="6" t="s">
        <v>493</v>
      </c>
      <c r="O2" s="6" t="s">
        <v>220</v>
      </c>
      <c r="P2" s="116" t="s">
        <v>495</v>
      </c>
      <c r="Q2" s="6" t="s">
        <v>156</v>
      </c>
      <c r="R2" s="6" t="s">
        <v>220</v>
      </c>
      <c r="S2" s="116"/>
      <c r="T2" s="6" t="s">
        <v>51</v>
      </c>
      <c r="U2" s="6" t="s">
        <v>220</v>
      </c>
      <c r="V2" s="116" t="s">
        <v>496</v>
      </c>
      <c r="W2" s="6" t="s">
        <v>157</v>
      </c>
      <c r="X2" s="6" t="s">
        <v>220</v>
      </c>
      <c r="Y2" s="116"/>
      <c r="Z2" s="6" t="s">
        <v>151</v>
      </c>
      <c r="AA2" s="6" t="s">
        <v>220</v>
      </c>
      <c r="AB2" s="116" t="s">
        <v>518</v>
      </c>
      <c r="AC2" s="6" t="s">
        <v>151</v>
      </c>
      <c r="AD2" s="6" t="s">
        <v>220</v>
      </c>
      <c r="AE2" s="295" t="s">
        <v>47</v>
      </c>
      <c r="AF2" s="296"/>
      <c r="AG2" s="295" t="s">
        <v>50</v>
      </c>
      <c r="AH2" s="296"/>
      <c r="AI2" s="7" t="s">
        <v>153</v>
      </c>
      <c r="AJ2" s="7" t="s">
        <v>160</v>
      </c>
      <c r="AK2" s="174" t="s">
        <v>823</v>
      </c>
      <c r="AL2" s="6" t="s">
        <v>323</v>
      </c>
      <c r="AM2" s="6" t="s">
        <v>220</v>
      </c>
      <c r="AN2" s="174" t="s">
        <v>823</v>
      </c>
      <c r="AO2" s="6" t="s">
        <v>323</v>
      </c>
      <c r="AP2" s="6" t="s">
        <v>220</v>
      </c>
      <c r="AQ2" s="174" t="s">
        <v>823</v>
      </c>
      <c r="AR2" s="6" t="s">
        <v>323</v>
      </c>
      <c r="AS2" s="6" t="s">
        <v>220</v>
      </c>
      <c r="AT2" s="174" t="s">
        <v>823</v>
      </c>
      <c r="AU2" s="6" t="s">
        <v>323</v>
      </c>
      <c r="AV2" s="6" t="s">
        <v>220</v>
      </c>
      <c r="AW2" s="174" t="s">
        <v>823</v>
      </c>
      <c r="AX2" s="6" t="s">
        <v>323</v>
      </c>
      <c r="AY2" s="6" t="s">
        <v>220</v>
      </c>
      <c r="AZ2" s="174" t="s">
        <v>823</v>
      </c>
      <c r="BA2" s="6" t="s">
        <v>323</v>
      </c>
      <c r="BB2" s="6" t="s">
        <v>220</v>
      </c>
    </row>
    <row r="3" spans="1:54" ht="17.25" customHeight="1">
      <c r="A3" s="190"/>
      <c r="B3" s="191"/>
      <c r="C3" s="191"/>
      <c r="D3" s="117"/>
      <c r="E3" s="118"/>
      <c r="F3" s="118"/>
      <c r="G3" s="117"/>
      <c r="H3" s="118"/>
      <c r="I3" s="118"/>
      <c r="J3" s="117"/>
      <c r="K3" s="118"/>
      <c r="L3" s="118"/>
      <c r="M3" s="117"/>
      <c r="N3" s="118"/>
      <c r="O3" s="118"/>
      <c r="P3" s="117"/>
      <c r="Q3" s="118"/>
      <c r="R3" s="118"/>
      <c r="S3" s="117"/>
      <c r="T3" s="118"/>
      <c r="U3" s="118"/>
      <c r="V3" s="117"/>
      <c r="W3" s="118"/>
      <c r="X3" s="118"/>
      <c r="Y3" s="117"/>
      <c r="Z3" s="118"/>
      <c r="AA3" s="118"/>
      <c r="AB3" s="117"/>
      <c r="AC3" s="118"/>
      <c r="AD3" s="118"/>
      <c r="AE3" s="117"/>
      <c r="AF3" s="255"/>
      <c r="AG3" s="117"/>
      <c r="AH3" s="255"/>
      <c r="AJ3" s="9" t="s">
        <v>15</v>
      </c>
      <c r="AK3" s="117"/>
      <c r="AL3" s="172"/>
      <c r="AM3" s="172"/>
      <c r="AN3" s="117"/>
      <c r="AO3" s="238"/>
      <c r="AP3" s="172"/>
      <c r="AQ3" s="117"/>
      <c r="AR3" s="194"/>
      <c r="AS3" s="194"/>
      <c r="AT3" s="117"/>
      <c r="AU3" s="194"/>
      <c r="AV3" s="194"/>
      <c r="AW3" s="117"/>
      <c r="AX3" s="194"/>
      <c r="AY3" s="194"/>
      <c r="AZ3" s="117"/>
      <c r="BA3" s="194"/>
      <c r="BB3" s="194"/>
    </row>
    <row r="4" spans="1:54" ht="17.25" customHeight="1">
      <c r="A4" s="117" t="str">
        <f t="shared" ref="A4:A9" si="0">CONCATENATE(B4,"-",C4)</f>
        <v>CEC-Europe hors Corse</v>
      </c>
      <c r="B4" s="191" t="s">
        <v>498</v>
      </c>
      <c r="C4" s="191" t="s">
        <v>499</v>
      </c>
      <c r="D4" s="117" t="str">
        <f t="shared" ref="D4:D6" si="1">CONCATENATE(E4,"-",F4)</f>
        <v>D-Devise</v>
      </c>
      <c r="E4" s="118" t="s">
        <v>164</v>
      </c>
      <c r="F4" s="120" t="s">
        <v>57</v>
      </c>
      <c r="G4" s="117" t="str">
        <f>CONCATENATE(H4,"-",I4)</f>
        <v>CAPRE-Chiffre d'affaire</v>
      </c>
      <c r="H4" s="119" t="s">
        <v>1</v>
      </c>
      <c r="I4" s="119" t="s">
        <v>176</v>
      </c>
      <c r="J4" s="117" t="str">
        <f t="shared" ref="J4:J6" si="2">CONCATENATE(K4,"-",L4)</f>
        <v>%-%</v>
      </c>
      <c r="K4" s="118" t="s">
        <v>3</v>
      </c>
      <c r="L4" s="118" t="s">
        <v>3</v>
      </c>
      <c r="M4" s="117" t="str">
        <f t="shared" ref="M4:M6" si="3">CONCATENATE(N4,"-",O4)</f>
        <v>D-Devise</v>
      </c>
      <c r="N4" s="120" t="s">
        <v>164</v>
      </c>
      <c r="O4" s="120" t="s">
        <v>57</v>
      </c>
      <c r="P4" s="117" t="str">
        <f>CONCATENATE(Q4,"-",R4)</f>
        <v>%-%</v>
      </c>
      <c r="Q4" s="118" t="s">
        <v>3</v>
      </c>
      <c r="R4" s="118" t="s">
        <v>3</v>
      </c>
      <c r="S4" s="117" t="str">
        <f t="shared" ref="S4:S13" si="4">CONCATENATE(T4,"-",U4)</f>
        <v>AA-Par année assurance</v>
      </c>
      <c r="T4" s="118" t="s">
        <v>250</v>
      </c>
      <c r="U4" s="118" t="s">
        <v>251</v>
      </c>
      <c r="V4" s="117" t="str">
        <f t="shared" ref="V4:V6" si="5">CONCATENATE(W4,"-",X4)</f>
        <v>%-%</v>
      </c>
      <c r="W4" s="118" t="s">
        <v>3</v>
      </c>
      <c r="X4" s="118" t="s">
        <v>3</v>
      </c>
      <c r="Y4" s="117" t="str">
        <f t="shared" ref="Y4:Y13" si="6">CONCATENATE(Z4,"-",AA4)</f>
        <v>EVT-Par évènement</v>
      </c>
      <c r="Z4" s="118" t="s">
        <v>21</v>
      </c>
      <c r="AA4" s="118" t="s">
        <v>252</v>
      </c>
      <c r="AB4" s="117" t="str">
        <f t="shared" ref="AB4:AB5" si="7">CONCATENATE(AC4,"-",AD4)</f>
        <v>H-HT</v>
      </c>
      <c r="AC4" s="118" t="s">
        <v>239</v>
      </c>
      <c r="AD4" s="118" t="s">
        <v>489</v>
      </c>
      <c r="AE4" s="117" t="s">
        <v>828</v>
      </c>
      <c r="AF4" s="255" t="s">
        <v>298</v>
      </c>
      <c r="AG4" s="117" t="s">
        <v>830</v>
      </c>
      <c r="AH4" s="255" t="s">
        <v>36</v>
      </c>
      <c r="AI4" s="9" t="str">
        <f>AL4</f>
        <v>ANNORG</v>
      </c>
      <c r="AK4" s="236">
        <v>1</v>
      </c>
      <c r="AL4" s="169" t="s">
        <v>314</v>
      </c>
      <c r="AM4" s="169" t="s">
        <v>318</v>
      </c>
      <c r="AN4" s="241">
        <v>1</v>
      </c>
      <c r="AO4" s="233" t="s">
        <v>315</v>
      </c>
      <c r="AP4" s="169" t="s">
        <v>319</v>
      </c>
      <c r="AQ4" s="241">
        <v>1</v>
      </c>
      <c r="AR4" s="233" t="s">
        <v>445</v>
      </c>
      <c r="AS4" s="169" t="s">
        <v>446</v>
      </c>
      <c r="AT4" s="241">
        <v>1</v>
      </c>
      <c r="AU4" s="233" t="s">
        <v>428</v>
      </c>
      <c r="AV4" s="169" t="s">
        <v>429</v>
      </c>
      <c r="AW4" s="175">
        <v>1</v>
      </c>
      <c r="AX4" s="233" t="s">
        <v>325</v>
      </c>
      <c r="AY4" s="169" t="s">
        <v>444</v>
      </c>
      <c r="AZ4" s="241">
        <v>1</v>
      </c>
      <c r="BA4" s="235" t="s">
        <v>476</v>
      </c>
      <c r="BB4" s="29" t="s">
        <v>477</v>
      </c>
    </row>
    <row r="5" spans="1:54" ht="17.25" customHeight="1">
      <c r="A5" s="117" t="str">
        <f t="shared" si="0"/>
        <v>CEE-Union Europ+ Suisse</v>
      </c>
      <c r="B5" s="191" t="s">
        <v>500</v>
      </c>
      <c r="C5" s="191" t="s">
        <v>501</v>
      </c>
      <c r="D5" s="117" t="str">
        <f t="shared" si="1"/>
        <v>N-nombre</v>
      </c>
      <c r="E5" s="179" t="s">
        <v>528</v>
      </c>
      <c r="F5" s="179" t="s">
        <v>293</v>
      </c>
      <c r="G5" s="117" t="str">
        <f t="shared" ref="G5:G12" si="8">CONCATENATE(H5,"-",I5)</f>
        <v>COLOC-Coût de location</v>
      </c>
      <c r="H5" s="119" t="s">
        <v>177</v>
      </c>
      <c r="I5" s="119" t="s">
        <v>178</v>
      </c>
      <c r="J5" s="117" t="str">
        <f t="shared" si="2"/>
        <v>%o-Pour mille</v>
      </c>
      <c r="K5" s="118" t="s">
        <v>291</v>
      </c>
      <c r="L5" s="118" t="s">
        <v>290</v>
      </c>
      <c r="M5" s="117" t="str">
        <f t="shared" si="3"/>
        <v>N-nombre</v>
      </c>
      <c r="N5" s="179" t="s">
        <v>528</v>
      </c>
      <c r="O5" s="179" t="s">
        <v>293</v>
      </c>
      <c r="P5" s="117" t="str">
        <f t="shared" ref="P5:P7" si="9">CONCATENATE(Q5,"-",R5)</f>
        <v>CPX-Expression Complexe</v>
      </c>
      <c r="Q5" s="118" t="s">
        <v>237</v>
      </c>
      <c r="R5" s="118" t="s">
        <v>238</v>
      </c>
      <c r="S5" s="117" t="str">
        <f t="shared" si="4"/>
        <v>EVT-Par évènement</v>
      </c>
      <c r="T5" s="118" t="s">
        <v>21</v>
      </c>
      <c r="U5" s="118" t="s">
        <v>252</v>
      </c>
      <c r="V5" s="117" t="str">
        <f t="shared" si="5"/>
        <v>CPX-Expression complexe</v>
      </c>
      <c r="W5" s="118" t="s">
        <v>237</v>
      </c>
      <c r="X5" s="118" t="s">
        <v>266</v>
      </c>
      <c r="Y5" s="117" t="str">
        <f t="shared" si="6"/>
        <v>AA-Par année assurance</v>
      </c>
      <c r="Z5" s="120" t="s">
        <v>250</v>
      </c>
      <c r="AA5" s="120" t="s">
        <v>251</v>
      </c>
      <c r="AB5" s="117" t="str">
        <f t="shared" si="7"/>
        <v>T-TTC</v>
      </c>
      <c r="AC5" s="192" t="s">
        <v>519</v>
      </c>
      <c r="AD5" s="192" t="s">
        <v>520</v>
      </c>
      <c r="AE5" s="250" t="s">
        <v>829</v>
      </c>
      <c r="AF5" s="255" t="s">
        <v>46</v>
      </c>
      <c r="AG5" s="117" t="s">
        <v>832</v>
      </c>
      <c r="AH5" s="255" t="s">
        <v>37</v>
      </c>
      <c r="AI5" s="9" t="str">
        <f>AO4</f>
        <v>ANNOTS</v>
      </c>
      <c r="AK5" s="236">
        <v>2</v>
      </c>
      <c r="AL5" s="169" t="s">
        <v>421</v>
      </c>
      <c r="AM5" s="169" t="s">
        <v>422</v>
      </c>
      <c r="AN5" s="241">
        <v>2</v>
      </c>
      <c r="AO5" s="233" t="s">
        <v>421</v>
      </c>
      <c r="AP5" s="169" t="s">
        <v>422</v>
      </c>
      <c r="AQ5" s="241">
        <v>3</v>
      </c>
      <c r="AR5" s="233" t="s">
        <v>465</v>
      </c>
      <c r="AS5" s="169" t="s">
        <v>466</v>
      </c>
      <c r="AT5" s="241">
        <v>2</v>
      </c>
      <c r="AU5" s="233" t="s">
        <v>328</v>
      </c>
      <c r="AV5" s="169" t="s">
        <v>438</v>
      </c>
      <c r="AW5" s="176"/>
      <c r="AZ5" s="241">
        <v>1</v>
      </c>
      <c r="BA5" s="235" t="s">
        <v>478</v>
      </c>
      <c r="BB5" s="29" t="s">
        <v>479</v>
      </c>
    </row>
    <row r="6" spans="1:54" ht="17.25" customHeight="1">
      <c r="A6" s="117" t="str">
        <f t="shared" si="0"/>
        <v>FRA-France métropolit.</v>
      </c>
      <c r="B6" s="191" t="s">
        <v>502</v>
      </c>
      <c r="C6" s="191" t="s">
        <v>503</v>
      </c>
      <c r="D6" s="117" t="str">
        <f t="shared" si="1"/>
        <v>P-Personnes</v>
      </c>
      <c r="E6" s="179" t="s">
        <v>841</v>
      </c>
      <c r="F6" s="179" t="s">
        <v>48</v>
      </c>
      <c r="G6" s="117" t="str">
        <f t="shared" si="8"/>
        <v>FEI-Frais Engagés</v>
      </c>
      <c r="H6" s="119" t="s">
        <v>163</v>
      </c>
      <c r="I6" s="119" t="s">
        <v>230</v>
      </c>
      <c r="J6" s="117" t="str">
        <f t="shared" si="2"/>
        <v>D-Devise</v>
      </c>
      <c r="K6" s="120" t="s">
        <v>164</v>
      </c>
      <c r="L6" s="120" t="s">
        <v>57</v>
      </c>
      <c r="M6" s="117" t="str">
        <f t="shared" si="3"/>
        <v>P-Personnes</v>
      </c>
      <c r="N6" s="179" t="s">
        <v>841</v>
      </c>
      <c r="O6" s="179" t="s">
        <v>48</v>
      </c>
      <c r="P6" s="117" t="str">
        <f t="shared" si="9"/>
        <v>D-Devise</v>
      </c>
      <c r="Q6" s="120" t="s">
        <v>164</v>
      </c>
      <c r="R6" s="120" t="s">
        <v>57</v>
      </c>
      <c r="S6" s="117" t="str">
        <f t="shared" si="4"/>
        <v>MAN-Par manifestation</v>
      </c>
      <c r="T6" s="118" t="s">
        <v>22</v>
      </c>
      <c r="U6" s="118" t="s">
        <v>253</v>
      </c>
      <c r="V6" s="117" t="str">
        <f t="shared" si="5"/>
        <v>D-Devise</v>
      </c>
      <c r="W6" s="120" t="s">
        <v>164</v>
      </c>
      <c r="X6" s="120" t="s">
        <v>57</v>
      </c>
      <c r="Y6" s="117" t="str">
        <f t="shared" si="6"/>
        <v>MAN-Par manifestation</v>
      </c>
      <c r="Z6" s="120" t="s">
        <v>22</v>
      </c>
      <c r="AA6" s="120" t="s">
        <v>253</v>
      </c>
      <c r="AC6" s="186"/>
      <c r="AD6" s="186"/>
      <c r="AE6" s="250" t="s">
        <v>829</v>
      </c>
      <c r="AF6" s="255" t="s">
        <v>285</v>
      </c>
      <c r="AG6" s="117" t="s">
        <v>831</v>
      </c>
      <c r="AH6" s="255" t="s">
        <v>38</v>
      </c>
      <c r="AK6" s="236">
        <v>2</v>
      </c>
      <c r="AL6" s="169" t="s">
        <v>425</v>
      </c>
      <c r="AM6" s="169" t="s">
        <v>320</v>
      </c>
      <c r="AN6" s="241">
        <v>2</v>
      </c>
      <c r="AO6" s="233" t="s">
        <v>425</v>
      </c>
      <c r="AP6" s="169" t="s">
        <v>320</v>
      </c>
      <c r="AQ6" s="240">
        <v>2</v>
      </c>
      <c r="AR6" s="234" t="s">
        <v>447</v>
      </c>
      <c r="AS6" s="173" t="s">
        <v>448</v>
      </c>
      <c r="AT6" s="240">
        <v>2</v>
      </c>
      <c r="AU6" s="234" t="s">
        <v>430</v>
      </c>
      <c r="AV6" s="171" t="s">
        <v>431</v>
      </c>
      <c r="AW6" s="176"/>
      <c r="AZ6" s="241">
        <v>1</v>
      </c>
      <c r="BA6" s="235" t="s">
        <v>480</v>
      </c>
      <c r="BB6" s="29" t="s">
        <v>481</v>
      </c>
    </row>
    <row r="7" spans="1:54" ht="17.25" customHeight="1">
      <c r="A7" s="117" t="str">
        <f t="shared" si="0"/>
        <v>FRC-France continentale</v>
      </c>
      <c r="B7" s="191" t="s">
        <v>504</v>
      </c>
      <c r="C7" s="191" t="s">
        <v>505</v>
      </c>
      <c r="D7" s="114"/>
      <c r="E7" s="124" t="s">
        <v>3</v>
      </c>
      <c r="F7" s="124" t="s">
        <v>3</v>
      </c>
      <c r="G7" s="117" t="str">
        <f t="shared" si="8"/>
        <v>MBE-Marge Bénéficiaire</v>
      </c>
      <c r="H7" s="119" t="s">
        <v>231</v>
      </c>
      <c r="I7" s="119" t="s">
        <v>232</v>
      </c>
      <c r="K7" s="3" t="s">
        <v>165</v>
      </c>
      <c r="L7" s="3" t="s">
        <v>414</v>
      </c>
      <c r="M7" s="114"/>
      <c r="N7" s="115" t="s">
        <v>3</v>
      </c>
      <c r="O7" s="115" t="s">
        <v>3</v>
      </c>
      <c r="P7" s="117" t="str">
        <f t="shared" si="9"/>
        <v>J-Jours</v>
      </c>
      <c r="Q7" s="118" t="s">
        <v>242</v>
      </c>
      <c r="R7" s="118" t="s">
        <v>243</v>
      </c>
      <c r="S7" s="117" t="str">
        <f t="shared" si="4"/>
        <v>PPS-Par Personne/Sinistr</v>
      </c>
      <c r="T7" s="118" t="s">
        <v>254</v>
      </c>
      <c r="U7" s="118" t="s">
        <v>255</v>
      </c>
      <c r="V7" s="114"/>
      <c r="W7" s="115" t="s">
        <v>223</v>
      </c>
      <c r="X7" s="115" t="s">
        <v>241</v>
      </c>
      <c r="Y7" s="117" t="str">
        <f t="shared" si="6"/>
        <v>PAR-Par participant</v>
      </c>
      <c r="Z7" s="118" t="s">
        <v>279</v>
      </c>
      <c r="AA7" s="118" t="s">
        <v>280</v>
      </c>
      <c r="AC7" s="185"/>
      <c r="AD7" s="185"/>
      <c r="AE7" s="250" t="s">
        <v>829</v>
      </c>
      <c r="AF7" s="255" t="s">
        <v>48</v>
      </c>
      <c r="AG7" s="117" t="s">
        <v>833</v>
      </c>
      <c r="AH7" s="255" t="s">
        <v>39</v>
      </c>
      <c r="AK7" s="236">
        <v>2</v>
      </c>
      <c r="AL7" s="169" t="s">
        <v>426</v>
      </c>
      <c r="AM7" s="169" t="s">
        <v>321</v>
      </c>
      <c r="AN7" s="241">
        <v>2</v>
      </c>
      <c r="AO7" s="233" t="s">
        <v>426</v>
      </c>
      <c r="AP7" s="169" t="s">
        <v>321</v>
      </c>
      <c r="AQ7" s="240">
        <v>2</v>
      </c>
      <c r="AR7" s="234" t="s">
        <v>449</v>
      </c>
      <c r="AS7" s="173" t="s">
        <v>450</v>
      </c>
      <c r="AT7" s="240">
        <v>3</v>
      </c>
      <c r="AU7" s="234" t="s">
        <v>432</v>
      </c>
      <c r="AV7" s="171" t="s">
        <v>433</v>
      </c>
      <c r="AW7" s="176"/>
      <c r="AZ7" s="176"/>
    </row>
    <row r="8" spans="1:54" ht="17.25" customHeight="1">
      <c r="A8" s="117" t="str">
        <f t="shared" si="0"/>
        <v>MOH-Monde hors USA Canad</v>
      </c>
      <c r="B8" s="191" t="s">
        <v>506</v>
      </c>
      <c r="C8" s="191" t="s">
        <v>507</v>
      </c>
      <c r="D8" s="114"/>
      <c r="E8" s="124" t="s">
        <v>165</v>
      </c>
      <c r="F8" s="124" t="s">
        <v>234</v>
      </c>
      <c r="G8" s="117" t="str">
        <f t="shared" si="8"/>
        <v>RECET-Recettes</v>
      </c>
      <c r="H8" s="197" t="s">
        <v>525</v>
      </c>
      <c r="I8" s="119" t="s">
        <v>233</v>
      </c>
      <c r="K8" s="115"/>
      <c r="L8" s="115"/>
      <c r="M8" s="114"/>
      <c r="N8" s="125" t="s">
        <v>221</v>
      </c>
      <c r="O8" s="125" t="s">
        <v>222</v>
      </c>
      <c r="P8" s="114"/>
      <c r="Q8" s="115" t="s">
        <v>235</v>
      </c>
      <c r="R8" s="115" t="s">
        <v>3</v>
      </c>
      <c r="S8" s="117" t="str">
        <f t="shared" si="4"/>
        <v>SIN-Par sinistre</v>
      </c>
      <c r="T8" s="118" t="s">
        <v>256</v>
      </c>
      <c r="U8" s="118" t="s">
        <v>257</v>
      </c>
      <c r="V8" s="114"/>
      <c r="W8" s="115" t="s">
        <v>267</v>
      </c>
      <c r="X8" s="115" t="s">
        <v>268</v>
      </c>
      <c r="Y8" s="117" t="str">
        <f t="shared" si="6"/>
        <v>PPS-Par Personne/Sinistr</v>
      </c>
      <c r="Z8" s="118" t="s">
        <v>254</v>
      </c>
      <c r="AA8" s="118" t="s">
        <v>255</v>
      </c>
      <c r="AC8" s="185"/>
      <c r="AD8" s="185"/>
      <c r="AE8" s="252"/>
      <c r="AF8" s="248"/>
      <c r="AG8" s="250" t="s">
        <v>834</v>
      </c>
      <c r="AH8" s="255" t="s">
        <v>40</v>
      </c>
      <c r="AK8" s="236">
        <v>2</v>
      </c>
      <c r="AL8" s="173" t="s">
        <v>423</v>
      </c>
      <c r="AM8" s="173" t="s">
        <v>424</v>
      </c>
      <c r="AN8" s="240">
        <v>2</v>
      </c>
      <c r="AO8" s="234" t="s">
        <v>423</v>
      </c>
      <c r="AP8" s="173" t="s">
        <v>424</v>
      </c>
      <c r="AQ8" s="240">
        <v>2</v>
      </c>
      <c r="AR8" s="234" t="s">
        <v>451</v>
      </c>
      <c r="AS8" s="173" t="s">
        <v>452</v>
      </c>
      <c r="AT8" s="240">
        <v>2</v>
      </c>
      <c r="AU8" s="234" t="s">
        <v>434</v>
      </c>
      <c r="AV8" s="171" t="s">
        <v>435</v>
      </c>
      <c r="AW8" s="176"/>
      <c r="AZ8" s="176"/>
    </row>
    <row r="9" spans="1:54" ht="17.25" customHeight="1">
      <c r="A9" s="117" t="str">
        <f t="shared" si="0"/>
        <v>MON-Monde Entier</v>
      </c>
      <c r="B9" s="191" t="s">
        <v>508</v>
      </c>
      <c r="C9" s="191" t="s">
        <v>509</v>
      </c>
      <c r="D9" s="114"/>
      <c r="E9" s="115"/>
      <c r="F9" s="115"/>
      <c r="G9" s="117" t="str">
        <f t="shared" si="8"/>
        <v>VALAS-valeur assurée</v>
      </c>
      <c r="H9" s="119" t="s">
        <v>207</v>
      </c>
      <c r="I9" s="119" t="s">
        <v>208</v>
      </c>
      <c r="K9" s="115"/>
      <c r="L9" s="115"/>
      <c r="M9" s="114"/>
      <c r="N9" s="115" t="s">
        <v>223</v>
      </c>
      <c r="O9" s="115" t="s">
        <v>224</v>
      </c>
      <c r="P9" s="114"/>
      <c r="Q9" s="115" t="s">
        <v>236</v>
      </c>
      <c r="R9" s="115" t="s">
        <v>3</v>
      </c>
      <c r="S9" s="117" t="str">
        <f t="shared" si="4"/>
        <v>JOU-Par jour</v>
      </c>
      <c r="T9" s="120" t="s">
        <v>529</v>
      </c>
      <c r="U9" s="120" t="s">
        <v>398</v>
      </c>
      <c r="V9" s="114"/>
      <c r="W9" s="115" t="s">
        <v>269</v>
      </c>
      <c r="X9" s="115" t="s">
        <v>270</v>
      </c>
      <c r="Y9" s="117" t="str">
        <f t="shared" si="6"/>
        <v>SIN-Par sinistre</v>
      </c>
      <c r="Z9" s="118" t="s">
        <v>256</v>
      </c>
      <c r="AA9" s="118" t="s">
        <v>257</v>
      </c>
      <c r="AB9" s="122"/>
      <c r="AC9" s="185"/>
      <c r="AD9" s="185"/>
      <c r="AE9" s="252"/>
      <c r="AF9" s="248"/>
      <c r="AG9" s="250" t="s">
        <v>835</v>
      </c>
      <c r="AH9" s="255" t="s">
        <v>41</v>
      </c>
      <c r="AK9" s="236">
        <v>2</v>
      </c>
      <c r="AL9" s="168" t="s">
        <v>427</v>
      </c>
      <c r="AM9" s="168" t="s">
        <v>322</v>
      </c>
      <c r="AN9" s="240">
        <v>2</v>
      </c>
      <c r="AO9" s="234" t="s">
        <v>427</v>
      </c>
      <c r="AP9" s="170" t="s">
        <v>322</v>
      </c>
      <c r="AQ9" s="240">
        <v>2</v>
      </c>
      <c r="AR9" s="234" t="s">
        <v>453</v>
      </c>
      <c r="AS9" s="173" t="s">
        <v>454</v>
      </c>
      <c r="AT9" s="240">
        <v>3</v>
      </c>
      <c r="AU9" s="234" t="s">
        <v>436</v>
      </c>
      <c r="AV9" s="171" t="s">
        <v>327</v>
      </c>
      <c r="AW9" s="176"/>
      <c r="AZ9" s="176"/>
    </row>
    <row r="10" spans="1:54" ht="17.25" customHeight="1">
      <c r="A10" s="114"/>
      <c r="B10" s="184" t="s">
        <v>510</v>
      </c>
      <c r="C10" s="184" t="s">
        <v>511</v>
      </c>
      <c r="D10" s="114"/>
      <c r="E10" s="115"/>
      <c r="F10" s="115"/>
      <c r="G10" s="117" t="str">
        <f t="shared" si="8"/>
        <v>BILLET-Billetterie</v>
      </c>
      <c r="H10" s="120" t="s">
        <v>526</v>
      </c>
      <c r="I10" s="120" t="s">
        <v>397</v>
      </c>
      <c r="K10" s="115"/>
      <c r="L10" s="115"/>
      <c r="M10" s="114"/>
      <c r="N10" s="115" t="s">
        <v>225</v>
      </c>
      <c r="O10" s="115" t="s">
        <v>226</v>
      </c>
      <c r="P10" s="114"/>
      <c r="Q10" s="115" t="s">
        <v>239</v>
      </c>
      <c r="R10" s="115" t="s">
        <v>240</v>
      </c>
      <c r="S10" s="117" t="str">
        <f t="shared" si="4"/>
        <v>PER-Par personne</v>
      </c>
      <c r="T10" s="120" t="s">
        <v>530</v>
      </c>
      <c r="U10" s="120" t="s">
        <v>403</v>
      </c>
      <c r="V10" s="114"/>
      <c r="W10" s="115" t="s">
        <v>225</v>
      </c>
      <c r="X10" s="115" t="s">
        <v>226</v>
      </c>
      <c r="Y10" s="117" t="str">
        <f t="shared" si="6"/>
        <v>VIC-Par victime</v>
      </c>
      <c r="Z10" s="118" t="s">
        <v>262</v>
      </c>
      <c r="AA10" s="118" t="s">
        <v>263</v>
      </c>
      <c r="AB10" s="122"/>
      <c r="AC10" s="185"/>
      <c r="AD10" s="185"/>
      <c r="AE10" s="252"/>
      <c r="AF10" s="248"/>
      <c r="AG10" s="250" t="s">
        <v>836</v>
      </c>
      <c r="AH10" s="255" t="s">
        <v>42</v>
      </c>
      <c r="AK10" s="236"/>
      <c r="AN10" s="240"/>
      <c r="AO10" s="239"/>
      <c r="AP10" s="30"/>
      <c r="AQ10" s="240">
        <v>2</v>
      </c>
      <c r="AR10" s="234" t="s">
        <v>455</v>
      </c>
      <c r="AS10" s="173" t="s">
        <v>456</v>
      </c>
      <c r="AT10" s="240">
        <v>3</v>
      </c>
      <c r="AU10" s="234" t="s">
        <v>432</v>
      </c>
      <c r="AV10" s="171" t="s">
        <v>433</v>
      </c>
      <c r="AW10" s="177"/>
      <c r="AZ10" s="177"/>
    </row>
    <row r="11" spans="1:54" ht="17.25" customHeight="1">
      <c r="D11" s="114"/>
      <c r="E11" s="115"/>
      <c r="F11" s="115"/>
      <c r="G11" s="117" t="str">
        <f t="shared" si="8"/>
        <v>PERS-personnes</v>
      </c>
      <c r="H11" s="179" t="s">
        <v>532</v>
      </c>
      <c r="I11" s="179" t="s">
        <v>294</v>
      </c>
      <c r="K11" s="115"/>
      <c r="L11" s="115"/>
      <c r="M11" s="114"/>
      <c r="N11" s="115" t="s">
        <v>227</v>
      </c>
      <c r="O11" s="115" t="s">
        <v>228</v>
      </c>
      <c r="P11" s="114"/>
      <c r="Q11" s="115" t="s">
        <v>223</v>
      </c>
      <c r="R11" s="115" t="s">
        <v>241</v>
      </c>
      <c r="S11" s="117" t="str">
        <f t="shared" si="4"/>
        <v>REP-Par représentation</v>
      </c>
      <c r="T11" s="120" t="s">
        <v>531</v>
      </c>
      <c r="U11" s="120" t="s">
        <v>399</v>
      </c>
      <c r="V11" s="114"/>
      <c r="W11" s="123"/>
      <c r="X11" s="123"/>
      <c r="Y11" s="117" t="str">
        <f t="shared" si="6"/>
        <v>PER-Par personne</v>
      </c>
      <c r="Z11" s="120" t="s">
        <v>530</v>
      </c>
      <c r="AA11" s="120" t="s">
        <v>403</v>
      </c>
      <c r="AB11" s="122"/>
      <c r="AC11" s="186"/>
      <c r="AD11" s="186"/>
      <c r="AE11" s="251"/>
      <c r="AF11" s="248"/>
      <c r="AG11" s="250" t="s">
        <v>837</v>
      </c>
      <c r="AH11" s="255" t="s">
        <v>43</v>
      </c>
      <c r="AK11" s="236"/>
      <c r="AN11" s="240"/>
      <c r="AO11" s="239"/>
      <c r="AP11" s="30"/>
      <c r="AQ11" s="240">
        <v>2</v>
      </c>
      <c r="AR11" s="234" t="s">
        <v>457</v>
      </c>
      <c r="AS11" s="173" t="s">
        <v>458</v>
      </c>
      <c r="AT11" s="240">
        <v>1</v>
      </c>
      <c r="AU11" s="234" t="s">
        <v>326</v>
      </c>
      <c r="AV11" s="173" t="s">
        <v>437</v>
      </c>
      <c r="AW11" s="177"/>
      <c r="AZ11" s="177"/>
    </row>
    <row r="12" spans="1:54" ht="17.25" customHeight="1">
      <c r="D12" s="114"/>
      <c r="E12" s="115"/>
      <c r="F12" s="115"/>
      <c r="G12" s="117" t="str">
        <f t="shared" si="8"/>
        <v>VTD-Valeur Totale Déclarée</v>
      </c>
      <c r="H12" s="120" t="s">
        <v>527</v>
      </c>
      <c r="I12" s="120" t="s">
        <v>396</v>
      </c>
      <c r="K12" s="115"/>
      <c r="L12" s="115"/>
      <c r="M12" s="114"/>
      <c r="N12" s="123"/>
      <c r="O12" s="123"/>
      <c r="P12" s="114"/>
      <c r="Q12" s="115" t="s">
        <v>244</v>
      </c>
      <c r="R12" s="115" t="s">
        <v>245</v>
      </c>
      <c r="S12" s="117" t="str">
        <f t="shared" si="4"/>
        <v>VIC-Par victime</v>
      </c>
      <c r="T12" s="118" t="s">
        <v>262</v>
      </c>
      <c r="U12" s="118" t="s">
        <v>263</v>
      </c>
      <c r="V12" s="114"/>
      <c r="W12" s="123"/>
      <c r="X12" s="123"/>
      <c r="Y12" s="117" t="str">
        <f t="shared" si="6"/>
        <v>REP-Par représentation</v>
      </c>
      <c r="Z12" s="120" t="s">
        <v>531</v>
      </c>
      <c r="AA12" s="120" t="s">
        <v>399</v>
      </c>
      <c r="AB12" s="122"/>
      <c r="AC12" s="186"/>
      <c r="AD12" s="186"/>
      <c r="AE12" s="251"/>
      <c r="AF12" s="248"/>
      <c r="AG12" s="250" t="s">
        <v>838</v>
      </c>
      <c r="AH12" s="255" t="s">
        <v>44</v>
      </c>
      <c r="AK12" s="236"/>
      <c r="AN12" s="240"/>
      <c r="AO12" s="239"/>
      <c r="AP12" s="30"/>
      <c r="AQ12" s="240">
        <v>3</v>
      </c>
      <c r="AR12" s="234" t="s">
        <v>459</v>
      </c>
      <c r="AS12" s="173" t="s">
        <v>460</v>
      </c>
      <c r="AT12" s="240">
        <v>2</v>
      </c>
      <c r="AU12" s="234" t="s">
        <v>329</v>
      </c>
      <c r="AV12" s="171" t="s">
        <v>439</v>
      </c>
      <c r="AW12" s="177"/>
      <c r="AZ12" s="177"/>
    </row>
    <row r="13" spans="1:54" ht="17.25" customHeight="1">
      <c r="D13" s="114"/>
      <c r="E13" s="115"/>
      <c r="F13" s="115"/>
      <c r="G13" s="117" t="str">
        <f t="shared" ref="G13" si="10">CONCATENATE(H13,"-",I13)</f>
        <v>AUT-Autre</v>
      </c>
      <c r="H13" s="120" t="s">
        <v>842</v>
      </c>
      <c r="I13" s="120" t="s">
        <v>843</v>
      </c>
      <c r="K13" s="115"/>
      <c r="L13" s="115"/>
      <c r="M13" s="114"/>
      <c r="N13" s="123"/>
      <c r="O13" s="123"/>
      <c r="P13" s="114"/>
      <c r="Q13" s="115" t="s">
        <v>246</v>
      </c>
      <c r="R13" s="115" t="s">
        <v>247</v>
      </c>
      <c r="S13" s="117" t="str">
        <f t="shared" si="4"/>
        <v>YCC-Y compris corporel</v>
      </c>
      <c r="T13" s="118" t="s">
        <v>264</v>
      </c>
      <c r="U13" s="118" t="s">
        <v>265</v>
      </c>
      <c r="V13" s="114"/>
      <c r="W13" s="123"/>
      <c r="X13" s="123"/>
      <c r="Y13" s="117" t="str">
        <f t="shared" si="6"/>
        <v>EXP-Par exposant</v>
      </c>
      <c r="Z13" s="118" t="s">
        <v>271</v>
      </c>
      <c r="AA13" s="118" t="s">
        <v>272</v>
      </c>
      <c r="AB13" s="122"/>
      <c r="AC13" s="185"/>
      <c r="AD13" s="185"/>
      <c r="AE13" s="252"/>
      <c r="AF13" s="248"/>
      <c r="AG13" s="122"/>
      <c r="AH13" s="248" t="s">
        <v>400</v>
      </c>
      <c r="AK13" s="236"/>
      <c r="AN13" s="240"/>
      <c r="AO13" s="239"/>
      <c r="AP13" s="30"/>
      <c r="AQ13" s="240">
        <v>3</v>
      </c>
      <c r="AR13" s="234" t="s">
        <v>461</v>
      </c>
      <c r="AS13" s="173" t="s">
        <v>462</v>
      </c>
      <c r="AT13" s="240">
        <v>1</v>
      </c>
      <c r="AU13" s="234" t="s">
        <v>330</v>
      </c>
      <c r="AV13" s="171" t="s">
        <v>331</v>
      </c>
      <c r="AW13" s="177"/>
      <c r="AZ13" s="177"/>
    </row>
    <row r="14" spans="1:54" ht="17.25" customHeight="1">
      <c r="D14" s="114"/>
      <c r="E14" s="115"/>
      <c r="F14" s="115"/>
      <c r="G14" s="114"/>
      <c r="H14" s="121" t="s">
        <v>172</v>
      </c>
      <c r="I14" s="121" t="s">
        <v>173</v>
      </c>
      <c r="K14" s="115"/>
      <c r="L14" s="115"/>
      <c r="M14" s="114"/>
      <c r="N14" s="123"/>
      <c r="O14" s="123"/>
      <c r="P14" s="114"/>
      <c r="Q14" s="115" t="s">
        <v>248</v>
      </c>
      <c r="R14" s="115" t="s">
        <v>249</v>
      </c>
      <c r="S14" s="114"/>
      <c r="T14" s="115" t="s">
        <v>225</v>
      </c>
      <c r="U14" s="115" t="s">
        <v>226</v>
      </c>
      <c r="V14" s="114"/>
      <c r="W14" s="123"/>
      <c r="X14" s="123"/>
      <c r="Y14" s="114"/>
      <c r="Z14" s="115" t="s">
        <v>273</v>
      </c>
      <c r="AA14" s="115" t="s">
        <v>274</v>
      </c>
      <c r="AB14" s="122"/>
      <c r="AC14" s="185"/>
      <c r="AD14" s="185"/>
      <c r="AE14" s="252"/>
      <c r="AF14" s="248"/>
      <c r="AG14" s="122"/>
      <c r="AH14" s="248" t="s">
        <v>401</v>
      </c>
      <c r="AK14" s="236"/>
      <c r="AN14" s="240"/>
      <c r="AO14" s="239"/>
      <c r="AP14" s="30"/>
      <c r="AQ14" s="240">
        <v>3</v>
      </c>
      <c r="AR14" s="234" t="s">
        <v>463</v>
      </c>
      <c r="AS14" s="173" t="s">
        <v>464</v>
      </c>
      <c r="AT14" s="240">
        <v>2</v>
      </c>
      <c r="AU14" s="234" t="s">
        <v>332</v>
      </c>
      <c r="AV14" s="171" t="s">
        <v>440</v>
      </c>
      <c r="AW14" s="177"/>
      <c r="AZ14" s="177"/>
    </row>
    <row r="15" spans="1:54" ht="17.25" customHeight="1">
      <c r="D15" s="114"/>
      <c r="E15" s="115"/>
      <c r="F15" s="115"/>
      <c r="G15" s="114"/>
      <c r="H15" s="121" t="s">
        <v>174</v>
      </c>
      <c r="I15" s="121" t="s">
        <v>175</v>
      </c>
      <c r="K15" s="115"/>
      <c r="L15" s="115"/>
      <c r="M15" s="114"/>
      <c r="N15" s="123"/>
      <c r="O15" s="123"/>
      <c r="P15" s="114"/>
      <c r="Q15" s="115" t="s">
        <v>225</v>
      </c>
      <c r="R15" s="115" t="s">
        <v>226</v>
      </c>
      <c r="S15" s="114"/>
      <c r="T15" s="115" t="s">
        <v>258</v>
      </c>
      <c r="U15" s="115" t="s">
        <v>259</v>
      </c>
      <c r="V15" s="114"/>
      <c r="W15" s="123"/>
      <c r="X15" s="123"/>
      <c r="Y15" s="114"/>
      <c r="Z15" s="115" t="s">
        <v>269</v>
      </c>
      <c r="AA15" s="115" t="s">
        <v>275</v>
      </c>
      <c r="AB15" s="122"/>
      <c r="AC15" s="185"/>
      <c r="AD15" s="185"/>
      <c r="AE15" s="252"/>
      <c r="AF15" s="248"/>
      <c r="AG15" s="122"/>
      <c r="AH15" s="248" t="s">
        <v>402</v>
      </c>
      <c r="AK15" s="236"/>
      <c r="AN15" s="240"/>
      <c r="AO15" s="239"/>
      <c r="AP15" s="30"/>
      <c r="AQ15" s="240">
        <v>1</v>
      </c>
      <c r="AR15" s="234" t="s">
        <v>467</v>
      </c>
      <c r="AS15" s="173" t="s">
        <v>468</v>
      </c>
      <c r="AT15" s="240">
        <v>2</v>
      </c>
      <c r="AU15" s="234" t="s">
        <v>333</v>
      </c>
      <c r="AV15" s="171" t="s">
        <v>441</v>
      </c>
      <c r="AW15" s="177"/>
      <c r="AZ15" s="177"/>
    </row>
    <row r="16" spans="1:54" ht="17.25" customHeight="1">
      <c r="D16" s="114"/>
      <c r="E16" s="115"/>
      <c r="F16" s="115"/>
      <c r="G16" s="114"/>
      <c r="H16" s="121" t="s">
        <v>179</v>
      </c>
      <c r="I16" s="121" t="s">
        <v>180</v>
      </c>
      <c r="K16" s="115"/>
      <c r="L16" s="115"/>
      <c r="M16" s="114"/>
      <c r="N16" s="123"/>
      <c r="O16" s="123"/>
      <c r="P16" s="114"/>
      <c r="Q16" s="115"/>
      <c r="R16" s="115"/>
      <c r="S16" s="114"/>
      <c r="T16" s="115" t="s">
        <v>260</v>
      </c>
      <c r="U16" s="115" t="s">
        <v>261</v>
      </c>
      <c r="V16" s="114"/>
      <c r="W16" s="123"/>
      <c r="X16" s="123"/>
      <c r="Y16" s="114"/>
      <c r="Z16" s="115" t="s">
        <v>225</v>
      </c>
      <c r="AA16" s="115" t="s">
        <v>276</v>
      </c>
      <c r="AB16" s="122"/>
      <c r="AC16" s="185"/>
      <c r="AD16" s="185"/>
      <c r="AE16" s="252"/>
      <c r="AF16" s="248"/>
      <c r="AG16" s="122"/>
      <c r="AH16" s="248"/>
      <c r="AK16" s="236"/>
      <c r="AN16" s="240"/>
      <c r="AO16" s="239"/>
      <c r="AP16" s="30"/>
      <c r="AQ16" s="240">
        <v>1</v>
      </c>
      <c r="AR16" s="234" t="s">
        <v>469</v>
      </c>
      <c r="AS16" s="173" t="s">
        <v>470</v>
      </c>
      <c r="AT16" s="240">
        <v>2</v>
      </c>
      <c r="AU16" s="234" t="s">
        <v>334</v>
      </c>
      <c r="AV16" s="173" t="s">
        <v>442</v>
      </c>
      <c r="AW16" s="177"/>
      <c r="AZ16" s="177"/>
    </row>
    <row r="17" spans="4:48" ht="17.25" customHeight="1">
      <c r="D17" s="114"/>
      <c r="E17" s="115"/>
      <c r="F17" s="115"/>
      <c r="G17" s="114"/>
      <c r="H17" s="121" t="s">
        <v>181</v>
      </c>
      <c r="I17" s="121" t="s">
        <v>182</v>
      </c>
      <c r="K17" s="115"/>
      <c r="L17" s="115"/>
      <c r="M17" s="114"/>
      <c r="N17" s="123"/>
      <c r="O17" s="123"/>
      <c r="P17" s="114"/>
      <c r="Q17" s="115"/>
      <c r="R17" s="115"/>
      <c r="S17" s="114"/>
      <c r="T17" s="123"/>
      <c r="U17" s="123"/>
      <c r="V17" s="114"/>
      <c r="W17" s="123"/>
      <c r="X17" s="123"/>
      <c r="Y17" s="114"/>
      <c r="Z17" s="115" t="s">
        <v>277</v>
      </c>
      <c r="AA17" s="115" t="s">
        <v>278</v>
      </c>
      <c r="AB17" s="122"/>
      <c r="AC17" s="185"/>
      <c r="AD17" s="185"/>
      <c r="AE17" s="252"/>
      <c r="AF17" s="248"/>
      <c r="AG17" s="122"/>
      <c r="AH17" s="248"/>
      <c r="AK17" s="236"/>
      <c r="AN17" s="240"/>
      <c r="AQ17" s="240">
        <v>1</v>
      </c>
      <c r="AR17" s="234" t="s">
        <v>471</v>
      </c>
      <c r="AS17" s="173" t="s">
        <v>472</v>
      </c>
      <c r="AT17" s="240">
        <v>2</v>
      </c>
      <c r="AU17" s="234" t="s">
        <v>335</v>
      </c>
      <c r="AV17" s="171" t="s">
        <v>443</v>
      </c>
    </row>
    <row r="18" spans="4:48" ht="17.25" customHeight="1">
      <c r="D18" s="114"/>
      <c r="E18" s="115"/>
      <c r="F18" s="115"/>
      <c r="G18" s="114"/>
      <c r="H18" s="121" t="s">
        <v>183</v>
      </c>
      <c r="I18" s="121" t="s">
        <v>184</v>
      </c>
      <c r="K18" s="115"/>
      <c r="L18" s="115"/>
      <c r="M18" s="114"/>
      <c r="N18" s="123"/>
      <c r="O18" s="123"/>
      <c r="P18" s="114"/>
      <c r="Q18" s="115"/>
      <c r="R18" s="115"/>
      <c r="S18" s="114"/>
      <c r="T18" s="123"/>
      <c r="U18" s="123"/>
      <c r="V18" s="114"/>
      <c r="W18" s="123"/>
      <c r="X18" s="123"/>
      <c r="Y18" s="114"/>
      <c r="Z18" s="115" t="s">
        <v>281</v>
      </c>
      <c r="AA18" s="115" t="s">
        <v>282</v>
      </c>
      <c r="AB18" s="122"/>
      <c r="AC18" s="185"/>
      <c r="AD18" s="185"/>
      <c r="AE18" s="252"/>
      <c r="AF18" s="248"/>
      <c r="AG18" s="122"/>
      <c r="AH18" s="248"/>
      <c r="AK18" s="236"/>
      <c r="AN18" s="240"/>
      <c r="AQ18" s="240">
        <v>1</v>
      </c>
      <c r="AR18" s="234" t="s">
        <v>473</v>
      </c>
      <c r="AS18" s="173" t="s">
        <v>474</v>
      </c>
    </row>
    <row r="19" spans="4:48" ht="17.25" customHeight="1">
      <c r="D19" s="114"/>
      <c r="E19" s="115"/>
      <c r="F19" s="115"/>
      <c r="G19" s="114"/>
      <c r="H19" s="121" t="s">
        <v>185</v>
      </c>
      <c r="I19" s="121" t="s">
        <v>186</v>
      </c>
      <c r="K19" s="115"/>
      <c r="L19" s="115"/>
      <c r="M19" s="114"/>
      <c r="N19" s="123"/>
      <c r="O19" s="123"/>
      <c r="P19" s="114"/>
      <c r="Q19" s="115"/>
      <c r="R19" s="115"/>
      <c r="S19" s="114"/>
      <c r="T19" s="123"/>
      <c r="U19" s="123"/>
      <c r="V19" s="114"/>
      <c r="W19" s="123"/>
      <c r="X19" s="123"/>
      <c r="Y19" s="114"/>
      <c r="Z19" s="115" t="s">
        <v>258</v>
      </c>
      <c r="AA19" s="115" t="s">
        <v>259</v>
      </c>
      <c r="AB19" s="122"/>
      <c r="AC19" s="185"/>
      <c r="AD19" s="185"/>
      <c r="AE19" s="252"/>
      <c r="AF19" s="248"/>
      <c r="AG19" s="122"/>
      <c r="AH19" s="248"/>
    </row>
    <row r="20" spans="4:48" ht="17.25" customHeight="1">
      <c r="D20" s="114"/>
      <c r="E20" s="115"/>
      <c r="F20" s="115"/>
      <c r="G20" s="114"/>
      <c r="H20" s="121" t="s">
        <v>187</v>
      </c>
      <c r="I20" s="121" t="s">
        <v>188</v>
      </c>
      <c r="K20" s="115"/>
      <c r="L20" s="115"/>
      <c r="M20" s="114"/>
      <c r="N20" s="123"/>
      <c r="O20" s="123"/>
      <c r="P20" s="114"/>
      <c r="Q20" s="115"/>
      <c r="R20" s="115"/>
      <c r="S20" s="114"/>
      <c r="T20" s="123"/>
      <c r="U20" s="123"/>
      <c r="V20" s="114"/>
      <c r="W20" s="123"/>
      <c r="X20" s="123"/>
      <c r="Y20" s="114"/>
      <c r="Z20" s="123"/>
      <c r="AA20" s="123"/>
      <c r="AB20" s="122"/>
      <c r="AC20" s="123"/>
      <c r="AD20" s="123"/>
      <c r="AE20" s="253"/>
      <c r="AF20" s="248"/>
      <c r="AG20" s="122"/>
      <c r="AH20" s="248"/>
    </row>
    <row r="21" spans="4:48" ht="17.25" customHeight="1">
      <c r="D21" s="114"/>
      <c r="E21" s="115"/>
      <c r="F21" s="115"/>
      <c r="G21" s="114"/>
      <c r="H21" s="121" t="s">
        <v>189</v>
      </c>
      <c r="I21" s="121" t="s">
        <v>190</v>
      </c>
      <c r="K21" s="115"/>
      <c r="L21" s="115"/>
      <c r="M21" s="114"/>
      <c r="N21" s="123"/>
      <c r="O21" s="123"/>
      <c r="P21" s="114"/>
      <c r="Q21" s="115"/>
      <c r="R21" s="115"/>
      <c r="S21" s="114"/>
      <c r="T21" s="123"/>
      <c r="U21" s="123"/>
      <c r="V21" s="114"/>
      <c r="W21" s="123"/>
      <c r="X21" s="123"/>
      <c r="Y21" s="114"/>
      <c r="Z21" s="123"/>
      <c r="AA21" s="123"/>
      <c r="AB21" s="122"/>
      <c r="AC21" s="123"/>
      <c r="AD21" s="123"/>
      <c r="AE21" s="253"/>
      <c r="AF21" s="248"/>
      <c r="AG21" s="122"/>
      <c r="AH21" s="248"/>
    </row>
    <row r="22" spans="4:48" ht="17.25" customHeight="1">
      <c r="D22" s="114"/>
      <c r="E22" s="115"/>
      <c r="F22" s="115"/>
      <c r="G22" s="114"/>
      <c r="H22" s="121" t="s">
        <v>191</v>
      </c>
      <c r="I22" s="121" t="s">
        <v>192</v>
      </c>
      <c r="K22" s="115"/>
      <c r="L22" s="115"/>
      <c r="M22" s="114"/>
      <c r="N22" s="123"/>
      <c r="O22" s="123"/>
      <c r="P22" s="114"/>
      <c r="Q22" s="115"/>
      <c r="R22" s="115"/>
      <c r="S22" s="114"/>
      <c r="T22" s="123"/>
      <c r="U22" s="123"/>
      <c r="V22" s="114"/>
      <c r="W22" s="123"/>
      <c r="X22" s="123"/>
      <c r="Y22" s="114"/>
      <c r="Z22" s="123"/>
      <c r="AA22" s="123"/>
      <c r="AB22" s="122"/>
      <c r="AC22" s="123"/>
      <c r="AD22" s="123"/>
      <c r="AE22" s="253"/>
      <c r="AF22" s="248"/>
      <c r="AG22" s="122"/>
      <c r="AH22" s="248"/>
    </row>
    <row r="23" spans="4:48" ht="17.25" customHeight="1">
      <c r="D23" s="114"/>
      <c r="E23" s="115"/>
      <c r="F23" s="115"/>
      <c r="G23" s="114"/>
      <c r="H23" s="121" t="s">
        <v>193</v>
      </c>
      <c r="I23" s="121" t="s">
        <v>194</v>
      </c>
      <c r="K23" s="115"/>
      <c r="L23" s="115"/>
      <c r="M23" s="114"/>
      <c r="N23" s="123"/>
      <c r="O23" s="123"/>
      <c r="P23" s="114"/>
      <c r="Q23" s="115"/>
      <c r="R23" s="115"/>
      <c r="S23" s="114"/>
      <c r="T23" s="123"/>
      <c r="U23" s="123"/>
      <c r="V23" s="114"/>
      <c r="W23" s="123"/>
      <c r="X23" s="123"/>
      <c r="Y23" s="114"/>
      <c r="Z23" s="123"/>
      <c r="AA23" s="123"/>
      <c r="AB23" s="122"/>
      <c r="AC23" s="123"/>
      <c r="AD23" s="123"/>
      <c r="AE23" s="253"/>
      <c r="AF23" s="248"/>
      <c r="AG23" s="122"/>
    </row>
    <row r="24" spans="4:48" ht="17.25" customHeight="1">
      <c r="D24" s="114"/>
      <c r="E24" s="115"/>
      <c r="F24" s="115"/>
      <c r="G24" s="114"/>
      <c r="H24" s="121" t="s">
        <v>195</v>
      </c>
      <c r="I24" s="121" t="s">
        <v>196</v>
      </c>
      <c r="K24" s="115"/>
      <c r="L24" s="115"/>
      <c r="M24" s="114"/>
      <c r="N24" s="123"/>
      <c r="O24" s="123"/>
      <c r="P24" s="114"/>
      <c r="Q24" s="115"/>
      <c r="R24" s="115"/>
      <c r="S24" s="114"/>
      <c r="T24" s="123"/>
      <c r="U24" s="123"/>
      <c r="V24" s="114"/>
      <c r="W24" s="123"/>
      <c r="X24" s="123"/>
      <c r="Y24" s="114"/>
      <c r="Z24" s="123"/>
      <c r="AA24" s="123"/>
      <c r="AB24" s="122"/>
      <c r="AC24" s="123"/>
      <c r="AD24" s="123"/>
      <c r="AE24" s="253"/>
      <c r="AF24" s="248"/>
      <c r="AG24" s="122"/>
    </row>
    <row r="25" spans="4:48" ht="17.25" customHeight="1">
      <c r="D25" s="114"/>
      <c r="E25" s="115"/>
      <c r="F25" s="115"/>
      <c r="G25" s="114"/>
      <c r="H25" s="121" t="s">
        <v>197</v>
      </c>
      <c r="I25" s="121" t="s">
        <v>198</v>
      </c>
      <c r="K25" s="115"/>
      <c r="L25" s="115"/>
      <c r="M25" s="114"/>
      <c r="N25" s="123"/>
      <c r="O25" s="123"/>
      <c r="P25" s="114"/>
      <c r="Q25" s="115"/>
      <c r="R25" s="115"/>
      <c r="S25" s="114"/>
      <c r="T25" s="123"/>
      <c r="U25" s="123"/>
      <c r="V25" s="114"/>
      <c r="W25" s="123"/>
      <c r="X25" s="123"/>
      <c r="Y25" s="114"/>
      <c r="Z25" s="123"/>
      <c r="AA25" s="123"/>
      <c r="AC25" s="123"/>
      <c r="AD25" s="123"/>
      <c r="AE25" s="253"/>
    </row>
    <row r="26" spans="4:48" ht="17.25" customHeight="1">
      <c r="D26" s="114"/>
      <c r="E26" s="115"/>
      <c r="F26" s="115"/>
      <c r="G26" s="114"/>
      <c r="H26" s="121" t="s">
        <v>199</v>
      </c>
      <c r="I26" s="121" t="s">
        <v>200</v>
      </c>
      <c r="K26" s="115"/>
      <c r="L26" s="115"/>
      <c r="M26" s="114"/>
      <c r="N26" s="123"/>
      <c r="O26" s="123"/>
      <c r="P26" s="114"/>
      <c r="Q26" s="115"/>
      <c r="R26" s="115"/>
      <c r="S26" s="114"/>
      <c r="T26" s="123"/>
      <c r="U26" s="123"/>
      <c r="V26" s="114"/>
      <c r="W26" s="115"/>
      <c r="X26" s="115"/>
      <c r="Y26" s="114"/>
      <c r="Z26" s="123"/>
      <c r="AA26" s="123"/>
      <c r="AC26" s="123"/>
      <c r="AD26" s="123"/>
      <c r="AE26" s="253"/>
    </row>
    <row r="27" spans="4:48" ht="17.25" customHeight="1">
      <c r="D27" s="114"/>
      <c r="E27" s="115"/>
      <c r="F27" s="115"/>
      <c r="G27" s="114"/>
      <c r="H27" s="121" t="s">
        <v>201</v>
      </c>
      <c r="I27" s="121" t="s">
        <v>202</v>
      </c>
      <c r="K27" s="115"/>
      <c r="L27" s="115"/>
      <c r="M27" s="114"/>
      <c r="N27" s="123"/>
      <c r="O27" s="123"/>
      <c r="P27" s="114"/>
      <c r="Q27" s="115"/>
      <c r="R27" s="115"/>
      <c r="S27" s="114"/>
      <c r="T27" s="123"/>
      <c r="U27" s="123"/>
      <c r="V27" s="114"/>
      <c r="W27" s="115"/>
      <c r="X27" s="115"/>
      <c r="Y27" s="114"/>
      <c r="Z27" s="115"/>
      <c r="AA27" s="115"/>
      <c r="AD27" s="115"/>
      <c r="AE27" s="132"/>
    </row>
    <row r="28" spans="4:48" ht="17.25" customHeight="1">
      <c r="D28" s="114"/>
      <c r="E28" s="115"/>
      <c r="F28" s="115"/>
      <c r="G28" s="114"/>
      <c r="H28" s="121" t="s">
        <v>203</v>
      </c>
      <c r="I28" s="121" t="s">
        <v>204</v>
      </c>
      <c r="K28" s="115"/>
      <c r="L28" s="115"/>
      <c r="M28" s="114"/>
      <c r="N28" s="123"/>
      <c r="O28" s="123"/>
      <c r="P28" s="114"/>
      <c r="Q28" s="115"/>
      <c r="R28" s="115"/>
      <c r="S28" s="114"/>
      <c r="T28" s="115"/>
      <c r="U28" s="115"/>
      <c r="V28" s="114"/>
      <c r="W28" s="115"/>
      <c r="X28" s="115"/>
      <c r="Y28" s="114"/>
      <c r="Z28" s="115"/>
      <c r="AA28" s="115"/>
      <c r="AD28" s="115"/>
      <c r="AE28" s="132"/>
    </row>
    <row r="29" spans="4:48" ht="17.25" customHeight="1">
      <c r="D29" s="114"/>
      <c r="E29" s="115"/>
      <c r="F29" s="115"/>
      <c r="G29" s="114"/>
      <c r="H29" s="121" t="s">
        <v>205</v>
      </c>
      <c r="I29" s="121" t="s">
        <v>206</v>
      </c>
      <c r="K29" s="115"/>
      <c r="L29" s="115"/>
      <c r="M29" s="114"/>
      <c r="N29" s="123"/>
      <c r="O29" s="123"/>
      <c r="P29" s="114"/>
      <c r="Q29" s="115"/>
      <c r="R29" s="115"/>
      <c r="S29" s="114"/>
      <c r="T29" s="115"/>
      <c r="U29" s="115"/>
      <c r="V29" s="114"/>
      <c r="W29" s="115"/>
      <c r="X29" s="115"/>
      <c r="Y29" s="114"/>
      <c r="Z29" s="115"/>
      <c r="AA29" s="115"/>
      <c r="AD29" s="115"/>
      <c r="AE29" s="132"/>
    </row>
    <row r="30" spans="4:48" ht="17.25" customHeight="1">
      <c r="D30" s="114"/>
      <c r="E30" s="115"/>
      <c r="F30" s="115"/>
      <c r="G30" s="114"/>
      <c r="H30" s="121" t="s">
        <v>209</v>
      </c>
      <c r="I30" s="121" t="s">
        <v>210</v>
      </c>
      <c r="K30" s="115"/>
      <c r="L30" s="115"/>
      <c r="M30" s="114"/>
      <c r="N30" s="123"/>
      <c r="O30" s="123"/>
      <c r="P30" s="114"/>
      <c r="Q30" s="115"/>
      <c r="R30" s="115"/>
      <c r="S30" s="114"/>
      <c r="T30" s="115"/>
      <c r="U30" s="115"/>
      <c r="V30" s="114"/>
      <c r="W30" s="115"/>
      <c r="X30" s="115"/>
      <c r="Y30" s="114"/>
      <c r="Z30" s="115"/>
      <c r="AA30" s="115"/>
      <c r="AD30" s="115"/>
      <c r="AE30" s="132"/>
    </row>
    <row r="31" spans="4:48" ht="17.25" customHeight="1">
      <c r="D31" s="114"/>
      <c r="E31" s="115"/>
      <c r="F31" s="115"/>
      <c r="G31" s="114"/>
      <c r="H31" s="121" t="s">
        <v>211</v>
      </c>
      <c r="I31" s="121" t="s">
        <v>212</v>
      </c>
      <c r="K31" s="115"/>
      <c r="L31" s="115"/>
      <c r="M31" s="114"/>
      <c r="N31" s="123"/>
      <c r="O31" s="123"/>
      <c r="P31" s="114"/>
      <c r="Q31" s="115"/>
      <c r="R31" s="115"/>
      <c r="S31" s="114"/>
      <c r="T31" s="115"/>
      <c r="U31" s="115"/>
      <c r="V31" s="114"/>
      <c r="W31" s="115"/>
      <c r="X31" s="115"/>
      <c r="Y31" s="114"/>
      <c r="Z31" s="115"/>
      <c r="AA31" s="115"/>
      <c r="AD31" s="115"/>
      <c r="AE31" s="132"/>
    </row>
    <row r="32" spans="4:48" ht="17.25" customHeight="1">
      <c r="D32" s="114"/>
      <c r="E32" s="115"/>
      <c r="F32" s="115"/>
      <c r="G32" s="114"/>
      <c r="H32" s="121" t="s">
        <v>213</v>
      </c>
      <c r="I32" s="121" t="s">
        <v>214</v>
      </c>
      <c r="K32" s="115"/>
      <c r="L32" s="115"/>
      <c r="M32" s="114"/>
      <c r="N32" s="115"/>
      <c r="O32" s="115"/>
      <c r="P32" s="114"/>
      <c r="Q32" s="115"/>
      <c r="R32" s="115"/>
      <c r="S32" s="114"/>
      <c r="T32" s="115"/>
      <c r="U32" s="115"/>
      <c r="V32" s="114"/>
      <c r="W32" s="115"/>
      <c r="X32" s="115"/>
      <c r="Y32" s="114"/>
      <c r="Z32" s="115"/>
      <c r="AA32" s="115"/>
      <c r="AD32" s="115"/>
      <c r="AE32" s="132"/>
    </row>
    <row r="33" spans="4:31" ht="17.25" customHeight="1">
      <c r="D33" s="114"/>
      <c r="E33" s="115"/>
      <c r="F33" s="115"/>
      <c r="G33" s="114"/>
      <c r="H33" s="121" t="s">
        <v>215</v>
      </c>
      <c r="I33" s="121" t="s">
        <v>216</v>
      </c>
      <c r="K33" s="115"/>
      <c r="L33" s="115"/>
      <c r="M33" s="114"/>
      <c r="N33" s="115"/>
      <c r="O33" s="115"/>
      <c r="P33" s="114"/>
      <c r="Q33" s="115"/>
      <c r="R33" s="115"/>
      <c r="S33" s="114"/>
      <c r="T33" s="115"/>
      <c r="U33" s="115"/>
      <c r="V33" s="114"/>
      <c r="W33" s="115"/>
      <c r="X33" s="115"/>
      <c r="Y33" s="114"/>
      <c r="Z33"/>
      <c r="AA33"/>
      <c r="AC33" s="193"/>
      <c r="AD33"/>
      <c r="AE33" s="254"/>
    </row>
    <row r="34" spans="4:31" ht="17.25" customHeight="1">
      <c r="D34" s="114"/>
      <c r="E34" s="115"/>
      <c r="F34" s="115"/>
      <c r="G34" s="114"/>
      <c r="H34" s="121" t="s">
        <v>217</v>
      </c>
      <c r="I34" s="121" t="s">
        <v>218</v>
      </c>
      <c r="K34" s="115"/>
      <c r="L34" s="115"/>
      <c r="M34" s="114"/>
      <c r="N34" s="115"/>
      <c r="O34" s="115"/>
      <c r="P34" s="114"/>
      <c r="Q34" s="115"/>
      <c r="R34" s="115"/>
      <c r="S34" s="114"/>
      <c r="T34" s="115"/>
      <c r="U34" s="115"/>
      <c r="V34" s="114"/>
      <c r="W34" s="115"/>
      <c r="X34" s="115"/>
      <c r="Y34" s="114"/>
      <c r="Z34"/>
      <c r="AA34"/>
      <c r="AC34" s="193"/>
      <c r="AD34"/>
      <c r="AE34" s="254"/>
    </row>
    <row r="35" spans="4:31" ht="17.25" customHeight="1">
      <c r="D35" s="114"/>
      <c r="E35" s="115"/>
      <c r="F35" s="115"/>
      <c r="G35" s="114"/>
      <c r="H35" s="121" t="s">
        <v>162</v>
      </c>
      <c r="I35" s="121" t="s">
        <v>219</v>
      </c>
      <c r="K35" s="115"/>
      <c r="L35" s="115"/>
      <c r="M35" s="114"/>
      <c r="N35" s="115"/>
      <c r="O35" s="115"/>
      <c r="P35" s="114"/>
      <c r="Q35" s="115"/>
      <c r="R35" s="115"/>
      <c r="S35" s="114"/>
      <c r="T35" s="115"/>
      <c r="U35" s="115"/>
      <c r="V35" s="114"/>
      <c r="W35" s="115"/>
      <c r="X35" s="115"/>
      <c r="Y35" s="114"/>
      <c r="Z35"/>
      <c r="AA35"/>
      <c r="AC35" s="193"/>
      <c r="AD35"/>
      <c r="AE35" s="254"/>
    </row>
    <row r="36" spans="4:31" ht="17.25" customHeight="1">
      <c r="D36" s="114"/>
      <c r="E36" s="115"/>
      <c r="F36" s="115"/>
      <c r="G36" s="122"/>
      <c r="H36" s="123"/>
      <c r="I36" s="123"/>
      <c r="K36" s="115"/>
      <c r="L36" s="115"/>
      <c r="M36" s="114"/>
      <c r="N36" s="115"/>
      <c r="O36" s="115"/>
      <c r="P36" s="114"/>
      <c r="Q36" s="115"/>
      <c r="R36" s="115"/>
      <c r="S36" s="114"/>
      <c r="T36" s="115"/>
      <c r="U36" s="115"/>
      <c r="V36" s="114"/>
      <c r="W36" s="115"/>
      <c r="X36" s="115"/>
      <c r="Y36" s="114"/>
      <c r="Z36"/>
      <c r="AA36"/>
      <c r="AC36" s="193"/>
      <c r="AD36"/>
      <c r="AE36" s="254"/>
    </row>
    <row r="37" spans="4:31" ht="17.25" customHeight="1">
      <c r="D37" s="114"/>
      <c r="E37" s="115"/>
      <c r="F37" s="115"/>
      <c r="G37" s="122"/>
      <c r="H37" s="123"/>
      <c r="I37" s="123"/>
      <c r="K37" s="115"/>
      <c r="L37" s="115"/>
      <c r="M37" s="114"/>
      <c r="N37" s="115"/>
      <c r="O37" s="115"/>
      <c r="P37" s="114"/>
      <c r="Q37" s="115"/>
      <c r="R37" s="115"/>
      <c r="S37" s="114"/>
      <c r="T37" s="115"/>
      <c r="U37" s="115"/>
      <c r="V37" s="114"/>
      <c r="W37" s="115"/>
      <c r="X37" s="115"/>
      <c r="Y37" s="114"/>
      <c r="Z37"/>
      <c r="AA37"/>
      <c r="AC37" s="193"/>
      <c r="AD37"/>
      <c r="AE37" s="254"/>
    </row>
    <row r="38" spans="4:31" ht="17.25" customHeight="1">
      <c r="D38" s="114"/>
      <c r="E38" s="115"/>
      <c r="F38" s="115"/>
      <c r="G38" s="122"/>
      <c r="H38" s="123"/>
      <c r="I38" s="123"/>
      <c r="K38" s="115"/>
      <c r="L38" s="115"/>
      <c r="M38" s="114"/>
      <c r="N38" s="115"/>
      <c r="O38" s="115"/>
      <c r="P38" s="114"/>
      <c r="Q38" s="115"/>
      <c r="R38" s="115"/>
      <c r="S38" s="114"/>
      <c r="T38" s="115"/>
      <c r="U38" s="115"/>
      <c r="V38" s="114"/>
      <c r="W38" s="115"/>
      <c r="X38" s="115"/>
      <c r="Y38" s="114"/>
      <c r="Z38"/>
      <c r="AA38"/>
      <c r="AC38" s="193"/>
      <c r="AD38"/>
      <c r="AE38" s="254"/>
    </row>
    <row r="39" spans="4:31" ht="17.25" customHeight="1">
      <c r="D39" s="114"/>
      <c r="E39" s="115"/>
      <c r="F39" s="115"/>
      <c r="G39" s="122"/>
      <c r="H39" s="123"/>
      <c r="I39" s="123"/>
      <c r="K39" s="115"/>
      <c r="L39" s="115"/>
      <c r="M39" s="114"/>
      <c r="N39" s="115"/>
      <c r="O39" s="115"/>
      <c r="P39" s="114"/>
      <c r="Q39" s="115"/>
      <c r="R39" s="115"/>
      <c r="S39" s="114"/>
      <c r="T39" s="115"/>
      <c r="U39" s="115"/>
      <c r="V39" s="114"/>
      <c r="W39" s="115"/>
      <c r="X39" s="115"/>
      <c r="Y39" s="114"/>
      <c r="Z39"/>
      <c r="AA39"/>
      <c r="AC39" s="193"/>
      <c r="AD39"/>
      <c r="AE39" s="254"/>
    </row>
    <row r="40" spans="4:31" ht="17.25" customHeight="1">
      <c r="D40" s="114"/>
      <c r="E40" s="115"/>
      <c r="F40" s="115"/>
      <c r="G40" s="122"/>
      <c r="H40" s="123"/>
      <c r="I40" s="123"/>
      <c r="K40" s="115"/>
      <c r="L40" s="115"/>
      <c r="M40" s="114"/>
      <c r="N40" s="115"/>
      <c r="O40" s="115"/>
      <c r="P40" s="114"/>
      <c r="Q40" s="115"/>
      <c r="R40" s="115"/>
      <c r="S40" s="114"/>
      <c r="T40" s="115"/>
      <c r="U40" s="115"/>
      <c r="V40" s="114"/>
      <c r="W40" s="115"/>
      <c r="X40" s="115"/>
      <c r="Y40" s="114"/>
      <c r="Z40"/>
      <c r="AA40"/>
      <c r="AC40" s="193"/>
      <c r="AD40"/>
      <c r="AE40" s="254"/>
    </row>
    <row r="41" spans="4:31" ht="17.25" customHeight="1">
      <c r="D41" s="114"/>
      <c r="E41" s="115"/>
      <c r="F41" s="115"/>
      <c r="G41" s="122"/>
      <c r="H41" s="123"/>
      <c r="I41" s="123"/>
      <c r="K41" s="115"/>
      <c r="L41" s="115"/>
      <c r="M41" s="114"/>
      <c r="N41" s="115"/>
      <c r="O41" s="115"/>
      <c r="P41" s="114"/>
      <c r="Q41" s="115"/>
      <c r="R41" s="115"/>
      <c r="S41" s="114"/>
      <c r="T41" s="115"/>
      <c r="U41" s="115"/>
      <c r="V41" s="114"/>
      <c r="W41" s="115"/>
      <c r="X41" s="115"/>
      <c r="Y41" s="114"/>
      <c r="Z41"/>
      <c r="AA41"/>
      <c r="AC41" s="193"/>
      <c r="AD41"/>
      <c r="AE41" s="254"/>
    </row>
    <row r="42" spans="4:31" ht="17.25" customHeight="1">
      <c r="D42" s="114"/>
      <c r="E42" s="115"/>
      <c r="F42" s="115"/>
      <c r="G42" s="122"/>
      <c r="H42" s="123"/>
      <c r="I42" s="123"/>
      <c r="K42" s="115"/>
      <c r="L42" s="115"/>
      <c r="M42" s="114"/>
      <c r="N42" s="115"/>
      <c r="O42" s="115"/>
      <c r="P42" s="114"/>
      <c r="Q42" s="115"/>
      <c r="R42" s="115"/>
      <c r="S42" s="114"/>
      <c r="T42" s="115"/>
      <c r="U42" s="115"/>
      <c r="V42" s="114"/>
      <c r="W42" s="115"/>
      <c r="X42" s="115"/>
      <c r="Y42" s="114"/>
      <c r="Z42"/>
      <c r="AA42"/>
      <c r="AC42" s="193"/>
      <c r="AD42"/>
      <c r="AE42" s="254"/>
    </row>
    <row r="43" spans="4:31" ht="17.25" customHeight="1">
      <c r="D43" s="114"/>
      <c r="E43" s="115"/>
      <c r="F43" s="115"/>
      <c r="G43" s="122"/>
      <c r="H43" s="123"/>
      <c r="I43" s="123"/>
      <c r="K43" s="115"/>
      <c r="L43" s="115"/>
      <c r="M43" s="114"/>
      <c r="N43" s="115"/>
      <c r="O43" s="115"/>
      <c r="P43" s="114"/>
      <c r="Q43" s="115"/>
      <c r="R43" s="115"/>
      <c r="S43" s="114"/>
      <c r="T43" s="115"/>
      <c r="U43" s="115"/>
      <c r="V43" s="114"/>
      <c r="W43" s="115"/>
      <c r="X43" s="115"/>
      <c r="Y43" s="114"/>
      <c r="Z43"/>
      <c r="AA43"/>
      <c r="AC43" s="193"/>
      <c r="AD43"/>
      <c r="AE43" s="254"/>
    </row>
    <row r="44" spans="4:31" ht="17.25" customHeight="1">
      <c r="D44" s="114"/>
      <c r="E44" s="115"/>
      <c r="F44" s="115"/>
      <c r="G44" s="122"/>
      <c r="H44" s="123"/>
      <c r="I44" s="123"/>
      <c r="K44" s="115"/>
      <c r="L44" s="115"/>
      <c r="M44" s="114"/>
      <c r="N44" s="115"/>
      <c r="O44" s="115"/>
      <c r="P44" s="114"/>
      <c r="Q44" s="115"/>
      <c r="R44" s="115"/>
      <c r="S44" s="114"/>
      <c r="T44" s="115"/>
      <c r="U44" s="115"/>
      <c r="V44" s="114"/>
      <c r="W44" s="115"/>
      <c r="X44" s="115"/>
      <c r="Y44" s="114"/>
      <c r="Z44"/>
      <c r="AA44"/>
      <c r="AC44" s="193"/>
      <c r="AD44"/>
      <c r="AE44" s="254"/>
    </row>
    <row r="45" spans="4:31" ht="17.25" customHeight="1">
      <c r="D45" s="114"/>
      <c r="E45" s="115"/>
      <c r="F45" s="115"/>
      <c r="G45" s="122"/>
      <c r="H45" s="123"/>
      <c r="I45" s="123"/>
      <c r="K45" s="115"/>
      <c r="L45" s="115"/>
      <c r="M45" s="114"/>
      <c r="N45" s="115"/>
      <c r="O45" s="115"/>
      <c r="P45" s="114"/>
      <c r="Q45" s="115"/>
      <c r="R45" s="115"/>
      <c r="S45" s="114"/>
      <c r="T45" s="115"/>
      <c r="U45" s="115"/>
      <c r="V45" s="114"/>
      <c r="W45" s="115"/>
      <c r="X45" s="115"/>
      <c r="Y45" s="114"/>
      <c r="Z45"/>
      <c r="AA45"/>
      <c r="AC45" s="193"/>
      <c r="AD45"/>
      <c r="AE45" s="254"/>
    </row>
    <row r="46" spans="4:31" ht="17.25" customHeight="1">
      <c r="D46" s="114"/>
      <c r="E46" s="115"/>
      <c r="F46" s="115"/>
      <c r="G46" s="122"/>
      <c r="H46" s="123"/>
      <c r="I46" s="123"/>
      <c r="K46" s="115"/>
      <c r="L46" s="115"/>
      <c r="M46" s="114"/>
      <c r="N46" s="115"/>
      <c r="O46" s="115"/>
      <c r="P46" s="114"/>
      <c r="Q46" s="115"/>
      <c r="R46" s="115"/>
      <c r="S46" s="114"/>
      <c r="T46" s="115"/>
      <c r="U46" s="115"/>
      <c r="V46" s="114"/>
      <c r="W46" s="115"/>
      <c r="X46" s="115"/>
      <c r="Y46" s="114"/>
      <c r="Z46"/>
      <c r="AA46"/>
      <c r="AC46" s="193"/>
      <c r="AD46"/>
      <c r="AE46" s="254"/>
    </row>
    <row r="47" spans="4:31" ht="17.25" customHeight="1">
      <c r="D47" s="114"/>
      <c r="E47" s="115"/>
      <c r="F47" s="115"/>
      <c r="G47" s="122"/>
      <c r="H47" s="123"/>
      <c r="I47" s="123"/>
      <c r="K47" s="115"/>
      <c r="L47" s="115"/>
      <c r="M47" s="114"/>
      <c r="N47" s="115"/>
      <c r="O47" s="115"/>
      <c r="P47" s="114"/>
      <c r="Q47" s="115"/>
      <c r="R47" s="115"/>
      <c r="S47" s="114"/>
      <c r="T47" s="115"/>
      <c r="U47" s="115"/>
      <c r="V47" s="114"/>
      <c r="W47" s="115"/>
      <c r="X47" s="115"/>
      <c r="Y47" s="114"/>
      <c r="Z47"/>
      <c r="AA47"/>
      <c r="AC47" s="193"/>
      <c r="AD47"/>
      <c r="AE47" s="254"/>
    </row>
    <row r="48" spans="4:31" ht="17.25" customHeight="1">
      <c r="D48" s="114"/>
      <c r="E48" s="115"/>
      <c r="F48" s="115"/>
      <c r="G48" s="122"/>
      <c r="H48" s="123"/>
      <c r="I48" s="123"/>
      <c r="K48" s="115"/>
      <c r="L48" s="115"/>
      <c r="M48" s="114"/>
      <c r="N48" s="115"/>
      <c r="O48" s="115"/>
      <c r="P48" s="114"/>
      <c r="Q48" s="115"/>
      <c r="R48" s="115"/>
      <c r="S48" s="114"/>
      <c r="T48" s="115"/>
      <c r="U48" s="115"/>
      <c r="V48" s="114"/>
      <c r="W48" s="115"/>
      <c r="X48" s="115"/>
      <c r="Y48" s="114"/>
      <c r="Z48"/>
      <c r="AA48"/>
      <c r="AC48" s="193"/>
      <c r="AD48"/>
      <c r="AE48" s="254"/>
    </row>
    <row r="49" spans="4:31" ht="17.25" customHeight="1">
      <c r="D49" s="114"/>
      <c r="E49" s="115"/>
      <c r="F49" s="115"/>
      <c r="G49" s="122"/>
      <c r="H49" s="123"/>
      <c r="I49" s="123"/>
      <c r="K49" s="115"/>
      <c r="L49" s="115"/>
      <c r="M49" s="114"/>
      <c r="N49" s="115"/>
      <c r="O49" s="115"/>
      <c r="P49" s="114"/>
      <c r="Q49" s="115"/>
      <c r="R49" s="115"/>
      <c r="S49" s="114"/>
      <c r="T49" s="115"/>
      <c r="U49" s="115"/>
      <c r="V49" s="114"/>
      <c r="W49" s="115"/>
      <c r="X49" s="115"/>
      <c r="Y49" s="114"/>
      <c r="Z49"/>
      <c r="AA49"/>
      <c r="AC49" s="193"/>
      <c r="AD49"/>
      <c r="AE49" s="254"/>
    </row>
    <row r="50" spans="4:31" ht="17.25" customHeight="1">
      <c r="D50" s="114"/>
      <c r="E50" s="115"/>
      <c r="F50" s="115"/>
      <c r="G50" s="122"/>
      <c r="H50" s="123"/>
      <c r="I50" s="123"/>
      <c r="K50" s="115"/>
      <c r="L50" s="115"/>
      <c r="M50" s="114"/>
      <c r="N50" s="115"/>
      <c r="O50" s="115"/>
      <c r="P50" s="114"/>
      <c r="Q50" s="115"/>
      <c r="R50" s="115"/>
      <c r="S50" s="114"/>
      <c r="T50" s="115"/>
      <c r="U50" s="115"/>
      <c r="V50" s="114"/>
      <c r="W50" s="115"/>
      <c r="X50" s="115"/>
      <c r="Y50" s="114"/>
      <c r="Z50"/>
      <c r="AA50"/>
      <c r="AC50" s="193"/>
      <c r="AD50"/>
      <c r="AE50" s="254"/>
    </row>
    <row r="51" spans="4:31" ht="17.25" customHeight="1">
      <c r="D51" s="114"/>
      <c r="E51" s="115"/>
      <c r="F51" s="115"/>
      <c r="G51" s="122"/>
      <c r="H51" s="123"/>
      <c r="I51" s="123"/>
      <c r="K51" s="115"/>
      <c r="L51" s="115"/>
      <c r="M51" s="114"/>
      <c r="N51" s="115"/>
      <c r="O51" s="115"/>
      <c r="P51" s="114"/>
      <c r="Q51" s="115"/>
      <c r="R51" s="115"/>
      <c r="S51" s="114"/>
      <c r="T51" s="115"/>
      <c r="U51" s="115"/>
      <c r="V51" s="114"/>
      <c r="W51" s="115"/>
      <c r="X51" s="115"/>
      <c r="Y51" s="114"/>
      <c r="Z51"/>
      <c r="AA51"/>
      <c r="AC51" s="193"/>
      <c r="AD51"/>
      <c r="AE51" s="254"/>
    </row>
    <row r="52" spans="4:31" ht="17.25" customHeight="1">
      <c r="D52" s="114"/>
      <c r="E52" s="115"/>
      <c r="F52" s="115"/>
      <c r="G52" s="122"/>
      <c r="H52" s="123"/>
      <c r="I52" s="123"/>
      <c r="K52" s="115"/>
      <c r="L52" s="115"/>
      <c r="M52" s="114"/>
      <c r="N52" s="115"/>
      <c r="O52" s="115"/>
      <c r="P52" s="114"/>
      <c r="Q52" s="115"/>
      <c r="R52" s="115"/>
      <c r="S52" s="114"/>
      <c r="T52" s="115"/>
      <c r="U52" s="115"/>
      <c r="V52" s="114"/>
      <c r="W52" s="115"/>
      <c r="X52" s="115"/>
      <c r="Y52" s="114"/>
      <c r="Z52"/>
      <c r="AA52"/>
      <c r="AC52" s="193"/>
      <c r="AD52"/>
      <c r="AE52" s="254"/>
    </row>
    <row r="53" spans="4:31" ht="17.25" customHeight="1">
      <c r="D53" s="114"/>
      <c r="E53" s="115"/>
      <c r="F53" s="115"/>
      <c r="G53" s="122"/>
      <c r="H53" s="123"/>
      <c r="I53" s="123"/>
      <c r="K53" s="115"/>
      <c r="L53" s="115"/>
      <c r="M53" s="114"/>
      <c r="N53" s="115"/>
      <c r="O53" s="115"/>
      <c r="P53" s="114"/>
      <c r="Q53" s="115"/>
      <c r="R53" s="115"/>
      <c r="S53" s="114"/>
      <c r="T53" s="115"/>
      <c r="U53" s="115"/>
      <c r="V53" s="114"/>
      <c r="W53" s="115"/>
      <c r="X53" s="115"/>
      <c r="Y53" s="114"/>
      <c r="Z53"/>
      <c r="AA53"/>
      <c r="AC53" s="193"/>
      <c r="AD53"/>
      <c r="AE53" s="254"/>
    </row>
    <row r="54" spans="4:31" ht="17.25" customHeight="1">
      <c r="D54" s="114"/>
      <c r="E54" s="115"/>
      <c r="F54" s="115"/>
      <c r="G54" s="122"/>
      <c r="H54" s="123"/>
      <c r="I54" s="123"/>
      <c r="K54" s="115"/>
      <c r="L54" s="115"/>
      <c r="M54" s="114"/>
      <c r="N54" s="115"/>
      <c r="O54" s="115"/>
      <c r="P54" s="114"/>
      <c r="Q54" s="115"/>
      <c r="R54" s="115"/>
      <c r="S54" s="114"/>
      <c r="T54" s="115"/>
      <c r="U54" s="115"/>
      <c r="V54" s="114"/>
      <c r="W54" s="115"/>
      <c r="X54" s="115"/>
      <c r="Y54" s="114"/>
      <c r="Z54"/>
      <c r="AA54"/>
      <c r="AC54" s="193"/>
      <c r="AD54"/>
      <c r="AE54" s="254"/>
    </row>
    <row r="55" spans="4:31" ht="17.25" customHeight="1">
      <c r="D55" s="114"/>
      <c r="E55" s="115"/>
      <c r="F55" s="115"/>
      <c r="G55" s="122"/>
      <c r="H55" s="123"/>
      <c r="I55" s="123"/>
      <c r="K55" s="115"/>
      <c r="L55" s="115"/>
      <c r="M55" s="114"/>
      <c r="N55" s="115"/>
      <c r="O55" s="115"/>
      <c r="P55" s="114"/>
      <c r="Q55" s="115"/>
      <c r="R55" s="115"/>
      <c r="S55" s="114"/>
      <c r="T55" s="115"/>
      <c r="U55" s="115"/>
      <c r="V55" s="114"/>
      <c r="W55" s="115"/>
      <c r="X55" s="115"/>
      <c r="Y55" s="114"/>
      <c r="Z55"/>
      <c r="AA55"/>
      <c r="AC55" s="193"/>
      <c r="AD55"/>
      <c r="AE55" s="254"/>
    </row>
    <row r="56" spans="4:31" ht="17.25" customHeight="1">
      <c r="D56" s="114"/>
      <c r="E56" s="115"/>
      <c r="F56" s="115"/>
      <c r="G56" s="122"/>
      <c r="H56" s="123"/>
      <c r="I56" s="123"/>
      <c r="K56" s="115"/>
      <c r="L56" s="115"/>
      <c r="M56" s="114"/>
      <c r="N56" s="115"/>
      <c r="O56" s="115"/>
      <c r="P56" s="114"/>
      <c r="Q56" s="115"/>
      <c r="R56" s="115"/>
      <c r="S56" s="114"/>
      <c r="T56" s="115"/>
      <c r="U56" s="115"/>
      <c r="V56" s="114"/>
      <c r="W56" s="115"/>
      <c r="X56" s="115"/>
      <c r="Y56" s="114"/>
      <c r="Z56"/>
      <c r="AA56"/>
      <c r="AC56" s="193"/>
      <c r="AD56"/>
      <c r="AE56" s="254"/>
    </row>
    <row r="57" spans="4:31" ht="17.25" customHeight="1">
      <c r="D57" s="114"/>
      <c r="E57" s="115"/>
      <c r="F57" s="115"/>
      <c r="G57" s="122"/>
      <c r="H57" s="123"/>
      <c r="I57" s="123"/>
      <c r="K57" s="115"/>
      <c r="L57" s="115"/>
      <c r="M57" s="114"/>
      <c r="N57" s="115"/>
      <c r="O57" s="115"/>
      <c r="P57" s="114"/>
      <c r="Q57" s="115"/>
      <c r="R57" s="115"/>
      <c r="S57" s="114"/>
      <c r="T57" s="115"/>
      <c r="U57" s="115"/>
      <c r="V57" s="114"/>
      <c r="W57" s="115"/>
      <c r="X57" s="115"/>
      <c r="Y57" s="114"/>
      <c r="Z57"/>
      <c r="AA57"/>
      <c r="AC57" s="193"/>
      <c r="AD57"/>
      <c r="AE57" s="254"/>
    </row>
    <row r="58" spans="4:31" ht="17.25" customHeight="1">
      <c r="D58" s="114"/>
      <c r="E58" s="115"/>
      <c r="F58" s="115"/>
      <c r="G58" s="122"/>
      <c r="H58" s="123"/>
      <c r="I58" s="123"/>
      <c r="K58" s="115"/>
      <c r="L58" s="115"/>
      <c r="M58" s="114"/>
      <c r="N58" s="115"/>
      <c r="O58" s="115"/>
      <c r="P58" s="114"/>
      <c r="Q58" s="115"/>
      <c r="R58" s="115"/>
      <c r="S58" s="114"/>
      <c r="T58" s="115"/>
      <c r="U58" s="115"/>
      <c r="V58" s="114"/>
      <c r="W58" s="115"/>
      <c r="X58" s="115"/>
      <c r="Y58" s="114"/>
      <c r="Z58"/>
      <c r="AA58"/>
      <c r="AC58" s="193"/>
      <c r="AD58"/>
      <c r="AE58" s="254"/>
    </row>
    <row r="59" spans="4:31" ht="17.25" customHeight="1">
      <c r="D59" s="114"/>
      <c r="E59" s="115"/>
      <c r="F59" s="115"/>
      <c r="G59" s="122"/>
      <c r="H59" s="123"/>
      <c r="I59" s="123"/>
      <c r="K59" s="115"/>
      <c r="L59" s="115"/>
      <c r="M59" s="114"/>
      <c r="N59" s="115"/>
      <c r="O59" s="115"/>
      <c r="P59" s="114"/>
      <c r="Q59" s="115"/>
      <c r="R59" s="115"/>
      <c r="S59" s="114"/>
      <c r="T59" s="115"/>
      <c r="U59" s="115"/>
      <c r="V59" s="114"/>
      <c r="W59" s="115"/>
      <c r="X59" s="115"/>
      <c r="Y59" s="114"/>
      <c r="Z59"/>
      <c r="AA59"/>
      <c r="AC59" s="193"/>
      <c r="AD59"/>
      <c r="AE59" s="254"/>
    </row>
    <row r="60" spans="4:31" ht="17.25" customHeight="1">
      <c r="D60" s="114"/>
      <c r="E60" s="115"/>
      <c r="F60" s="115"/>
      <c r="G60" s="122"/>
      <c r="H60" s="123"/>
      <c r="I60" s="123"/>
      <c r="K60" s="115"/>
      <c r="L60" s="115"/>
      <c r="M60" s="114"/>
      <c r="N60" s="115"/>
      <c r="O60" s="115"/>
      <c r="P60" s="114"/>
      <c r="Q60" s="115"/>
      <c r="R60" s="115"/>
      <c r="S60" s="114"/>
      <c r="T60" s="115"/>
      <c r="U60" s="115"/>
      <c r="V60" s="114"/>
      <c r="W60" s="115"/>
      <c r="X60" s="115"/>
      <c r="Y60" s="114"/>
      <c r="Z60"/>
      <c r="AA60"/>
      <c r="AC60" s="193"/>
      <c r="AD60"/>
      <c r="AE60" s="254"/>
    </row>
    <row r="61" spans="4:31" ht="17.25" customHeight="1">
      <c r="D61" s="114"/>
      <c r="E61" s="115"/>
      <c r="F61" s="115"/>
      <c r="G61" s="122"/>
      <c r="H61" s="123"/>
      <c r="I61" s="123"/>
      <c r="K61" s="115"/>
      <c r="L61" s="115"/>
      <c r="M61" s="114"/>
      <c r="N61" s="115"/>
      <c r="O61" s="115"/>
      <c r="P61" s="114"/>
      <c r="Q61" s="115"/>
      <c r="R61" s="115"/>
      <c r="S61" s="114"/>
      <c r="T61" s="115"/>
      <c r="U61" s="115"/>
      <c r="V61" s="114"/>
      <c r="W61" s="115"/>
      <c r="X61" s="115"/>
      <c r="Y61" s="114"/>
      <c r="Z61"/>
      <c r="AA61"/>
      <c r="AC61" s="193"/>
      <c r="AD61"/>
      <c r="AE61" s="254"/>
    </row>
    <row r="62" spans="4:31" ht="17.25" customHeight="1">
      <c r="D62" s="114"/>
      <c r="E62" s="115"/>
      <c r="F62" s="115"/>
      <c r="G62" s="122"/>
      <c r="H62" s="123"/>
      <c r="I62" s="123"/>
      <c r="K62" s="115"/>
      <c r="L62" s="115"/>
      <c r="M62" s="114"/>
      <c r="N62" s="115"/>
      <c r="O62" s="115"/>
      <c r="P62" s="114"/>
      <c r="Q62" s="115"/>
      <c r="R62" s="115"/>
      <c r="S62" s="114"/>
      <c r="T62" s="115"/>
      <c r="U62" s="115"/>
      <c r="V62" s="114"/>
      <c r="W62" s="115"/>
      <c r="X62" s="115"/>
      <c r="Y62" s="114"/>
      <c r="Z62"/>
      <c r="AA62"/>
      <c r="AC62" s="193"/>
      <c r="AD62"/>
      <c r="AE62" s="254"/>
    </row>
    <row r="63" spans="4:31" ht="17.25" customHeight="1">
      <c r="D63" s="114"/>
      <c r="E63" s="115"/>
      <c r="F63" s="115"/>
      <c r="G63" s="122"/>
      <c r="H63" s="123"/>
      <c r="I63" s="123"/>
      <c r="K63" s="115"/>
      <c r="L63" s="115"/>
      <c r="M63" s="114"/>
      <c r="N63" s="115"/>
      <c r="O63" s="115"/>
      <c r="P63" s="114"/>
      <c r="Q63" s="115"/>
      <c r="R63" s="115"/>
      <c r="S63" s="114"/>
      <c r="T63" s="115"/>
      <c r="U63" s="115"/>
      <c r="V63" s="114"/>
      <c r="W63" s="115"/>
      <c r="X63" s="115"/>
      <c r="Y63" s="114"/>
      <c r="Z63"/>
      <c r="AA63"/>
      <c r="AC63" s="193"/>
      <c r="AD63"/>
      <c r="AE63" s="254"/>
    </row>
    <row r="64" spans="4:31" ht="17.25" customHeight="1">
      <c r="D64" s="114"/>
      <c r="E64" s="115"/>
      <c r="F64" s="115"/>
      <c r="G64" s="122"/>
      <c r="H64" s="123"/>
      <c r="I64" s="123"/>
      <c r="K64" s="115"/>
      <c r="L64" s="115"/>
      <c r="M64" s="114"/>
      <c r="N64" s="115"/>
      <c r="O64" s="115"/>
      <c r="P64" s="114"/>
      <c r="Q64" s="115"/>
      <c r="R64" s="115"/>
      <c r="S64" s="114"/>
      <c r="T64" s="115"/>
      <c r="U64" s="115"/>
      <c r="V64" s="114"/>
      <c r="W64" s="115"/>
      <c r="X64" s="115"/>
      <c r="Y64" s="114"/>
      <c r="Z64"/>
      <c r="AA64"/>
      <c r="AC64" s="193"/>
      <c r="AD64"/>
      <c r="AE64" s="254"/>
    </row>
    <row r="65" spans="4:31" ht="17.25" customHeight="1">
      <c r="D65" s="114"/>
      <c r="E65" s="115"/>
      <c r="F65" s="115"/>
      <c r="G65" s="122"/>
      <c r="H65" s="123"/>
      <c r="I65" s="123"/>
      <c r="K65" s="115"/>
      <c r="L65" s="115"/>
      <c r="M65" s="114"/>
      <c r="N65" s="115"/>
      <c r="O65" s="115"/>
      <c r="P65" s="114"/>
      <c r="Q65" s="115"/>
      <c r="R65" s="115"/>
      <c r="S65" s="114"/>
      <c r="T65" s="115"/>
      <c r="U65" s="115"/>
      <c r="V65" s="114"/>
      <c r="W65" s="115"/>
      <c r="X65" s="115"/>
      <c r="Y65" s="114"/>
      <c r="Z65"/>
      <c r="AA65"/>
      <c r="AC65" s="193"/>
      <c r="AD65"/>
      <c r="AE65" s="254"/>
    </row>
    <row r="66" spans="4:31" ht="17.25" customHeight="1">
      <c r="D66" s="114"/>
      <c r="E66" s="115"/>
      <c r="F66" s="115"/>
      <c r="G66" s="122"/>
      <c r="H66" s="123"/>
      <c r="I66" s="123"/>
      <c r="K66" s="115"/>
      <c r="L66" s="115"/>
      <c r="M66" s="114"/>
      <c r="N66" s="115"/>
      <c r="O66" s="115"/>
      <c r="P66" s="114"/>
      <c r="Q66" s="115"/>
      <c r="R66" s="115"/>
      <c r="S66" s="114"/>
      <c r="T66" s="115"/>
      <c r="U66" s="115"/>
      <c r="V66" s="114"/>
      <c r="W66" s="115"/>
      <c r="X66" s="115"/>
      <c r="Y66" s="114"/>
      <c r="Z66"/>
      <c r="AA66"/>
      <c r="AC66" s="193"/>
      <c r="AD66"/>
      <c r="AE66" s="254"/>
    </row>
    <row r="67" spans="4:31" ht="17.25" customHeight="1">
      <c r="D67" s="114"/>
      <c r="E67" s="115"/>
      <c r="F67" s="115"/>
      <c r="G67" s="122"/>
      <c r="H67" s="123"/>
      <c r="I67" s="123"/>
      <c r="K67" s="115"/>
      <c r="L67" s="115"/>
      <c r="M67" s="114"/>
      <c r="N67" s="115"/>
      <c r="O67" s="115"/>
      <c r="P67" s="114"/>
      <c r="Q67" s="115"/>
      <c r="R67" s="115"/>
      <c r="S67" s="114"/>
      <c r="T67" s="115"/>
      <c r="U67" s="115"/>
      <c r="V67" s="114"/>
      <c r="W67" s="115"/>
      <c r="X67" s="115"/>
      <c r="Y67" s="114"/>
      <c r="Z67"/>
      <c r="AA67"/>
      <c r="AC67" s="193"/>
      <c r="AD67"/>
      <c r="AE67" s="254"/>
    </row>
    <row r="68" spans="4:31" ht="17.25" customHeight="1">
      <c r="D68" s="114"/>
      <c r="E68" s="115"/>
      <c r="F68" s="115"/>
      <c r="G68" s="122"/>
      <c r="H68" s="123"/>
      <c r="I68" s="123"/>
      <c r="K68" s="115"/>
      <c r="L68" s="115"/>
      <c r="M68" s="114"/>
      <c r="N68" s="115"/>
      <c r="O68" s="115"/>
      <c r="P68" s="114"/>
      <c r="Q68" s="115"/>
      <c r="R68" s="115"/>
      <c r="S68" s="114"/>
      <c r="T68" s="115"/>
      <c r="U68" s="115"/>
      <c r="V68" s="114"/>
      <c r="W68" s="115"/>
      <c r="X68" s="115"/>
      <c r="Y68" s="114"/>
      <c r="Z68"/>
      <c r="AA68"/>
      <c r="AC68" s="193"/>
      <c r="AD68"/>
      <c r="AE68" s="254"/>
    </row>
    <row r="69" spans="4:31" ht="17.25" customHeight="1">
      <c r="D69" s="114"/>
      <c r="E69" s="115"/>
      <c r="F69" s="115"/>
      <c r="G69" s="122"/>
      <c r="H69" s="123"/>
      <c r="I69" s="123"/>
      <c r="K69" s="115"/>
      <c r="L69" s="115"/>
      <c r="M69" s="114"/>
      <c r="N69" s="115"/>
      <c r="O69" s="115"/>
      <c r="P69" s="114"/>
      <c r="Q69" s="115"/>
      <c r="R69" s="115"/>
      <c r="S69" s="114"/>
      <c r="T69" s="115"/>
      <c r="U69" s="115"/>
      <c r="V69" s="114"/>
      <c r="W69" s="115"/>
      <c r="X69" s="115"/>
      <c r="Y69" s="114"/>
      <c r="Z69"/>
      <c r="AA69"/>
      <c r="AC69" s="193"/>
      <c r="AD69"/>
      <c r="AE69" s="254"/>
    </row>
    <row r="70" spans="4:31" ht="17.25" customHeight="1">
      <c r="D70" s="114"/>
      <c r="E70" s="115"/>
      <c r="F70" s="115"/>
      <c r="G70" s="122"/>
      <c r="H70" s="123"/>
      <c r="I70" s="123"/>
      <c r="K70" s="115"/>
      <c r="L70" s="115"/>
      <c r="M70" s="114"/>
      <c r="N70" s="115"/>
      <c r="O70" s="115"/>
      <c r="P70" s="114"/>
      <c r="Q70" s="115"/>
      <c r="R70" s="115"/>
      <c r="S70" s="114"/>
      <c r="T70" s="115"/>
      <c r="U70" s="115"/>
      <c r="V70" s="114"/>
      <c r="W70" s="115"/>
      <c r="X70" s="115"/>
      <c r="Y70" s="114"/>
      <c r="Z70"/>
      <c r="AA70"/>
      <c r="AC70" s="193"/>
      <c r="AD70"/>
      <c r="AE70" s="254"/>
    </row>
    <row r="71" spans="4:31" ht="17.25" customHeight="1">
      <c r="D71" s="114"/>
      <c r="E71" s="115"/>
      <c r="F71" s="115"/>
      <c r="G71" s="122"/>
      <c r="H71" s="123"/>
      <c r="I71" s="123"/>
      <c r="K71" s="115"/>
      <c r="L71" s="115"/>
      <c r="M71" s="114"/>
      <c r="N71" s="115"/>
      <c r="O71" s="115"/>
      <c r="P71" s="114"/>
      <c r="Q71" s="115"/>
      <c r="R71" s="115"/>
      <c r="S71" s="114"/>
      <c r="T71" s="115"/>
      <c r="U71" s="115"/>
      <c r="V71" s="114"/>
      <c r="W71" s="115"/>
      <c r="X71" s="115"/>
      <c r="Y71" s="114"/>
      <c r="Z71"/>
      <c r="AA71"/>
      <c r="AC71" s="193"/>
      <c r="AD71"/>
      <c r="AE71" s="254"/>
    </row>
    <row r="72" spans="4:31" ht="17.25" customHeight="1">
      <c r="D72" s="114"/>
      <c r="E72" s="115"/>
      <c r="F72" s="115"/>
      <c r="G72" s="122"/>
      <c r="H72" s="123"/>
      <c r="I72" s="123"/>
      <c r="K72" s="115"/>
      <c r="L72" s="115"/>
      <c r="M72" s="114"/>
      <c r="N72" s="115"/>
      <c r="O72" s="115"/>
      <c r="P72" s="114"/>
      <c r="Q72" s="115"/>
      <c r="R72" s="115"/>
      <c r="S72" s="114"/>
      <c r="T72" s="115"/>
      <c r="U72" s="115"/>
      <c r="V72" s="114"/>
      <c r="W72" s="115"/>
      <c r="X72" s="115"/>
      <c r="Y72" s="114"/>
      <c r="Z72"/>
      <c r="AA72"/>
      <c r="AC72" s="193"/>
      <c r="AD72"/>
      <c r="AE72" s="254"/>
    </row>
    <row r="73" spans="4:31" ht="17.25" customHeight="1">
      <c r="D73" s="114"/>
      <c r="E73" s="115"/>
      <c r="F73" s="115"/>
      <c r="G73" s="122"/>
      <c r="H73" s="123"/>
      <c r="I73" s="123"/>
      <c r="K73" s="115"/>
      <c r="L73" s="115"/>
      <c r="M73" s="114"/>
      <c r="N73" s="115"/>
      <c r="O73" s="115"/>
      <c r="P73" s="114"/>
      <c r="Q73" s="115"/>
      <c r="R73" s="115"/>
      <c r="S73" s="114"/>
      <c r="T73" s="115"/>
      <c r="U73" s="115"/>
      <c r="V73" s="114"/>
      <c r="W73" s="115"/>
      <c r="X73" s="115"/>
      <c r="Y73" s="114"/>
      <c r="Z73"/>
      <c r="AA73"/>
      <c r="AC73" s="193"/>
      <c r="AD73"/>
      <c r="AE73" s="254"/>
    </row>
    <row r="74" spans="4:31" ht="17.25" customHeight="1">
      <c r="D74" s="114"/>
      <c r="E74" s="115"/>
      <c r="F74" s="115"/>
      <c r="G74" s="122"/>
      <c r="H74" s="123"/>
      <c r="I74" s="123"/>
      <c r="K74" s="115"/>
      <c r="L74" s="115"/>
      <c r="M74" s="114"/>
      <c r="N74" s="115"/>
      <c r="O74" s="115"/>
      <c r="P74" s="114"/>
      <c r="Q74" s="115"/>
      <c r="R74" s="115"/>
      <c r="S74" s="114"/>
      <c r="T74" s="115"/>
      <c r="U74" s="115"/>
      <c r="V74" s="114"/>
      <c r="W74" s="115"/>
      <c r="X74" s="115"/>
      <c r="Y74" s="114"/>
      <c r="Z74"/>
      <c r="AA74"/>
      <c r="AC74" s="193"/>
      <c r="AD74"/>
      <c r="AE74" s="254"/>
    </row>
    <row r="75" spans="4:31" ht="17.25" customHeight="1">
      <c r="D75" s="114"/>
      <c r="E75" s="115"/>
      <c r="F75" s="115"/>
      <c r="G75" s="122"/>
      <c r="H75" s="123"/>
      <c r="I75" s="123"/>
      <c r="K75" s="115"/>
      <c r="L75" s="115"/>
      <c r="M75" s="114"/>
      <c r="N75" s="115"/>
      <c r="O75" s="115"/>
      <c r="P75" s="114"/>
      <c r="Q75" s="115"/>
      <c r="R75" s="115"/>
      <c r="S75" s="114"/>
      <c r="T75" s="115"/>
      <c r="U75" s="115"/>
      <c r="V75" s="114"/>
      <c r="W75" s="115"/>
      <c r="X75" s="115"/>
      <c r="Y75" s="114"/>
      <c r="Z75"/>
      <c r="AA75"/>
      <c r="AC75" s="193"/>
      <c r="AD75"/>
      <c r="AE75" s="254"/>
    </row>
    <row r="76" spans="4:31" ht="19.5" customHeight="1">
      <c r="D76" s="114"/>
      <c r="E76" s="115"/>
      <c r="F76" s="115"/>
      <c r="G76" s="122"/>
      <c r="H76" s="123"/>
      <c r="I76" s="123"/>
      <c r="J76" s="189"/>
      <c r="K76"/>
      <c r="L76"/>
      <c r="M76" s="114"/>
      <c r="N76" s="115"/>
      <c r="O76" s="115"/>
      <c r="P76"/>
      <c r="Q76"/>
      <c r="R76"/>
      <c r="S76"/>
      <c r="T76"/>
      <c r="U76"/>
      <c r="V76"/>
      <c r="W76"/>
      <c r="X76"/>
      <c r="Y76"/>
      <c r="Z76"/>
      <c r="AA76"/>
      <c r="AC76" s="193"/>
      <c r="AD76"/>
      <c r="AE76" s="254"/>
    </row>
    <row r="77" spans="4:31" ht="19.5" customHeight="1">
      <c r="D77"/>
      <c r="E77"/>
      <c r="F77"/>
      <c r="G77" s="122"/>
      <c r="H77" s="123"/>
      <c r="I77" s="123"/>
      <c r="J77" s="189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C77" s="193"/>
      <c r="AD77"/>
      <c r="AE77" s="254"/>
    </row>
    <row r="78" spans="4:31" ht="19.5" customHeight="1">
      <c r="D78"/>
      <c r="E78"/>
      <c r="F78"/>
      <c r="G78" s="122"/>
      <c r="H78" s="123"/>
      <c r="I78" s="123"/>
      <c r="J78" s="189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C78" s="193"/>
      <c r="AD78"/>
      <c r="AE78" s="254"/>
    </row>
    <row r="79" spans="4:31" ht="19.5" customHeight="1">
      <c r="D79"/>
      <c r="E79"/>
      <c r="F79"/>
      <c r="G79" s="122"/>
      <c r="H79" s="123"/>
      <c r="I79" s="123"/>
      <c r="J79" s="18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C79" s="193"/>
      <c r="AD79"/>
      <c r="AE79" s="254"/>
    </row>
    <row r="80" spans="4:31" ht="19.5" customHeight="1">
      <c r="D80"/>
      <c r="E80"/>
      <c r="F80"/>
      <c r="G80" s="122"/>
      <c r="H80" s="123"/>
      <c r="I80" s="123"/>
      <c r="J80" s="189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C80" s="193"/>
      <c r="AD80"/>
      <c r="AE80" s="254"/>
    </row>
    <row r="81" spans="4:31" ht="19.5" customHeight="1">
      <c r="D81"/>
      <c r="E81"/>
      <c r="F81"/>
      <c r="G81" s="122"/>
      <c r="H81" s="123"/>
      <c r="I81" s="123"/>
      <c r="J81" s="189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C81" s="193"/>
      <c r="AD81"/>
      <c r="AE81" s="254"/>
    </row>
    <row r="82" spans="4:31" ht="19.5" customHeight="1">
      <c r="D82"/>
      <c r="E82"/>
      <c r="F82"/>
      <c r="G82" s="122"/>
      <c r="H82" s="123"/>
      <c r="I82" s="123"/>
      <c r="J82" s="189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C82" s="193"/>
      <c r="AD82"/>
      <c r="AE82" s="254"/>
    </row>
    <row r="83" spans="4:31" ht="19.5" customHeight="1">
      <c r="D83"/>
      <c r="E83"/>
      <c r="F83"/>
      <c r="G83" s="122"/>
      <c r="H83" s="123"/>
      <c r="I83" s="123"/>
      <c r="J83" s="189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C83" s="193"/>
      <c r="AD83"/>
      <c r="AE83" s="254"/>
    </row>
    <row r="84" spans="4:31" ht="19.5" customHeight="1">
      <c r="D84"/>
      <c r="E84"/>
      <c r="F84"/>
      <c r="G84" s="122"/>
      <c r="H84" s="123"/>
      <c r="I84" s="123"/>
      <c r="J84" s="189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C84" s="193"/>
      <c r="AD84"/>
      <c r="AE84" s="254"/>
    </row>
    <row r="85" spans="4:31" ht="19.5" customHeight="1">
      <c r="D85"/>
      <c r="E85"/>
      <c r="F85"/>
      <c r="G85" s="122"/>
      <c r="H85" s="123"/>
      <c r="I85" s="123"/>
      <c r="J85" s="189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C85" s="193"/>
      <c r="AD85"/>
      <c r="AE85" s="254"/>
    </row>
    <row r="86" spans="4:31" ht="19.5" customHeight="1">
      <c r="D86"/>
      <c r="E86"/>
      <c r="F86"/>
      <c r="G86" s="114"/>
      <c r="H86" s="115"/>
      <c r="I86" s="115"/>
      <c r="J86" s="189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C86" s="193"/>
      <c r="AD86"/>
      <c r="AE86" s="254"/>
    </row>
    <row r="87" spans="4:31" ht="19.5" customHeight="1">
      <c r="D87"/>
      <c r="E87"/>
      <c r="F87"/>
      <c r="G87" s="114"/>
      <c r="H87" s="115"/>
      <c r="I87" s="115"/>
      <c r="J87" s="189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C87" s="193"/>
      <c r="AD87"/>
      <c r="AE87" s="254"/>
    </row>
    <row r="88" spans="4:31" ht="44.25" customHeight="1">
      <c r="D88"/>
      <c r="E88"/>
      <c r="F88"/>
      <c r="G88" s="114"/>
      <c r="H88" s="115"/>
      <c r="I88" s="115"/>
      <c r="M88"/>
      <c r="N88"/>
      <c r="O88"/>
    </row>
  </sheetData>
  <sortState ref="AO3:AP8">
    <sortCondition sortBy="cellColor" ref="AO3" dxfId="0"/>
  </sortState>
  <mergeCells count="2">
    <mergeCell ref="AE2:AF2"/>
    <mergeCell ref="AG2:AH2"/>
  </mergeCells>
  <pageMargins left="0.31496062992125984" right="0.31496062992125984" top="0.74803149606299213" bottom="0.74803149606299213" header="0.31496062992125984" footer="0.31496062992125984"/>
  <pageSetup paperSize="8" scale="2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504"/>
  <sheetViews>
    <sheetView showRowColHeaders="0" showZeros="0" workbookViewId="0">
      <pane ySplit="1" topLeftCell="A2" activePane="bottomLeft" state="frozen"/>
      <selection pane="bottomLeft" activeCell="Q3" sqref="Q3"/>
    </sheetView>
  </sheetViews>
  <sheetFormatPr baseColWidth="10" defaultColWidth="24.109375" defaultRowHeight="13.8"/>
  <cols>
    <col min="1" max="1" width="15.109375" style="67" customWidth="1"/>
    <col min="2" max="2" width="23.33203125" style="142" customWidth="1"/>
    <col min="3" max="3" width="15.109375" style="142" hidden="1" customWidth="1"/>
    <col min="4" max="4" width="19" style="68" customWidth="1"/>
    <col min="5" max="5" width="14.33203125" style="68" customWidth="1"/>
    <col min="6" max="6" width="6.6640625" style="63" customWidth="1"/>
    <col min="7" max="7" width="8" style="43" customWidth="1"/>
    <col min="8" max="8" width="6.6640625" style="38" customWidth="1"/>
    <col min="9" max="9" width="4.33203125" style="39" customWidth="1"/>
    <col min="10" max="10" width="13.33203125" style="39" hidden="1" customWidth="1"/>
    <col min="11" max="11" width="13.33203125" style="63" hidden="1" customWidth="1"/>
    <col min="12" max="12" width="13.33203125" style="43" hidden="1" customWidth="1"/>
    <col min="13" max="13" width="13.33203125" style="38" hidden="1" customWidth="1"/>
    <col min="14" max="14" width="13.33203125" style="39" hidden="1" customWidth="1"/>
    <col min="15" max="15" width="13.33203125" style="39" customWidth="1"/>
    <col min="16" max="16" width="24.109375" style="39"/>
    <col min="17" max="17" width="28.33203125" style="39" bestFit="1" customWidth="1"/>
    <col min="18" max="16384" width="24.109375" style="39"/>
  </cols>
  <sheetData>
    <row r="1" spans="1:17" s="131" customFormat="1">
      <c r="A1" s="126" t="s">
        <v>410</v>
      </c>
      <c r="B1" s="142" t="s">
        <v>411</v>
      </c>
      <c r="C1" s="142" t="s">
        <v>418</v>
      </c>
      <c r="D1" s="127" t="s">
        <v>412</v>
      </c>
      <c r="E1" s="127" t="s">
        <v>413</v>
      </c>
      <c r="F1" s="128"/>
      <c r="G1" s="129"/>
      <c r="H1" s="130"/>
      <c r="K1" s="128"/>
      <c r="L1" s="129"/>
      <c r="M1" s="130"/>
    </row>
    <row r="2" spans="1:17" ht="12.75" customHeight="1">
      <c r="A2" s="133" t="str">
        <f t="shared" ref="A2:A12" si="0">IF(B2=0,,B2)</f>
        <v>Pertes pécuniaires</v>
      </c>
      <c r="B2" s="156" t="str">
        <f>IF(COUNTA('saisie tableur'!C15:F19,'saisie tableur'!F10:F11,'saisie tableur'!H10:H11,'saisie tableur'!J10:O11),'saisie tableur'!B8,)</f>
        <v>Pertes pécuniaires</v>
      </c>
      <c r="C2" s="143">
        <v>1</v>
      </c>
      <c r="D2" s="34" t="s">
        <v>386</v>
      </c>
      <c r="E2" s="35" t="s">
        <v>382</v>
      </c>
      <c r="F2" s="36" t="s">
        <v>61</v>
      </c>
      <c r="G2" s="37" t="s">
        <v>62</v>
      </c>
      <c r="H2" s="38">
        <v>60</v>
      </c>
      <c r="I2" s="39" t="s">
        <v>63</v>
      </c>
      <c r="K2" s="36" t="s">
        <v>61</v>
      </c>
      <c r="L2" s="37" t="s">
        <v>62</v>
      </c>
      <c r="M2" s="38">
        <v>60</v>
      </c>
      <c r="N2" s="39" t="s">
        <v>63</v>
      </c>
      <c r="P2" s="39" t="s">
        <v>846</v>
      </c>
      <c r="Q2" s="39" t="s">
        <v>1087</v>
      </c>
    </row>
    <row r="3" spans="1:17" ht="12.75" customHeight="1">
      <c r="A3" s="135" t="str">
        <f t="shared" si="0"/>
        <v>Pertes pécuniaires</v>
      </c>
      <c r="B3" s="153" t="str">
        <f>B2</f>
        <v>Pertes pécuniaires</v>
      </c>
      <c r="C3" s="143">
        <v>2</v>
      </c>
      <c r="D3" s="34" t="s">
        <v>730</v>
      </c>
      <c r="E3" s="35" t="s">
        <v>382</v>
      </c>
      <c r="F3" s="214" t="s">
        <v>61</v>
      </c>
      <c r="G3" s="219" t="s">
        <v>740</v>
      </c>
      <c r="H3" s="218"/>
      <c r="I3" s="217" t="s">
        <v>63</v>
      </c>
      <c r="K3" s="36"/>
      <c r="L3" s="37"/>
      <c r="P3" s="39" t="s">
        <v>847</v>
      </c>
    </row>
    <row r="4" spans="1:17" ht="12.75" customHeight="1">
      <c r="A4" s="135" t="str">
        <f t="shared" si="0"/>
        <v>situé au Théatre du bord de mer</v>
      </c>
      <c r="B4" s="144" t="str">
        <f>'saisie tableur'!J10</f>
        <v>situé au Théatre du bord de mer</v>
      </c>
      <c r="C4" s="143">
        <v>3</v>
      </c>
      <c r="D4" s="34" t="s">
        <v>488</v>
      </c>
      <c r="E4" s="35" t="s">
        <v>382</v>
      </c>
      <c r="F4" s="214" t="s">
        <v>61</v>
      </c>
      <c r="G4" s="219" t="s">
        <v>738</v>
      </c>
      <c r="H4" s="218"/>
      <c r="I4" s="217" t="s">
        <v>63</v>
      </c>
      <c r="K4" s="36"/>
      <c r="L4" s="37"/>
      <c r="P4" s="39" t="s">
        <v>848</v>
      </c>
    </row>
    <row r="5" spans="1:17" ht="12.75" customHeight="1">
      <c r="A5" s="138">
        <f>IF(B5=0,,LEFT(B5,SEARCH("-",B5,1)-1))</f>
        <v>0</v>
      </c>
      <c r="B5" s="144">
        <f>IF(B2=0,,'saisie tableur'!D14)</f>
        <v>0</v>
      </c>
      <c r="C5" s="143">
        <v>4</v>
      </c>
      <c r="D5" s="34" t="s">
        <v>516</v>
      </c>
      <c r="E5" s="35" t="s">
        <v>382</v>
      </c>
      <c r="F5" s="214" t="s">
        <v>61</v>
      </c>
      <c r="G5" s="219" t="s">
        <v>739</v>
      </c>
      <c r="H5" s="218"/>
      <c r="I5" s="217" t="s">
        <v>63</v>
      </c>
      <c r="K5" s="36"/>
      <c r="L5" s="37"/>
      <c r="P5" s="39" t="s">
        <v>849</v>
      </c>
    </row>
    <row r="6" spans="1:17" ht="12.75" customHeight="1">
      <c r="A6" s="206" t="str">
        <f>TEXT(B6,"jj/mm/aaaa")</f>
        <v>00/01/1900</v>
      </c>
      <c r="B6" s="145">
        <f>'saisie tableur'!F10</f>
        <v>0</v>
      </c>
      <c r="C6" s="143">
        <v>5</v>
      </c>
      <c r="D6" s="34" t="s">
        <v>387</v>
      </c>
      <c r="E6" s="35" t="s">
        <v>382</v>
      </c>
      <c r="F6" s="214"/>
      <c r="G6" s="215"/>
      <c r="K6" s="36"/>
      <c r="L6" s="40"/>
      <c r="P6" s="39" t="s">
        <v>850</v>
      </c>
    </row>
    <row r="7" spans="1:17" ht="12.75" customHeight="1">
      <c r="A7" s="264" t="str">
        <f>TEXT(B7,"jj/mm/aaaa")</f>
        <v>00/01/1900</v>
      </c>
      <c r="B7" s="145">
        <f>'saisie tableur'!H10</f>
        <v>0</v>
      </c>
      <c r="C7" s="143">
        <v>6</v>
      </c>
      <c r="D7" s="34" t="s">
        <v>388</v>
      </c>
      <c r="E7" s="35" t="s">
        <v>382</v>
      </c>
      <c r="F7" s="214"/>
      <c r="G7" s="215"/>
      <c r="K7" s="36"/>
      <c r="L7" s="40"/>
      <c r="P7" s="39" t="s">
        <v>851</v>
      </c>
    </row>
    <row r="8" spans="1:17" ht="12.75" customHeight="1">
      <c r="A8" s="206" t="str">
        <f>TEXT(B8,"jj/mm/aaaa")</f>
        <v>25/07/2014</v>
      </c>
      <c r="B8" s="145">
        <f>'saisie tableur'!F11</f>
        <v>41845</v>
      </c>
      <c r="C8" s="143">
        <v>7</v>
      </c>
      <c r="D8" s="34" t="s">
        <v>390</v>
      </c>
      <c r="E8" s="35" t="s">
        <v>382</v>
      </c>
      <c r="F8" s="214"/>
      <c r="G8" s="215"/>
      <c r="K8" s="36"/>
      <c r="L8" s="40"/>
      <c r="P8" s="39" t="s">
        <v>852</v>
      </c>
    </row>
    <row r="9" spans="1:17" ht="12.75" customHeight="1">
      <c r="A9" s="206" t="str">
        <f>TEXT(B9,"jj/mm/aaaa")</f>
        <v>10/08/2014</v>
      </c>
      <c r="B9" s="145">
        <f>'saisie tableur'!H11</f>
        <v>41861</v>
      </c>
      <c r="C9" s="143">
        <v>8</v>
      </c>
      <c r="D9" s="34" t="s">
        <v>391</v>
      </c>
      <c r="E9" s="35" t="s">
        <v>382</v>
      </c>
      <c r="F9" s="214"/>
      <c r="G9" s="215"/>
      <c r="K9" s="36"/>
      <c r="L9" s="40"/>
      <c r="P9" s="39" t="s">
        <v>853</v>
      </c>
    </row>
    <row r="10" spans="1:17" ht="12.75" customHeight="1">
      <c r="A10" s="133" t="str">
        <f t="shared" si="0"/>
        <v>Concert d'Ibrahim Maalouf</v>
      </c>
      <c r="B10" s="144" t="str">
        <f>'saisie tableur'!C15</f>
        <v>Concert d'Ibrahim Maalouf</v>
      </c>
      <c r="C10" s="143">
        <v>9</v>
      </c>
      <c r="D10" s="41" t="s">
        <v>386</v>
      </c>
      <c r="E10" s="42" t="s">
        <v>28</v>
      </c>
      <c r="F10" s="36" t="s">
        <v>61</v>
      </c>
      <c r="G10" s="43" t="s">
        <v>64</v>
      </c>
      <c r="H10" s="38">
        <v>60</v>
      </c>
      <c r="I10" s="39" t="s">
        <v>63</v>
      </c>
      <c r="K10" s="36" t="s">
        <v>61</v>
      </c>
      <c r="L10" s="43" t="s">
        <v>64</v>
      </c>
      <c r="M10" s="38">
        <v>60</v>
      </c>
      <c r="N10" s="39" t="s">
        <v>63</v>
      </c>
      <c r="P10" s="39" t="s">
        <v>854</v>
      </c>
    </row>
    <row r="11" spans="1:17" ht="12.75" customHeight="1">
      <c r="A11" s="136">
        <f t="shared" si="0"/>
        <v>0</v>
      </c>
      <c r="B11" s="153">
        <f>IFERROR(VLOOKUP('saisie tableur'!C15,nom_objet,1,FALSE),)</f>
        <v>0</v>
      </c>
      <c r="C11" s="143">
        <v>230</v>
      </c>
      <c r="D11" s="64" t="s">
        <v>840</v>
      </c>
      <c r="E11" s="42" t="s">
        <v>28</v>
      </c>
      <c r="F11" s="39"/>
      <c r="G11" s="39"/>
      <c r="H11" s="39"/>
      <c r="K11" s="39"/>
      <c r="L11" s="39"/>
      <c r="M11" s="39"/>
      <c r="P11" s="39" t="s">
        <v>855</v>
      </c>
    </row>
    <row r="12" spans="1:17">
      <c r="A12" s="135">
        <f t="shared" si="0"/>
        <v>25000</v>
      </c>
      <c r="B12" s="145">
        <f>'saisie tableur'!F15</f>
        <v>25000</v>
      </c>
      <c r="C12" s="143">
        <v>10</v>
      </c>
      <c r="D12" s="44" t="s">
        <v>490</v>
      </c>
      <c r="E12" s="69" t="s">
        <v>28</v>
      </c>
      <c r="F12" s="36" t="s">
        <v>61</v>
      </c>
      <c r="G12" s="40" t="s">
        <v>65</v>
      </c>
      <c r="H12" s="38">
        <v>11</v>
      </c>
      <c r="I12" s="39">
        <v>0</v>
      </c>
      <c r="K12" s="36" t="s">
        <v>61</v>
      </c>
      <c r="L12" s="40" t="s">
        <v>65</v>
      </c>
      <c r="M12" s="38">
        <v>11</v>
      </c>
      <c r="N12" s="39">
        <v>0</v>
      </c>
      <c r="P12" s="39" t="s">
        <v>856</v>
      </c>
    </row>
    <row r="13" spans="1:17" ht="12.75" customHeight="1">
      <c r="A13" s="138" t="str">
        <f>IF(B13=0,,LEFT(B13,SEARCH("-",B13,1)-1))</f>
        <v>D</v>
      </c>
      <c r="B13" s="159" t="str">
        <f>IF(B12=0,,'saisie tableur'!$I$21)</f>
        <v>D-Devise</v>
      </c>
      <c r="C13" s="143">
        <v>11</v>
      </c>
      <c r="D13" s="44" t="s">
        <v>491</v>
      </c>
      <c r="E13" s="69" t="s">
        <v>28</v>
      </c>
      <c r="F13" s="36" t="s">
        <v>61</v>
      </c>
      <c r="G13" s="40" t="s">
        <v>66</v>
      </c>
      <c r="H13" s="38">
        <v>1</v>
      </c>
      <c r="I13" s="39" t="s">
        <v>63</v>
      </c>
      <c r="K13" s="36" t="s">
        <v>61</v>
      </c>
      <c r="L13" s="40" t="s">
        <v>66</v>
      </c>
      <c r="M13" s="38">
        <v>1</v>
      </c>
      <c r="N13" s="39" t="s">
        <v>63</v>
      </c>
      <c r="P13" s="39" t="s">
        <v>857</v>
      </c>
    </row>
    <row r="14" spans="1:17" ht="12.75" customHeight="1">
      <c r="A14" s="138" t="str">
        <f>IF(B14=0,,LEFT(B14,SEARCH("-",B14,1)-1))</f>
        <v>FEI</v>
      </c>
      <c r="B14" s="160" t="str">
        <f>IF(B12=0,,'saisie tableur'!$D$21)</f>
        <v>FEI-Frais Engagés</v>
      </c>
      <c r="C14" s="143">
        <v>12</v>
      </c>
      <c r="D14" s="44" t="s">
        <v>492</v>
      </c>
      <c r="E14" s="69" t="s">
        <v>28</v>
      </c>
      <c r="F14" s="36" t="s">
        <v>61</v>
      </c>
      <c r="G14" s="40" t="s">
        <v>67</v>
      </c>
      <c r="H14" s="38">
        <v>5</v>
      </c>
      <c r="I14" s="39" t="s">
        <v>63</v>
      </c>
      <c r="K14" s="36" t="s">
        <v>61</v>
      </c>
      <c r="L14" s="40" t="s">
        <v>67</v>
      </c>
      <c r="M14" s="38">
        <v>5</v>
      </c>
      <c r="N14" s="39" t="s">
        <v>63</v>
      </c>
      <c r="P14" s="39" t="s">
        <v>858</v>
      </c>
    </row>
    <row r="15" spans="1:17" ht="12.75" customHeight="1">
      <c r="A15" s="138" t="str">
        <f>IF(B15=0,,LEFT(B15,SEARCH("-",B15,1)-1))</f>
        <v>H</v>
      </c>
      <c r="B15" s="160" t="str">
        <f>IF(B12=0,,'saisie tableur'!$E$21)</f>
        <v>H-HT</v>
      </c>
      <c r="C15" s="143">
        <v>13</v>
      </c>
      <c r="D15" s="44" t="s">
        <v>517</v>
      </c>
      <c r="E15" s="69" t="s">
        <v>28</v>
      </c>
      <c r="F15" s="214" t="s">
        <v>61</v>
      </c>
      <c r="G15" s="215" t="s">
        <v>737</v>
      </c>
      <c r="H15" s="216">
        <v>1</v>
      </c>
      <c r="I15" s="217" t="s">
        <v>63</v>
      </c>
      <c r="K15" s="36"/>
      <c r="L15" s="40"/>
      <c r="P15" s="39" t="s">
        <v>859</v>
      </c>
    </row>
    <row r="16" spans="1:17" ht="12.75" customHeight="1">
      <c r="A16" s="133" t="str">
        <f>IF(B16=0,,B16)</f>
        <v>"Jazz en train"</v>
      </c>
      <c r="B16" s="144" t="str">
        <f>'saisie tableur'!C16</f>
        <v>"Jazz en train"</v>
      </c>
      <c r="C16" s="143">
        <v>14</v>
      </c>
      <c r="D16" s="41" t="s">
        <v>386</v>
      </c>
      <c r="E16" s="42" t="s">
        <v>29</v>
      </c>
      <c r="F16" s="36" t="s">
        <v>61</v>
      </c>
      <c r="G16" s="43" t="s">
        <v>68</v>
      </c>
      <c r="H16" s="38">
        <v>60</v>
      </c>
      <c r="I16" s="39" t="s">
        <v>63</v>
      </c>
      <c r="K16" s="36" t="s">
        <v>61</v>
      </c>
      <c r="L16" s="43" t="s">
        <v>68</v>
      </c>
      <c r="M16" s="38">
        <v>60</v>
      </c>
      <c r="N16" s="39" t="s">
        <v>63</v>
      </c>
      <c r="P16" s="39" t="s">
        <v>854</v>
      </c>
    </row>
    <row r="17" spans="1:16" ht="12.75" customHeight="1">
      <c r="A17" s="136">
        <f t="shared" ref="A17" si="1">IF(B17=0,,B17)</f>
        <v>0</v>
      </c>
      <c r="B17" s="153">
        <f>IFERROR(VLOOKUP('saisie tableur'!C21,nom_objet,1,FALSE),)</f>
        <v>0</v>
      </c>
      <c r="C17" s="143">
        <v>230</v>
      </c>
      <c r="D17" s="64" t="s">
        <v>840</v>
      </c>
      <c r="E17" s="42" t="s">
        <v>29</v>
      </c>
      <c r="F17" s="39"/>
      <c r="G17" s="39"/>
      <c r="H17" s="39"/>
      <c r="K17" s="39"/>
      <c r="L17" s="39"/>
      <c r="M17" s="39"/>
      <c r="P17" s="39" t="s">
        <v>855</v>
      </c>
    </row>
    <row r="18" spans="1:16">
      <c r="A18" s="135">
        <f>IF(B18=0,,B18)</f>
        <v>75000</v>
      </c>
      <c r="B18" s="145">
        <f>N('saisie tableur'!F16)</f>
        <v>75000</v>
      </c>
      <c r="C18" s="143">
        <v>15</v>
      </c>
      <c r="D18" s="44" t="s">
        <v>490</v>
      </c>
      <c r="E18" s="69" t="s">
        <v>29</v>
      </c>
      <c r="F18" s="36" t="s">
        <v>61</v>
      </c>
      <c r="G18" s="40" t="s">
        <v>69</v>
      </c>
      <c r="H18" s="38">
        <v>11</v>
      </c>
      <c r="I18" s="39">
        <v>0</v>
      </c>
      <c r="K18" s="36" t="s">
        <v>61</v>
      </c>
      <c r="L18" s="40" t="s">
        <v>69</v>
      </c>
      <c r="M18" s="38">
        <v>11</v>
      </c>
      <c r="N18" s="39">
        <v>0</v>
      </c>
      <c r="P18" s="39" t="s">
        <v>856</v>
      </c>
    </row>
    <row r="19" spans="1:16" ht="12.75" customHeight="1">
      <c r="A19" s="138" t="str">
        <f>IF(B19=0,,LEFT(B19,SEARCH("-",B19,1)-1))</f>
        <v>D</v>
      </c>
      <c r="B19" s="159" t="str">
        <f>IF(B18=0,,'saisie tableur'!$I$21)</f>
        <v>D-Devise</v>
      </c>
      <c r="C19" s="143">
        <v>16</v>
      </c>
      <c r="D19" s="44" t="s">
        <v>491</v>
      </c>
      <c r="E19" s="69" t="s">
        <v>29</v>
      </c>
      <c r="F19" s="36" t="s">
        <v>61</v>
      </c>
      <c r="G19" s="40" t="s">
        <v>70</v>
      </c>
      <c r="H19" s="38">
        <v>1</v>
      </c>
      <c r="I19" s="39" t="s">
        <v>63</v>
      </c>
      <c r="K19" s="36" t="s">
        <v>61</v>
      </c>
      <c r="L19" s="40" t="s">
        <v>70</v>
      </c>
      <c r="M19" s="38">
        <v>1</v>
      </c>
      <c r="N19" s="39" t="s">
        <v>63</v>
      </c>
      <c r="P19" s="39" t="s">
        <v>857</v>
      </c>
    </row>
    <row r="20" spans="1:16" ht="12.75" customHeight="1">
      <c r="A20" s="138" t="str">
        <f t="shared" ref="A20:A21" si="2">IF(B20=0,,LEFT(B20,SEARCH("-",B20,1)-1))</f>
        <v>FEI</v>
      </c>
      <c r="B20" s="160" t="str">
        <f>IF(B18=0,,'saisie tableur'!$D$21)</f>
        <v>FEI-Frais Engagés</v>
      </c>
      <c r="C20" s="143">
        <v>17</v>
      </c>
      <c r="D20" s="44" t="s">
        <v>492</v>
      </c>
      <c r="E20" s="69" t="s">
        <v>29</v>
      </c>
      <c r="F20" s="36" t="s">
        <v>61</v>
      </c>
      <c r="G20" s="40" t="s">
        <v>71</v>
      </c>
      <c r="H20" s="38">
        <v>5</v>
      </c>
      <c r="I20" s="39" t="s">
        <v>63</v>
      </c>
      <c r="K20" s="36" t="s">
        <v>61</v>
      </c>
      <c r="L20" s="40" t="s">
        <v>71</v>
      </c>
      <c r="M20" s="38">
        <v>5</v>
      </c>
      <c r="N20" s="39" t="s">
        <v>63</v>
      </c>
      <c r="P20" s="39" t="s">
        <v>858</v>
      </c>
    </row>
    <row r="21" spans="1:16" ht="12.75" customHeight="1">
      <c r="A21" s="138" t="str">
        <f t="shared" si="2"/>
        <v>H</v>
      </c>
      <c r="B21" s="160" t="str">
        <f>IF(B18=0,,'saisie tableur'!$E$21)</f>
        <v>H-HT</v>
      </c>
      <c r="C21" s="143">
        <v>18</v>
      </c>
      <c r="D21" s="44" t="s">
        <v>517</v>
      </c>
      <c r="E21" s="69" t="s">
        <v>29</v>
      </c>
      <c r="F21" s="214" t="s">
        <v>61</v>
      </c>
      <c r="G21" s="215" t="s">
        <v>737</v>
      </c>
      <c r="H21" s="216">
        <v>1</v>
      </c>
      <c r="I21" s="217" t="s">
        <v>63</v>
      </c>
      <c r="K21" s="36"/>
      <c r="L21" s="40"/>
      <c r="P21" s="39" t="s">
        <v>859</v>
      </c>
    </row>
    <row r="22" spans="1:16" ht="12.75" customHeight="1">
      <c r="A22" s="133">
        <f>IF(B22=0,,B22)</f>
        <v>0</v>
      </c>
      <c r="B22" s="144">
        <f>'saisie tableur'!C17</f>
        <v>0</v>
      </c>
      <c r="C22" s="143">
        <v>19</v>
      </c>
      <c r="D22" s="41" t="s">
        <v>386</v>
      </c>
      <c r="E22" s="42" t="s">
        <v>30</v>
      </c>
      <c r="F22" s="36" t="s">
        <v>61</v>
      </c>
      <c r="G22" s="43" t="s">
        <v>72</v>
      </c>
      <c r="H22" s="38">
        <v>60</v>
      </c>
      <c r="I22" s="39" t="s">
        <v>63</v>
      </c>
      <c r="K22" s="36" t="s">
        <v>61</v>
      </c>
      <c r="L22" s="43" t="s">
        <v>72</v>
      </c>
      <c r="M22" s="38">
        <v>60</v>
      </c>
      <c r="N22" s="39" t="s">
        <v>63</v>
      </c>
      <c r="P22" s="39" t="s">
        <v>854</v>
      </c>
    </row>
    <row r="23" spans="1:16" ht="12.75" customHeight="1">
      <c r="A23" s="136">
        <f t="shared" ref="A23" si="3">IF(B23=0,,B23)</f>
        <v>0</v>
      </c>
      <c r="B23" s="153">
        <f>IFERROR(VLOOKUP('saisie tableur'!C17,nom_objet,1,FALSE),)</f>
        <v>0</v>
      </c>
      <c r="C23" s="143">
        <v>230</v>
      </c>
      <c r="D23" s="64" t="s">
        <v>840</v>
      </c>
      <c r="E23" s="42" t="s">
        <v>30</v>
      </c>
      <c r="F23" s="39"/>
      <c r="G23" s="39"/>
      <c r="H23" s="39"/>
      <c r="K23" s="39"/>
      <c r="L23" s="39"/>
      <c r="M23" s="39"/>
      <c r="P23" s="39" t="s">
        <v>855</v>
      </c>
    </row>
    <row r="24" spans="1:16">
      <c r="A24" s="135">
        <f>IF(B24=0,,B24)</f>
        <v>0</v>
      </c>
      <c r="B24" s="145">
        <f>N('saisie tableur'!F17)</f>
        <v>0</v>
      </c>
      <c r="C24" s="143">
        <v>20</v>
      </c>
      <c r="D24" s="44" t="s">
        <v>490</v>
      </c>
      <c r="E24" s="69" t="s">
        <v>30</v>
      </c>
      <c r="F24" s="36" t="s">
        <v>61</v>
      </c>
      <c r="G24" s="40" t="s">
        <v>73</v>
      </c>
      <c r="H24" s="38">
        <v>11</v>
      </c>
      <c r="I24" s="39">
        <v>0</v>
      </c>
      <c r="K24" s="36" t="s">
        <v>61</v>
      </c>
      <c r="L24" s="40" t="s">
        <v>73</v>
      </c>
      <c r="M24" s="38">
        <v>11</v>
      </c>
      <c r="N24" s="39">
        <v>0</v>
      </c>
      <c r="P24" s="39" t="s">
        <v>856</v>
      </c>
    </row>
    <row r="25" spans="1:16" ht="12.75" customHeight="1">
      <c r="A25" s="138">
        <f>IF(B25=0,,LEFT(B25,SEARCH("-",B25,1)-1))</f>
        <v>0</v>
      </c>
      <c r="B25" s="159">
        <f>IF(B24=0,,'saisie tableur'!$I$21)</f>
        <v>0</v>
      </c>
      <c r="C25" s="143">
        <v>21</v>
      </c>
      <c r="D25" s="44" t="s">
        <v>491</v>
      </c>
      <c r="E25" s="69" t="s">
        <v>30</v>
      </c>
      <c r="F25" s="36" t="s">
        <v>61</v>
      </c>
      <c r="G25" s="40" t="s">
        <v>74</v>
      </c>
      <c r="H25" s="38">
        <v>1</v>
      </c>
      <c r="I25" s="39" t="s">
        <v>63</v>
      </c>
      <c r="K25" s="36" t="s">
        <v>61</v>
      </c>
      <c r="L25" s="40" t="s">
        <v>74</v>
      </c>
      <c r="M25" s="38">
        <v>1</v>
      </c>
      <c r="N25" s="39" t="s">
        <v>63</v>
      </c>
      <c r="P25" s="39" t="s">
        <v>857</v>
      </c>
    </row>
    <row r="26" spans="1:16" ht="12.75" customHeight="1">
      <c r="A26" s="138">
        <f t="shared" ref="A26:A27" si="4">IF(B26=0,,LEFT(B26,SEARCH("-",B26,1)-1))</f>
        <v>0</v>
      </c>
      <c r="B26" s="160">
        <f>IF(B24=0,,'saisie tableur'!$D$21)</f>
        <v>0</v>
      </c>
      <c r="C26" s="143">
        <v>22</v>
      </c>
      <c r="D26" s="44" t="s">
        <v>492</v>
      </c>
      <c r="E26" s="69" t="s">
        <v>30</v>
      </c>
      <c r="F26" s="36" t="s">
        <v>61</v>
      </c>
      <c r="G26" s="40" t="s">
        <v>75</v>
      </c>
      <c r="H26" s="38">
        <v>5</v>
      </c>
      <c r="I26" s="39" t="s">
        <v>63</v>
      </c>
      <c r="K26" s="36" t="s">
        <v>61</v>
      </c>
      <c r="L26" s="40" t="s">
        <v>75</v>
      </c>
      <c r="M26" s="38">
        <v>5</v>
      </c>
      <c r="N26" s="39" t="s">
        <v>63</v>
      </c>
      <c r="P26" s="39" t="s">
        <v>858</v>
      </c>
    </row>
    <row r="27" spans="1:16" ht="12.75" customHeight="1">
      <c r="A27" s="138">
        <f t="shared" si="4"/>
        <v>0</v>
      </c>
      <c r="B27" s="160">
        <f>IF(B24=0,,'saisie tableur'!$E$21)</f>
        <v>0</v>
      </c>
      <c r="C27" s="143">
        <v>23</v>
      </c>
      <c r="D27" s="44" t="s">
        <v>517</v>
      </c>
      <c r="E27" s="69" t="s">
        <v>30</v>
      </c>
      <c r="F27" s="214" t="s">
        <v>61</v>
      </c>
      <c r="G27" s="215" t="s">
        <v>737</v>
      </c>
      <c r="H27" s="216">
        <v>1</v>
      </c>
      <c r="I27" s="217" t="s">
        <v>63</v>
      </c>
      <c r="K27" s="36"/>
      <c r="L27" s="40"/>
      <c r="P27" s="39" t="s">
        <v>859</v>
      </c>
    </row>
    <row r="28" spans="1:16" ht="12.75" customHeight="1">
      <c r="A28" s="133">
        <f>IF(B28=0,,B28)</f>
        <v>0</v>
      </c>
      <c r="B28" s="143">
        <f>'saisie tableur'!C18</f>
        <v>0</v>
      </c>
      <c r="C28" s="143">
        <v>24</v>
      </c>
      <c r="D28" s="41" t="s">
        <v>386</v>
      </c>
      <c r="E28" s="42" t="s">
        <v>31</v>
      </c>
      <c r="F28" s="36" t="s">
        <v>61</v>
      </c>
      <c r="G28" s="43" t="s">
        <v>76</v>
      </c>
      <c r="H28" s="38">
        <v>60</v>
      </c>
      <c r="I28" s="39" t="s">
        <v>63</v>
      </c>
      <c r="K28" s="36" t="s">
        <v>61</v>
      </c>
      <c r="L28" s="43" t="s">
        <v>76</v>
      </c>
      <c r="M28" s="38">
        <v>60</v>
      </c>
      <c r="N28" s="39" t="s">
        <v>63</v>
      </c>
      <c r="P28" s="39" t="s">
        <v>854</v>
      </c>
    </row>
    <row r="29" spans="1:16" ht="12.75" customHeight="1">
      <c r="A29" s="136">
        <f t="shared" ref="A29" si="5">IF(B29=0,,B29)</f>
        <v>0</v>
      </c>
      <c r="B29" s="153">
        <f>IFERROR(VLOOKUP('saisie tableur'!C18,nom_objet,1,FALSE),)</f>
        <v>0</v>
      </c>
      <c r="C29" s="143">
        <v>230</v>
      </c>
      <c r="D29" s="64" t="s">
        <v>840</v>
      </c>
      <c r="E29" s="42" t="s">
        <v>31</v>
      </c>
      <c r="F29" s="39"/>
      <c r="G29" s="39"/>
      <c r="H29" s="39"/>
      <c r="K29" s="39"/>
      <c r="L29" s="39"/>
      <c r="M29" s="39"/>
      <c r="P29" s="39" t="s">
        <v>855</v>
      </c>
    </row>
    <row r="30" spans="1:16">
      <c r="A30" s="135">
        <f>IF(B30=0,,B30)</f>
        <v>0</v>
      </c>
      <c r="B30" s="145">
        <f>N('saisie tableur'!F18)</f>
        <v>0</v>
      </c>
      <c r="C30" s="143">
        <v>25</v>
      </c>
      <c r="D30" s="44" t="s">
        <v>490</v>
      </c>
      <c r="E30" s="69" t="s">
        <v>31</v>
      </c>
      <c r="F30" s="36" t="s">
        <v>61</v>
      </c>
      <c r="G30" s="40" t="s">
        <v>77</v>
      </c>
      <c r="H30" s="38">
        <v>11</v>
      </c>
      <c r="I30" s="39">
        <v>0</v>
      </c>
      <c r="K30" s="36" t="s">
        <v>61</v>
      </c>
      <c r="L30" s="40" t="s">
        <v>77</v>
      </c>
      <c r="M30" s="38">
        <v>11</v>
      </c>
      <c r="N30" s="39">
        <v>0</v>
      </c>
      <c r="P30" s="39" t="s">
        <v>856</v>
      </c>
    </row>
    <row r="31" spans="1:16" ht="12.75" customHeight="1">
      <c r="A31" s="138">
        <f>IF(B31=0,,LEFT(B31,SEARCH("-",B31,1)-1))</f>
        <v>0</v>
      </c>
      <c r="B31" s="159">
        <f>IF(B30=0,,'saisie tableur'!$I$21)</f>
        <v>0</v>
      </c>
      <c r="C31" s="143">
        <v>26</v>
      </c>
      <c r="D31" s="44" t="s">
        <v>491</v>
      </c>
      <c r="E31" s="69" t="s">
        <v>31</v>
      </c>
      <c r="F31" s="36" t="s">
        <v>61</v>
      </c>
      <c r="G31" s="40" t="s">
        <v>78</v>
      </c>
      <c r="H31" s="38">
        <v>1</v>
      </c>
      <c r="I31" s="39" t="s">
        <v>63</v>
      </c>
      <c r="K31" s="36" t="s">
        <v>61</v>
      </c>
      <c r="L31" s="40" t="s">
        <v>78</v>
      </c>
      <c r="M31" s="38">
        <v>1</v>
      </c>
      <c r="N31" s="39" t="s">
        <v>63</v>
      </c>
      <c r="P31" s="39" t="s">
        <v>857</v>
      </c>
    </row>
    <row r="32" spans="1:16" ht="12.75" customHeight="1">
      <c r="A32" s="138">
        <f t="shared" ref="A32:A33" si="6">IF(B32=0,,LEFT(B32,SEARCH("-",B32,1)-1))</f>
        <v>0</v>
      </c>
      <c r="B32" s="160">
        <f>IF(B30=0,,'saisie tableur'!$D$21)</f>
        <v>0</v>
      </c>
      <c r="C32" s="143">
        <v>27</v>
      </c>
      <c r="D32" s="44" t="s">
        <v>492</v>
      </c>
      <c r="E32" s="69" t="s">
        <v>31</v>
      </c>
      <c r="F32" s="36" t="s">
        <v>61</v>
      </c>
      <c r="G32" s="40" t="s">
        <v>79</v>
      </c>
      <c r="H32" s="38">
        <v>5</v>
      </c>
      <c r="I32" s="39" t="s">
        <v>63</v>
      </c>
      <c r="K32" s="36" t="s">
        <v>61</v>
      </c>
      <c r="L32" s="40" t="s">
        <v>79</v>
      </c>
      <c r="M32" s="38">
        <v>5</v>
      </c>
      <c r="N32" s="39" t="s">
        <v>63</v>
      </c>
      <c r="P32" s="39" t="s">
        <v>858</v>
      </c>
    </row>
    <row r="33" spans="1:16" ht="12.75" customHeight="1">
      <c r="A33" s="138">
        <f t="shared" si="6"/>
        <v>0</v>
      </c>
      <c r="B33" s="160">
        <f>IF(B30=0,,'saisie tableur'!$E$21)</f>
        <v>0</v>
      </c>
      <c r="C33" s="143">
        <v>28</v>
      </c>
      <c r="D33" s="44" t="s">
        <v>517</v>
      </c>
      <c r="E33" s="69" t="s">
        <v>31</v>
      </c>
      <c r="F33" s="214" t="s">
        <v>61</v>
      </c>
      <c r="G33" s="215" t="s">
        <v>737</v>
      </c>
      <c r="H33" s="216">
        <v>1</v>
      </c>
      <c r="I33" s="217" t="s">
        <v>63</v>
      </c>
      <c r="K33" s="36"/>
      <c r="L33" s="40"/>
      <c r="P33" s="39" t="s">
        <v>859</v>
      </c>
    </row>
    <row r="34" spans="1:16" ht="12.75" customHeight="1">
      <c r="A34" s="133">
        <f>IF(B34=0,,B34)</f>
        <v>0</v>
      </c>
      <c r="B34" s="143">
        <f>'saisie tableur'!C19</f>
        <v>0</v>
      </c>
      <c r="C34" s="143">
        <v>29</v>
      </c>
      <c r="D34" s="41" t="s">
        <v>386</v>
      </c>
      <c r="E34" s="42" t="s">
        <v>32</v>
      </c>
      <c r="F34" s="36" t="s">
        <v>61</v>
      </c>
      <c r="G34" s="43" t="s">
        <v>80</v>
      </c>
      <c r="H34" s="38">
        <v>60</v>
      </c>
      <c r="I34" s="39" t="s">
        <v>63</v>
      </c>
      <c r="K34" s="36" t="s">
        <v>61</v>
      </c>
      <c r="L34" s="43" t="s">
        <v>80</v>
      </c>
      <c r="M34" s="38">
        <v>60</v>
      </c>
      <c r="N34" s="39" t="s">
        <v>63</v>
      </c>
      <c r="P34" s="39" t="s">
        <v>854</v>
      </c>
    </row>
    <row r="35" spans="1:16" ht="12.75" customHeight="1">
      <c r="A35" s="136">
        <f t="shared" ref="A35" si="7">IF(B35=0,,B35)</f>
        <v>0</v>
      </c>
      <c r="B35" s="153">
        <f>IFERROR(VLOOKUP('saisie tableur'!C19,nom_objet,1,FALSE),)</f>
        <v>0</v>
      </c>
      <c r="C35" s="143">
        <v>230</v>
      </c>
      <c r="D35" s="64" t="s">
        <v>840</v>
      </c>
      <c r="E35" s="42" t="s">
        <v>31</v>
      </c>
      <c r="F35" s="39"/>
      <c r="G35" s="39"/>
      <c r="H35" s="39"/>
      <c r="K35" s="39"/>
      <c r="L35" s="39"/>
      <c r="M35" s="39"/>
      <c r="P35" s="39" t="s">
        <v>855</v>
      </c>
    </row>
    <row r="36" spans="1:16">
      <c r="A36" s="135">
        <f>IF(B36=0,,B36)</f>
        <v>0</v>
      </c>
      <c r="B36" s="145">
        <f>('saisie tableur'!F19)</f>
        <v>0</v>
      </c>
      <c r="C36" s="143">
        <v>30</v>
      </c>
      <c r="D36" s="44" t="s">
        <v>490</v>
      </c>
      <c r="E36" s="69" t="s">
        <v>32</v>
      </c>
      <c r="F36" s="36" t="s">
        <v>61</v>
      </c>
      <c r="G36" s="40" t="s">
        <v>81</v>
      </c>
      <c r="H36" s="38">
        <v>11</v>
      </c>
      <c r="I36" s="39">
        <v>0</v>
      </c>
      <c r="K36" s="36" t="s">
        <v>61</v>
      </c>
      <c r="L36" s="40" t="s">
        <v>81</v>
      </c>
      <c r="M36" s="38">
        <v>11</v>
      </c>
      <c r="N36" s="39">
        <v>0</v>
      </c>
      <c r="P36" s="39" t="s">
        <v>856</v>
      </c>
    </row>
    <row r="37" spans="1:16" ht="12.75" customHeight="1">
      <c r="A37" s="138">
        <f>IF(B37=0,,LEFT(B37,SEARCH("-",B37,1)-1))</f>
        <v>0</v>
      </c>
      <c r="B37" s="159">
        <f>IF(B36=0,,'saisie tableur'!$I$21)</f>
        <v>0</v>
      </c>
      <c r="C37" s="143">
        <v>31</v>
      </c>
      <c r="D37" s="44" t="s">
        <v>491</v>
      </c>
      <c r="E37" s="69" t="s">
        <v>32</v>
      </c>
      <c r="F37" s="36" t="s">
        <v>61</v>
      </c>
      <c r="G37" s="40" t="s">
        <v>82</v>
      </c>
      <c r="H37" s="38">
        <v>1</v>
      </c>
      <c r="I37" s="39" t="s">
        <v>63</v>
      </c>
      <c r="K37" s="36" t="s">
        <v>61</v>
      </c>
      <c r="L37" s="40" t="s">
        <v>82</v>
      </c>
      <c r="M37" s="38">
        <v>1</v>
      </c>
      <c r="N37" s="39" t="s">
        <v>63</v>
      </c>
      <c r="P37" s="39" t="s">
        <v>857</v>
      </c>
    </row>
    <row r="38" spans="1:16" ht="12.75" customHeight="1">
      <c r="A38" s="138">
        <f t="shared" ref="A38:A39" si="8">IF(B38=0,,LEFT(B38,SEARCH("-",B38,1)-1))</f>
        <v>0</v>
      </c>
      <c r="B38" s="160">
        <f>IF(B36=0,,'saisie tableur'!$D$21)</f>
        <v>0</v>
      </c>
      <c r="C38" s="143">
        <v>32</v>
      </c>
      <c r="D38" s="44" t="s">
        <v>492</v>
      </c>
      <c r="E38" s="69" t="s">
        <v>32</v>
      </c>
      <c r="F38" s="36" t="s">
        <v>61</v>
      </c>
      <c r="G38" s="40" t="s">
        <v>83</v>
      </c>
      <c r="H38" s="38">
        <v>5</v>
      </c>
      <c r="I38" s="39" t="s">
        <v>63</v>
      </c>
      <c r="K38" s="36" t="s">
        <v>61</v>
      </c>
      <c r="L38" s="40" t="s">
        <v>83</v>
      </c>
      <c r="M38" s="38">
        <v>5</v>
      </c>
      <c r="N38" s="39" t="s">
        <v>63</v>
      </c>
      <c r="P38" s="39" t="s">
        <v>858</v>
      </c>
    </row>
    <row r="39" spans="1:16" ht="12.75" customHeight="1">
      <c r="A39" s="138">
        <f t="shared" si="8"/>
        <v>0</v>
      </c>
      <c r="B39" s="160">
        <f>IF(B36=0,,'saisie tableur'!$E$21)</f>
        <v>0</v>
      </c>
      <c r="C39" s="143">
        <v>33</v>
      </c>
      <c r="D39" s="44" t="s">
        <v>517</v>
      </c>
      <c r="E39" s="69" t="s">
        <v>32</v>
      </c>
      <c r="F39" s="214" t="s">
        <v>61</v>
      </c>
      <c r="G39" s="215" t="s">
        <v>737</v>
      </c>
      <c r="H39" s="216">
        <v>1</v>
      </c>
      <c r="I39" s="217" t="s">
        <v>63</v>
      </c>
      <c r="K39" s="36"/>
      <c r="L39" s="40"/>
      <c r="P39" s="39" t="s">
        <v>859</v>
      </c>
    </row>
    <row r="40" spans="1:16" ht="12.75" customHeight="1">
      <c r="A40" s="134" t="str">
        <f>IF(B40=0,,B40)</f>
        <v>Assurance Annulation</v>
      </c>
      <c r="B40" s="164" t="str">
        <f>IF(COUNTA('saisie tableur'!C15:E19)=0,,'saisie tableur'!J13)</f>
        <v>Assurance Annulation</v>
      </c>
      <c r="C40" s="143">
        <v>34</v>
      </c>
      <c r="D40" s="45" t="s">
        <v>654</v>
      </c>
      <c r="E40" s="46"/>
      <c r="F40" s="36" t="s">
        <v>61</v>
      </c>
      <c r="G40" s="43" t="s">
        <v>84</v>
      </c>
      <c r="H40" s="38">
        <v>60</v>
      </c>
      <c r="I40" s="39" t="s">
        <v>63</v>
      </c>
      <c r="K40" s="36" t="s">
        <v>61</v>
      </c>
      <c r="L40" s="43" t="s">
        <v>84</v>
      </c>
      <c r="M40" s="38">
        <v>60</v>
      </c>
      <c r="N40" s="39" t="s">
        <v>63</v>
      </c>
      <c r="P40" s="39" t="s">
        <v>860</v>
      </c>
    </row>
    <row r="41" spans="1:16" ht="12.75" customHeight="1">
      <c r="A41" s="137" t="str">
        <f t="shared" ref="A41:A57" si="9">IF(B41=1,"O",IF(B41=0,"N",))</f>
        <v>O</v>
      </c>
      <c r="B41" s="158">
        <f>IF(COUNTA('saisie tableur'!C15:E15)&gt;0,1,0)</f>
        <v>1</v>
      </c>
      <c r="C41" s="143">
        <v>35</v>
      </c>
      <c r="D41" s="47" t="s">
        <v>299</v>
      </c>
      <c r="E41" s="46" t="s">
        <v>392</v>
      </c>
      <c r="F41" s="36" t="s">
        <v>61</v>
      </c>
      <c r="G41" s="43" t="s">
        <v>85</v>
      </c>
      <c r="H41" s="38">
        <v>1</v>
      </c>
      <c r="I41" s="39" t="s">
        <v>63</v>
      </c>
      <c r="K41" s="36" t="s">
        <v>61</v>
      </c>
      <c r="L41" s="43" t="s">
        <v>85</v>
      </c>
      <c r="M41" s="38">
        <v>1</v>
      </c>
      <c r="N41" s="39" t="s">
        <v>63</v>
      </c>
      <c r="P41" s="39" t="s">
        <v>861</v>
      </c>
    </row>
    <row r="42" spans="1:16" ht="12.75" customHeight="1">
      <c r="A42" s="137" t="str">
        <f t="shared" si="9"/>
        <v>O</v>
      </c>
      <c r="B42" s="158">
        <f>IF(COUNTA('saisie tableur'!C16:E16)&gt;0,1,0)</f>
        <v>1</v>
      </c>
      <c r="C42" s="143">
        <v>36</v>
      </c>
      <c r="D42" s="47" t="s">
        <v>300</v>
      </c>
      <c r="E42" s="46" t="s">
        <v>392</v>
      </c>
      <c r="F42" s="36" t="s">
        <v>61</v>
      </c>
      <c r="G42" s="43" t="s">
        <v>86</v>
      </c>
      <c r="H42" s="38">
        <v>1</v>
      </c>
      <c r="I42" s="39" t="s">
        <v>63</v>
      </c>
      <c r="K42" s="36" t="s">
        <v>61</v>
      </c>
      <c r="L42" s="43" t="s">
        <v>86</v>
      </c>
      <c r="M42" s="38">
        <v>1</v>
      </c>
      <c r="N42" s="39" t="s">
        <v>63</v>
      </c>
      <c r="P42" s="39" t="s">
        <v>862</v>
      </c>
    </row>
    <row r="43" spans="1:16" ht="12.75" customHeight="1">
      <c r="A43" s="137" t="str">
        <f t="shared" si="9"/>
        <v>N</v>
      </c>
      <c r="B43" s="158">
        <f>IF(COUNTA('saisie tableur'!C17:E17)&gt;0,1,0)</f>
        <v>0</v>
      </c>
      <c r="C43" s="143">
        <v>37</v>
      </c>
      <c r="D43" s="47" t="s">
        <v>301</v>
      </c>
      <c r="E43" s="46" t="s">
        <v>392</v>
      </c>
      <c r="F43" s="36" t="s">
        <v>61</v>
      </c>
      <c r="G43" s="43" t="s">
        <v>87</v>
      </c>
      <c r="H43" s="38">
        <v>1</v>
      </c>
      <c r="I43" s="39" t="s">
        <v>63</v>
      </c>
      <c r="K43" s="36" t="s">
        <v>61</v>
      </c>
      <c r="L43" s="43" t="s">
        <v>87</v>
      </c>
      <c r="M43" s="38">
        <v>1</v>
      </c>
      <c r="N43" s="39" t="s">
        <v>63</v>
      </c>
      <c r="P43" s="39" t="s">
        <v>863</v>
      </c>
    </row>
    <row r="44" spans="1:16" ht="12.75" customHeight="1">
      <c r="A44" s="137" t="str">
        <f t="shared" si="9"/>
        <v>N</v>
      </c>
      <c r="B44" s="158">
        <f>IF(COUNTA('saisie tableur'!C18:E18)&gt;0,1,0)</f>
        <v>0</v>
      </c>
      <c r="C44" s="143">
        <v>38</v>
      </c>
      <c r="D44" s="47" t="s">
        <v>302</v>
      </c>
      <c r="E44" s="46" t="s">
        <v>392</v>
      </c>
      <c r="F44" s="36" t="s">
        <v>61</v>
      </c>
      <c r="G44" s="43" t="s">
        <v>88</v>
      </c>
      <c r="H44" s="38">
        <v>1</v>
      </c>
      <c r="I44" s="39" t="s">
        <v>63</v>
      </c>
      <c r="K44" s="36" t="s">
        <v>61</v>
      </c>
      <c r="L44" s="43" t="s">
        <v>88</v>
      </c>
      <c r="M44" s="38">
        <v>1</v>
      </c>
      <c r="N44" s="39" t="s">
        <v>63</v>
      </c>
      <c r="P44" s="39" t="s">
        <v>864</v>
      </c>
    </row>
    <row r="45" spans="1:16" ht="12.75" customHeight="1">
      <c r="A45" s="137" t="str">
        <f t="shared" si="9"/>
        <v>N</v>
      </c>
      <c r="B45" s="158">
        <f>IF(COUNTA('saisie tableur'!C19:E19)&gt;0,1,0)</f>
        <v>0</v>
      </c>
      <c r="C45" s="143">
        <v>39</v>
      </c>
      <c r="D45" s="47" t="s">
        <v>303</v>
      </c>
      <c r="E45" s="46" t="s">
        <v>392</v>
      </c>
      <c r="F45" s="36" t="s">
        <v>61</v>
      </c>
      <c r="G45" s="43" t="s">
        <v>89</v>
      </c>
      <c r="H45" s="38">
        <v>1</v>
      </c>
      <c r="I45" s="39" t="s">
        <v>63</v>
      </c>
      <c r="K45" s="36" t="s">
        <v>61</v>
      </c>
      <c r="L45" s="43" t="s">
        <v>89</v>
      </c>
      <c r="M45" s="38">
        <v>1</v>
      </c>
      <c r="N45" s="39" t="s">
        <v>63</v>
      </c>
      <c r="P45" s="39" t="s">
        <v>865</v>
      </c>
    </row>
    <row r="46" spans="1:16" ht="12.75" customHeight="1">
      <c r="A46" s="137" t="str">
        <f t="shared" si="9"/>
        <v>O</v>
      </c>
      <c r="B46" s="158">
        <f>IF(COUNTA('saisie tableur'!C15:E19)&gt;0,1,0)</f>
        <v>1</v>
      </c>
      <c r="C46" s="143">
        <v>40</v>
      </c>
      <c r="D46" s="48" t="s">
        <v>317</v>
      </c>
      <c r="E46" s="49"/>
      <c r="F46" s="36"/>
      <c r="K46" s="36"/>
      <c r="P46" s="39" t="s">
        <v>866</v>
      </c>
    </row>
    <row r="47" spans="1:16" ht="12.75" customHeight="1">
      <c r="A47" s="137" t="str">
        <f t="shared" si="9"/>
        <v>N</v>
      </c>
      <c r="B47" s="158">
        <f>IF(AND(B49=1,COUNTA('saisie tableur'!C15:E19&gt;0)),1,0)</f>
        <v>0</v>
      </c>
      <c r="C47" s="143">
        <v>41</v>
      </c>
      <c r="D47" s="48" t="s">
        <v>316</v>
      </c>
      <c r="E47" s="49"/>
      <c r="F47" s="36"/>
      <c r="K47" s="36"/>
      <c r="P47" s="39" t="s">
        <v>872</v>
      </c>
    </row>
    <row r="48" spans="1:16" ht="12.75" customHeight="1">
      <c r="A48" s="137" t="str">
        <f t="shared" si="9"/>
        <v>N</v>
      </c>
      <c r="B48" s="151">
        <f>IF(B49=1,1,)</f>
        <v>0</v>
      </c>
      <c r="C48" s="143">
        <v>42</v>
      </c>
      <c r="D48" s="50" t="s">
        <v>523</v>
      </c>
      <c r="E48" s="51" t="str">
        <f>Listes!$AL$1</f>
        <v>ANNORG</v>
      </c>
      <c r="F48" s="214" t="s">
        <v>61</v>
      </c>
      <c r="G48" s="222" t="s">
        <v>808</v>
      </c>
      <c r="H48" s="216">
        <v>1</v>
      </c>
      <c r="I48" s="217" t="s">
        <v>63</v>
      </c>
      <c r="K48" s="36"/>
      <c r="P48" s="39" t="s">
        <v>873</v>
      </c>
    </row>
    <row r="49" spans="1:16" ht="12.75" customHeight="1">
      <c r="A49" s="137" t="str">
        <f t="shared" si="9"/>
        <v>N</v>
      </c>
      <c r="B49" s="207">
        <f>IF(AND('saisie tableur'!$H$14=Listes!AI4,COUNTA('saisie tableur'!C15:E19)&gt;0),1,0)</f>
        <v>0</v>
      </c>
      <c r="C49" s="143">
        <v>43</v>
      </c>
      <c r="D49" s="50" t="s">
        <v>524</v>
      </c>
      <c r="E49" s="195" t="str">
        <f>Listes!AI4</f>
        <v>ANNORG</v>
      </c>
      <c r="F49" s="36" t="s">
        <v>61</v>
      </c>
      <c r="G49" s="43" t="s">
        <v>90</v>
      </c>
      <c r="H49" s="38">
        <v>1</v>
      </c>
      <c r="I49" s="39" t="s">
        <v>63</v>
      </c>
      <c r="K49" s="36" t="s">
        <v>61</v>
      </c>
      <c r="L49" s="43" t="s">
        <v>90</v>
      </c>
      <c r="M49" s="38">
        <v>1</v>
      </c>
      <c r="N49" s="39" t="s">
        <v>63</v>
      </c>
      <c r="P49" s="39" t="s">
        <v>920</v>
      </c>
    </row>
    <row r="50" spans="1:16" ht="12.75" customHeight="1">
      <c r="A50" s="137" t="str">
        <f t="shared" si="9"/>
        <v>O</v>
      </c>
      <c r="B50" s="158">
        <f>IF(AND(B52=1,COUNTA('saisie tableur'!C15:E19&gt;0)),1,0)</f>
        <v>1</v>
      </c>
      <c r="C50" s="143">
        <v>44</v>
      </c>
      <c r="D50" s="48" t="s">
        <v>404</v>
      </c>
      <c r="E50" s="49"/>
      <c r="F50" s="36"/>
      <c r="K50" s="36"/>
      <c r="P50" s="39" t="s">
        <v>871</v>
      </c>
    </row>
    <row r="51" spans="1:16" ht="12.75" customHeight="1">
      <c r="A51" s="137" t="str">
        <f t="shared" si="9"/>
        <v>O</v>
      </c>
      <c r="B51" s="151">
        <f>IF(B52=1,1,)</f>
        <v>1</v>
      </c>
      <c r="C51" s="143">
        <v>45</v>
      </c>
      <c r="D51" s="50" t="s">
        <v>523</v>
      </c>
      <c r="E51" s="51" t="str">
        <f>Listes!AO1</f>
        <v>ANNOTS</v>
      </c>
      <c r="F51" s="214" t="s">
        <v>61</v>
      </c>
      <c r="G51" s="222" t="s">
        <v>809</v>
      </c>
      <c r="H51" s="216">
        <v>1</v>
      </c>
      <c r="I51" s="217" t="s">
        <v>63</v>
      </c>
      <c r="K51" s="36"/>
      <c r="P51" s="39" t="s">
        <v>871</v>
      </c>
    </row>
    <row r="52" spans="1:16" ht="12.75" customHeight="1">
      <c r="A52" s="137" t="str">
        <f t="shared" si="9"/>
        <v>O</v>
      </c>
      <c r="B52" s="207">
        <f>IF(AND('saisie tableur'!$H$14=Listes!AI5,COUNTA('saisie tableur'!C15:E19)&gt;0),1,0)</f>
        <v>1</v>
      </c>
      <c r="C52" s="143">
        <v>46</v>
      </c>
      <c r="D52" s="50" t="s">
        <v>524</v>
      </c>
      <c r="E52" s="51" t="str">
        <f>Listes!AI5</f>
        <v>ANNOTS</v>
      </c>
      <c r="F52" s="36" t="s">
        <v>61</v>
      </c>
      <c r="G52" s="43" t="s">
        <v>91</v>
      </c>
      <c r="H52" s="38">
        <v>1</v>
      </c>
      <c r="I52" s="39" t="s">
        <v>63</v>
      </c>
      <c r="K52" s="36" t="s">
        <v>61</v>
      </c>
      <c r="L52" s="43" t="s">
        <v>91</v>
      </c>
      <c r="M52" s="38">
        <v>1</v>
      </c>
      <c r="N52" s="39" t="s">
        <v>63</v>
      </c>
      <c r="P52" s="39" t="s">
        <v>944</v>
      </c>
    </row>
    <row r="53" spans="1:16" ht="12.75" customHeight="1">
      <c r="A53" s="137" t="str">
        <f t="shared" si="9"/>
        <v>N</v>
      </c>
      <c r="B53" s="158">
        <f>IF(B$41*(B49+B52)=1,IF(COUNTA('saisie tableur'!H$15:I$15)=1,0,1),-1)</f>
        <v>0</v>
      </c>
      <c r="C53" s="143">
        <v>47</v>
      </c>
      <c r="D53" s="52" t="s">
        <v>23</v>
      </c>
      <c r="E53" s="54" t="str">
        <f>'saisie tableur'!$H$14</f>
        <v>ANNOTS</v>
      </c>
      <c r="F53" s="36" t="s">
        <v>61</v>
      </c>
      <c r="G53" s="43" t="s">
        <v>101</v>
      </c>
      <c r="H53" s="38">
        <v>1</v>
      </c>
      <c r="I53" s="39" t="s">
        <v>63</v>
      </c>
      <c r="K53" s="36" t="s">
        <v>61</v>
      </c>
      <c r="L53" s="43" t="s">
        <v>101</v>
      </c>
      <c r="M53" s="38">
        <v>1</v>
      </c>
      <c r="N53" s="39" t="s">
        <v>63</v>
      </c>
      <c r="P53" s="39" t="s">
        <v>945</v>
      </c>
    </row>
    <row r="54" spans="1:16" ht="12.75" customHeight="1">
      <c r="A54" s="137" t="str">
        <f t="shared" si="9"/>
        <v>N</v>
      </c>
      <c r="B54" s="158">
        <f>IF(B$42*(B49+B52)=1,IF(COUNTA('saisie tableur'!H$16:I$16)=1,0,1),-1)</f>
        <v>0</v>
      </c>
      <c r="C54" s="143">
        <v>48</v>
      </c>
      <c r="D54" s="52" t="s">
        <v>24</v>
      </c>
      <c r="E54" s="54" t="str">
        <f>'saisie tableur'!$H$14</f>
        <v>ANNOTS</v>
      </c>
      <c r="F54" s="36" t="s">
        <v>61</v>
      </c>
      <c r="G54" s="43" t="s">
        <v>102</v>
      </c>
      <c r="H54" s="38">
        <v>1</v>
      </c>
      <c r="I54" s="39" t="s">
        <v>63</v>
      </c>
      <c r="K54" s="36" t="s">
        <v>61</v>
      </c>
      <c r="L54" s="43" t="s">
        <v>102</v>
      </c>
      <c r="M54" s="38">
        <v>1</v>
      </c>
      <c r="N54" s="39" t="s">
        <v>63</v>
      </c>
      <c r="P54" s="39" t="s">
        <v>946</v>
      </c>
    </row>
    <row r="55" spans="1:16" ht="12.75" customHeight="1">
      <c r="A55" s="137">
        <f t="shared" si="9"/>
        <v>0</v>
      </c>
      <c r="B55" s="158">
        <f>IF(B$43*(B49+B52)=1,IF(COUNTA('saisie tableur'!H$17:I$17)=1,0,1),-1)</f>
        <v>-1</v>
      </c>
      <c r="C55" s="143">
        <v>49</v>
      </c>
      <c r="D55" s="52" t="s">
        <v>25</v>
      </c>
      <c r="E55" s="54" t="str">
        <f>'saisie tableur'!$H$14</f>
        <v>ANNOTS</v>
      </c>
      <c r="F55" s="36" t="s">
        <v>61</v>
      </c>
      <c r="G55" s="43" t="s">
        <v>103</v>
      </c>
      <c r="H55" s="38">
        <v>1</v>
      </c>
      <c r="I55" s="39" t="s">
        <v>63</v>
      </c>
      <c r="K55" s="36" t="s">
        <v>61</v>
      </c>
      <c r="L55" s="43" t="s">
        <v>103</v>
      </c>
      <c r="M55" s="38">
        <v>1</v>
      </c>
      <c r="N55" s="39" t="s">
        <v>63</v>
      </c>
      <c r="P55" s="39" t="s">
        <v>947</v>
      </c>
    </row>
    <row r="56" spans="1:16" ht="12.75" customHeight="1">
      <c r="A56" s="137">
        <f t="shared" si="9"/>
        <v>0</v>
      </c>
      <c r="B56" s="158">
        <f>IF(B$44*(B49+B52)=1,IF(COUNTA('saisie tableur'!H$18:I$18)=1,0,1),-1)</f>
        <v>-1</v>
      </c>
      <c r="C56" s="143">
        <v>50</v>
      </c>
      <c r="D56" s="52" t="s">
        <v>26</v>
      </c>
      <c r="E56" s="54" t="str">
        <f>'saisie tableur'!$H$14</f>
        <v>ANNOTS</v>
      </c>
      <c r="F56" s="36" t="s">
        <v>61</v>
      </c>
      <c r="G56" s="43" t="s">
        <v>104</v>
      </c>
      <c r="H56" s="38">
        <v>1</v>
      </c>
      <c r="I56" s="39" t="s">
        <v>63</v>
      </c>
      <c r="K56" s="36" t="s">
        <v>61</v>
      </c>
      <c r="L56" s="43" t="s">
        <v>104</v>
      </c>
      <c r="M56" s="38">
        <v>1</v>
      </c>
      <c r="N56" s="39" t="s">
        <v>63</v>
      </c>
      <c r="P56" s="39" t="s">
        <v>948</v>
      </c>
    </row>
    <row r="57" spans="1:16" ht="12.75" customHeight="1">
      <c r="A57" s="137">
        <f t="shared" si="9"/>
        <v>0</v>
      </c>
      <c r="B57" s="158">
        <f>IF(B$45*(B49+B52)=1,IF(COUNTA('saisie tableur'!H$19:I$19)=1,0,1),-1)</f>
        <v>-1</v>
      </c>
      <c r="C57" s="143">
        <v>51</v>
      </c>
      <c r="D57" s="52" t="s">
        <v>27</v>
      </c>
      <c r="E57" s="54" t="str">
        <f>'saisie tableur'!$H$14</f>
        <v>ANNOTS</v>
      </c>
      <c r="F57" s="36" t="s">
        <v>61</v>
      </c>
      <c r="G57" s="43" t="s">
        <v>105</v>
      </c>
      <c r="H57" s="38">
        <v>1</v>
      </c>
      <c r="I57" s="39" t="s">
        <v>63</v>
      </c>
      <c r="K57" s="36" t="s">
        <v>61</v>
      </c>
      <c r="L57" s="43" t="s">
        <v>105</v>
      </c>
      <c r="M57" s="38">
        <v>1</v>
      </c>
      <c r="N57" s="39" t="s">
        <v>63</v>
      </c>
      <c r="P57" s="39" t="s">
        <v>949</v>
      </c>
    </row>
    <row r="58" spans="1:16">
      <c r="A58" s="134">
        <f>IF(B58=0,,B58)</f>
        <v>100000</v>
      </c>
      <c r="B58" s="146">
        <f>N('saisie tableur'!H21)</f>
        <v>100000</v>
      </c>
      <c r="C58" s="143">
        <v>52</v>
      </c>
      <c r="D58" s="53" t="s">
        <v>354</v>
      </c>
      <c r="E58" s="54" t="str">
        <f>'saisie tableur'!$H$14</f>
        <v>ANNOTS</v>
      </c>
      <c r="F58" s="36" t="s">
        <v>61</v>
      </c>
      <c r="G58" s="43" t="s">
        <v>92</v>
      </c>
      <c r="H58" s="38">
        <v>11</v>
      </c>
      <c r="I58" s="39">
        <v>0</v>
      </c>
      <c r="K58" s="36" t="s">
        <v>61</v>
      </c>
      <c r="L58" s="43" t="s">
        <v>92</v>
      </c>
      <c r="M58" s="38">
        <v>11</v>
      </c>
      <c r="N58" s="39">
        <v>0</v>
      </c>
      <c r="P58" s="39" t="s">
        <v>950</v>
      </c>
    </row>
    <row r="59" spans="1:16" ht="12.75" customHeight="1">
      <c r="A59" s="138" t="str">
        <f>IF(B59=0,,LEFT(B59,SEARCH("-",B59,1)-1))</f>
        <v>D</v>
      </c>
      <c r="B59" s="161" t="str">
        <f>IF(B58=0,,'saisie tableur'!I21)</f>
        <v>D-Devise</v>
      </c>
      <c r="C59" s="143">
        <v>53</v>
      </c>
      <c r="D59" s="53" t="s">
        <v>355</v>
      </c>
      <c r="E59" s="54" t="str">
        <f>'saisie tableur'!$H$14</f>
        <v>ANNOTS</v>
      </c>
      <c r="F59" s="36" t="s">
        <v>61</v>
      </c>
      <c r="G59" s="43" t="s">
        <v>93</v>
      </c>
      <c r="H59" s="38">
        <v>3</v>
      </c>
      <c r="I59" s="39" t="s">
        <v>63</v>
      </c>
      <c r="K59" s="36" t="s">
        <v>61</v>
      </c>
      <c r="L59" s="43" t="s">
        <v>93</v>
      </c>
      <c r="M59" s="38">
        <v>3</v>
      </c>
      <c r="N59" s="39" t="s">
        <v>63</v>
      </c>
      <c r="P59" s="39" t="s">
        <v>951</v>
      </c>
    </row>
    <row r="60" spans="1:16" ht="12.75" customHeight="1">
      <c r="A60" s="138" t="str">
        <f>IF(B60=0,,LEFT(B60,SEARCH("-",B60,1)-1))</f>
        <v>FEI</v>
      </c>
      <c r="B60" s="161" t="str">
        <f>IF(B58=0,,'saisie tableur'!$D$21)</f>
        <v>FEI-Frais Engagés</v>
      </c>
      <c r="C60" s="143">
        <v>54</v>
      </c>
      <c r="D60" s="53" t="s">
        <v>356</v>
      </c>
      <c r="E60" s="54" t="str">
        <f>'saisie tableur'!$H$14</f>
        <v>ANNOTS</v>
      </c>
      <c r="F60" s="36" t="s">
        <v>61</v>
      </c>
      <c r="G60" s="43" t="s">
        <v>94</v>
      </c>
      <c r="H60" s="38">
        <v>3</v>
      </c>
      <c r="I60" s="39" t="s">
        <v>63</v>
      </c>
      <c r="K60" s="36" t="s">
        <v>61</v>
      </c>
      <c r="L60" s="43" t="s">
        <v>94</v>
      </c>
      <c r="M60" s="38">
        <v>3</v>
      </c>
      <c r="N60" s="39" t="s">
        <v>63</v>
      </c>
      <c r="P60" s="39" t="s">
        <v>952</v>
      </c>
    </row>
    <row r="61" spans="1:16">
      <c r="A61" s="134">
        <f>IF(B61=0,,B61)</f>
        <v>0</v>
      </c>
      <c r="B61" s="147">
        <f>N('saisie tableur'!H22)</f>
        <v>0</v>
      </c>
      <c r="C61" s="143">
        <v>55</v>
      </c>
      <c r="D61" s="55" t="s">
        <v>357</v>
      </c>
      <c r="E61" s="54" t="str">
        <f>'saisie tableur'!$H$14</f>
        <v>ANNOTS</v>
      </c>
      <c r="F61" s="36" t="s">
        <v>61</v>
      </c>
      <c r="G61" s="43" t="s">
        <v>95</v>
      </c>
      <c r="H61" s="38">
        <v>9</v>
      </c>
      <c r="I61" s="39">
        <v>0</v>
      </c>
      <c r="K61" s="36" t="s">
        <v>61</v>
      </c>
      <c r="L61" s="43" t="s">
        <v>95</v>
      </c>
      <c r="M61" s="38">
        <v>9</v>
      </c>
      <c r="N61" s="39">
        <v>0</v>
      </c>
      <c r="P61" s="39" t="s">
        <v>953</v>
      </c>
    </row>
    <row r="62" spans="1:16" ht="12.75" customHeight="1">
      <c r="A62" s="138">
        <f>IF(B62=0,,LEFT(B62,SEARCH("-",B62,1)-1))</f>
        <v>0</v>
      </c>
      <c r="B62" s="162">
        <f>IF(B61=0,,'saisie tableur'!I22)</f>
        <v>0</v>
      </c>
      <c r="C62" s="143">
        <v>56</v>
      </c>
      <c r="D62" s="55" t="s">
        <v>358</v>
      </c>
      <c r="E62" s="54" t="str">
        <f>'saisie tableur'!$H$14</f>
        <v>ANNOTS</v>
      </c>
      <c r="F62" s="36" t="s">
        <v>61</v>
      </c>
      <c r="G62" s="43" t="s">
        <v>96</v>
      </c>
      <c r="H62" s="38">
        <v>3</v>
      </c>
      <c r="I62" s="39" t="s">
        <v>63</v>
      </c>
      <c r="K62" s="36" t="s">
        <v>61</v>
      </c>
      <c r="L62" s="43" t="s">
        <v>96</v>
      </c>
      <c r="M62" s="38">
        <v>3</v>
      </c>
      <c r="N62" s="39" t="s">
        <v>63</v>
      </c>
      <c r="P62" s="39" t="s">
        <v>954</v>
      </c>
    </row>
    <row r="63" spans="1:16" ht="12.75" customHeight="1">
      <c r="A63" s="138">
        <f>IF(B63=0,,LEFT(B63,SEARCH("-",B63,1)-1))</f>
        <v>0</v>
      </c>
      <c r="B63" s="162">
        <f>IF(B61=0,,'saisie tableur'!$D$22)</f>
        <v>0</v>
      </c>
      <c r="C63" s="143">
        <v>57</v>
      </c>
      <c r="D63" s="55" t="s">
        <v>359</v>
      </c>
      <c r="E63" s="54" t="str">
        <f>'saisie tableur'!$H$14</f>
        <v>ANNOTS</v>
      </c>
      <c r="F63" s="36" t="s">
        <v>61</v>
      </c>
      <c r="G63" s="43" t="s">
        <v>97</v>
      </c>
      <c r="H63" s="38">
        <v>3</v>
      </c>
      <c r="I63" s="39" t="s">
        <v>63</v>
      </c>
      <c r="K63" s="36" t="s">
        <v>61</v>
      </c>
      <c r="L63" s="43" t="s">
        <v>97</v>
      </c>
      <c r="M63" s="38">
        <v>3</v>
      </c>
      <c r="N63" s="39" t="s">
        <v>63</v>
      </c>
      <c r="P63" s="39" t="s">
        <v>955</v>
      </c>
    </row>
    <row r="64" spans="1:16">
      <c r="A64" s="134">
        <f>IF(B64=0,,B64)</f>
        <v>0</v>
      </c>
      <c r="B64" s="148">
        <f>IF('saisie tableur'!$B$23=0,N('saisie tableur'!H$23),)</f>
        <v>0</v>
      </c>
      <c r="C64" s="143">
        <v>58</v>
      </c>
      <c r="D64" s="53" t="s">
        <v>360</v>
      </c>
      <c r="E64" s="54" t="str">
        <f>'saisie tableur'!$H$14</f>
        <v>ANNOTS</v>
      </c>
      <c r="F64" s="214" t="s">
        <v>61</v>
      </c>
      <c r="G64" s="222" t="s">
        <v>754</v>
      </c>
      <c r="H64" s="218">
        <v>11</v>
      </c>
      <c r="I64" s="39">
        <v>0</v>
      </c>
      <c r="K64" s="36"/>
      <c r="P64" s="39" t="s">
        <v>956</v>
      </c>
    </row>
    <row r="65" spans="1:16" ht="12.75" customHeight="1">
      <c r="A65" s="138">
        <f>IF(B65=0,,LEFT(B65,SEARCH("-",B65,1)-1))</f>
        <v>0</v>
      </c>
      <c r="B65" s="161">
        <f>IF('saisie tableur'!$B$23=0,IF(B64=0,,'saisie tableur'!I$23),'saisie tableur'!$B$23)</f>
        <v>0</v>
      </c>
      <c r="C65" s="143">
        <v>59</v>
      </c>
      <c r="D65" s="53" t="s">
        <v>361</v>
      </c>
      <c r="E65" s="54" t="str">
        <f>'saisie tableur'!$H$14</f>
        <v>ANNOTS</v>
      </c>
      <c r="F65" s="214" t="s">
        <v>61</v>
      </c>
      <c r="G65" s="222" t="s">
        <v>755</v>
      </c>
      <c r="H65" s="216">
        <v>3</v>
      </c>
      <c r="I65" s="217" t="s">
        <v>63</v>
      </c>
      <c r="K65" s="36"/>
      <c r="P65" s="39" t="s">
        <v>957</v>
      </c>
    </row>
    <row r="66" spans="1:16" ht="12.75" customHeight="1">
      <c r="A66" s="138">
        <f>IF(B66=0,,LEFT(B66,SEARCH("-",B66,1)-1))</f>
        <v>0</v>
      </c>
      <c r="B66" s="161">
        <f>IF('saisie tableur'!$B$23=0,IF(B64=0,,'saisie tableur'!D$23),)</f>
        <v>0</v>
      </c>
      <c r="C66" s="143">
        <v>60</v>
      </c>
      <c r="D66" s="53" t="s">
        <v>362</v>
      </c>
      <c r="E66" s="54" t="str">
        <f>'saisie tableur'!$H$14</f>
        <v>ANNOTS</v>
      </c>
      <c r="F66" s="214" t="s">
        <v>61</v>
      </c>
      <c r="G66" s="222" t="s">
        <v>756</v>
      </c>
      <c r="H66" s="216">
        <v>3</v>
      </c>
      <c r="I66" s="217" t="s">
        <v>63</v>
      </c>
      <c r="K66" s="36"/>
      <c r="P66" s="39" t="s">
        <v>958</v>
      </c>
    </row>
    <row r="67" spans="1:16">
      <c r="A67" s="134">
        <f>IF(B67=0,,B67)</f>
        <v>0</v>
      </c>
      <c r="B67" s="155">
        <f>IF(LEFT(B65,3)="CPX",N('saisie tableur'!H23),)</f>
        <v>0</v>
      </c>
      <c r="C67" s="143">
        <v>381</v>
      </c>
      <c r="D67" s="65" t="s">
        <v>374</v>
      </c>
      <c r="E67" s="54" t="str">
        <f>'saisie tableur'!$H$14</f>
        <v>ANNOTS</v>
      </c>
      <c r="F67" s="214"/>
      <c r="G67" s="214"/>
      <c r="H67" s="214"/>
      <c r="I67" s="214"/>
      <c r="K67" s="36"/>
      <c r="P67" s="39" t="s">
        <v>959</v>
      </c>
    </row>
    <row r="68" spans="1:16" ht="12.75" customHeight="1">
      <c r="A68" s="138">
        <f>IF(B68=0,,LEFT(B68,SEARCH("-",B68,1)-1))</f>
        <v>0</v>
      </c>
      <c r="B68" s="163">
        <f>IF(B67=0,,'saisie tableur'!I23)</f>
        <v>0</v>
      </c>
      <c r="C68" s="143">
        <v>382</v>
      </c>
      <c r="D68" s="65" t="s">
        <v>375</v>
      </c>
      <c r="E68" s="54" t="str">
        <f>'saisie tableur'!$H$14</f>
        <v>ANNOTS</v>
      </c>
      <c r="F68" s="214"/>
      <c r="G68" s="214"/>
      <c r="H68" s="214"/>
      <c r="I68" s="214"/>
      <c r="K68" s="36"/>
      <c r="P68" s="39" t="s">
        <v>960</v>
      </c>
    </row>
    <row r="69" spans="1:16" ht="12.75" customHeight="1">
      <c r="A69" s="138">
        <f>IF(B69=0,,LEFT(B69,SEARCH("-",B69,1)-1))</f>
        <v>0</v>
      </c>
      <c r="B69" s="163">
        <f>IF(B67=0,,'saisie tableur'!$D$23)</f>
        <v>0</v>
      </c>
      <c r="C69" s="143">
        <v>383</v>
      </c>
      <c r="D69" s="65" t="s">
        <v>376</v>
      </c>
      <c r="E69" s="54" t="str">
        <f>'saisie tableur'!$H$14</f>
        <v>ANNOTS</v>
      </c>
      <c r="F69" s="214"/>
      <c r="G69" s="214"/>
      <c r="H69" s="214"/>
      <c r="I69" s="214"/>
      <c r="K69" s="36"/>
      <c r="P69" s="39" t="s">
        <v>961</v>
      </c>
    </row>
    <row r="70" spans="1:16">
      <c r="A70" s="134">
        <f>IF(B70=0,,B70)</f>
        <v>0</v>
      </c>
      <c r="B70" s="155">
        <f>IF(LEFT(B65,3)="CPX",N('saisie tableur'!H24),)</f>
        <v>0</v>
      </c>
      <c r="C70" s="143">
        <v>384</v>
      </c>
      <c r="D70" s="65" t="s">
        <v>377</v>
      </c>
      <c r="E70" s="54" t="str">
        <f>'saisie tableur'!$H$14</f>
        <v>ANNOTS</v>
      </c>
      <c r="F70" s="214"/>
      <c r="G70" s="214"/>
      <c r="H70" s="214"/>
      <c r="I70" s="214"/>
      <c r="K70" s="36"/>
      <c r="P70" s="39" t="s">
        <v>962</v>
      </c>
    </row>
    <row r="71" spans="1:16" ht="12.75" customHeight="1">
      <c r="A71" s="138">
        <f>IF(B71=0,,LEFT(B71,SEARCH("-",B71,1)-1))</f>
        <v>0</v>
      </c>
      <c r="B71" s="163">
        <f>IF(B70=0,,'saisie tableur'!I24)</f>
        <v>0</v>
      </c>
      <c r="C71" s="143">
        <v>385</v>
      </c>
      <c r="D71" s="65" t="s">
        <v>378</v>
      </c>
      <c r="E71" s="54" t="str">
        <f>'saisie tableur'!$H$14</f>
        <v>ANNOTS</v>
      </c>
      <c r="F71" s="214"/>
      <c r="G71" s="214"/>
      <c r="H71" s="214"/>
      <c r="I71" s="214"/>
      <c r="K71" s="36"/>
      <c r="P71" s="39" t="s">
        <v>963</v>
      </c>
    </row>
    <row r="72" spans="1:16" ht="12.75" customHeight="1">
      <c r="A72" s="138">
        <f>IF(B72=0,,LEFT(B72,SEARCH("-",B72,1)-1))</f>
        <v>0</v>
      </c>
      <c r="B72" s="163">
        <f>IF(B70=0,,'saisie tableur'!$D$24)</f>
        <v>0</v>
      </c>
      <c r="C72" s="143">
        <v>386</v>
      </c>
      <c r="D72" s="65" t="s">
        <v>379</v>
      </c>
      <c r="E72" s="54" t="str">
        <f>'saisie tableur'!$H$14</f>
        <v>ANNOTS</v>
      </c>
      <c r="F72" s="214"/>
      <c r="G72" s="214"/>
      <c r="H72" s="214"/>
      <c r="I72" s="214"/>
      <c r="K72" s="36"/>
      <c r="P72" s="39" t="s">
        <v>964</v>
      </c>
    </row>
    <row r="73" spans="1:16">
      <c r="A73" s="134">
        <f>IF(B73=0,,B73)</f>
        <v>20</v>
      </c>
      <c r="B73" s="149">
        <f>N('saisie tableur'!H25)</f>
        <v>20</v>
      </c>
      <c r="C73" s="143">
        <v>61</v>
      </c>
      <c r="D73" s="55" t="s">
        <v>363</v>
      </c>
      <c r="E73" s="54" t="str">
        <f>'saisie tableur'!$H$14</f>
        <v>ANNOTS</v>
      </c>
      <c r="F73" s="36" t="s">
        <v>61</v>
      </c>
      <c r="G73" s="43" t="s">
        <v>98</v>
      </c>
      <c r="H73" s="38">
        <v>11</v>
      </c>
      <c r="I73" s="39">
        <v>2</v>
      </c>
      <c r="K73" s="36" t="s">
        <v>61</v>
      </c>
      <c r="L73" s="43" t="s">
        <v>98</v>
      </c>
      <c r="M73" s="38">
        <v>11</v>
      </c>
      <c r="N73" s="39">
        <v>2</v>
      </c>
      <c r="P73" s="39" t="s">
        <v>965</v>
      </c>
    </row>
    <row r="74" spans="1:16" ht="12.75" customHeight="1">
      <c r="A74" s="138" t="str">
        <f>IF(B74=0,,LEFT(B74,SEARCH("-",B74,1)-1))</f>
        <v>%o</v>
      </c>
      <c r="B74" s="162" t="str">
        <f>IF(B73=0,,'saisie tableur'!I25)</f>
        <v>%o-Pour mille</v>
      </c>
      <c r="C74" s="143">
        <v>62</v>
      </c>
      <c r="D74" s="55" t="s">
        <v>364</v>
      </c>
      <c r="E74" s="54" t="str">
        <f>'saisie tableur'!$H$14</f>
        <v>ANNOTS</v>
      </c>
      <c r="F74" s="36" t="s">
        <v>61</v>
      </c>
      <c r="G74" s="43" t="s">
        <v>99</v>
      </c>
      <c r="H74" s="38">
        <v>3</v>
      </c>
      <c r="I74" s="39" t="s">
        <v>63</v>
      </c>
      <c r="K74" s="36" t="s">
        <v>61</v>
      </c>
      <c r="L74" s="43" t="s">
        <v>99</v>
      </c>
      <c r="M74" s="38">
        <v>3</v>
      </c>
      <c r="N74" s="39" t="s">
        <v>63</v>
      </c>
      <c r="P74" s="39" t="s">
        <v>966</v>
      </c>
    </row>
    <row r="75" spans="1:16">
      <c r="A75" s="134">
        <f>IF(B75=0,,B75)</f>
        <v>0</v>
      </c>
      <c r="B75" s="150">
        <f>N('saisie tableur'!H26)</f>
        <v>0</v>
      </c>
      <c r="C75" s="143">
        <v>63</v>
      </c>
      <c r="D75" s="55" t="s">
        <v>417</v>
      </c>
      <c r="E75" s="54" t="str">
        <f>'saisie tableur'!$H$14</f>
        <v>ANNOTS</v>
      </c>
      <c r="F75" s="36" t="s">
        <v>61</v>
      </c>
      <c r="G75" s="43" t="s">
        <v>100</v>
      </c>
      <c r="H75" s="38">
        <v>11</v>
      </c>
      <c r="I75" s="39">
        <v>2</v>
      </c>
      <c r="K75" s="36" t="s">
        <v>61</v>
      </c>
      <c r="L75" s="43" t="s">
        <v>100</v>
      </c>
      <c r="M75" s="38">
        <v>11</v>
      </c>
      <c r="N75" s="39">
        <v>2</v>
      </c>
      <c r="P75" s="39" t="s">
        <v>967</v>
      </c>
    </row>
    <row r="76" spans="1:16" ht="12.75" customHeight="1">
      <c r="A76" s="137" t="str">
        <f t="shared" ref="A76:A81" si="10">IF(B76=1,"O",IF(B76=0,"N",))</f>
        <v>O</v>
      </c>
      <c r="B76" s="151">
        <f>IF(COUNTA('saisie tableur'!J15:K19)&gt;0,1,0)</f>
        <v>1</v>
      </c>
      <c r="C76" s="143">
        <v>65</v>
      </c>
      <c r="D76" s="56" t="s">
        <v>524</v>
      </c>
      <c r="E76" s="57" t="str">
        <f>'saisie tableur'!$J$14</f>
        <v xml:space="preserve">      INDISP</v>
      </c>
      <c r="F76" s="36" t="s">
        <v>61</v>
      </c>
      <c r="G76" s="43" t="s">
        <v>106</v>
      </c>
      <c r="H76" s="38">
        <v>1</v>
      </c>
      <c r="I76" s="39" t="s">
        <v>63</v>
      </c>
      <c r="K76" s="36" t="s">
        <v>61</v>
      </c>
      <c r="L76" s="43" t="s">
        <v>106</v>
      </c>
      <c r="M76" s="38">
        <v>1</v>
      </c>
      <c r="N76" s="39" t="s">
        <v>63</v>
      </c>
      <c r="P76" s="39" t="s">
        <v>993</v>
      </c>
    </row>
    <row r="77" spans="1:16" ht="12.75" customHeight="1">
      <c r="A77" s="137" t="str">
        <f t="shared" si="10"/>
        <v>N</v>
      </c>
      <c r="B77" s="158">
        <f>IF(B41*B76=1,IF(COUNTA('saisie tableur'!J15:K15)=1,0,1),-1)</f>
        <v>0</v>
      </c>
      <c r="C77" s="143">
        <v>66</v>
      </c>
      <c r="D77" s="58" t="s">
        <v>23</v>
      </c>
      <c r="E77" s="57" t="str">
        <f>'saisie tableur'!$J$14</f>
        <v xml:space="preserve">      INDISP</v>
      </c>
      <c r="F77" s="36" t="s">
        <v>61</v>
      </c>
      <c r="G77" s="43" t="s">
        <v>116</v>
      </c>
      <c r="H77" s="38">
        <v>1</v>
      </c>
      <c r="I77" s="39" t="s">
        <v>63</v>
      </c>
      <c r="K77" s="36" t="s">
        <v>61</v>
      </c>
      <c r="L77" s="43" t="s">
        <v>116</v>
      </c>
      <c r="M77" s="38">
        <v>1</v>
      </c>
      <c r="N77" s="39" t="s">
        <v>63</v>
      </c>
      <c r="P77" s="39" t="s">
        <v>994</v>
      </c>
    </row>
    <row r="78" spans="1:16" ht="12.75" customHeight="1">
      <c r="A78" s="137" t="str">
        <f t="shared" si="10"/>
        <v>N</v>
      </c>
      <c r="B78" s="158">
        <f>IF(B42*B76,IF(COUNTA('saisie tableur'!J16:K16)=1,0,1),-1)</f>
        <v>0</v>
      </c>
      <c r="C78" s="143">
        <v>67</v>
      </c>
      <c r="D78" s="58" t="s">
        <v>24</v>
      </c>
      <c r="E78" s="57" t="str">
        <f>'saisie tableur'!$J$14</f>
        <v xml:space="preserve">      INDISP</v>
      </c>
      <c r="F78" s="36" t="s">
        <v>61</v>
      </c>
      <c r="G78" s="43" t="s">
        <v>117</v>
      </c>
      <c r="H78" s="38">
        <v>1</v>
      </c>
      <c r="I78" s="39" t="s">
        <v>63</v>
      </c>
      <c r="K78" s="36" t="s">
        <v>61</v>
      </c>
      <c r="L78" s="43" t="s">
        <v>117</v>
      </c>
      <c r="M78" s="38">
        <v>1</v>
      </c>
      <c r="N78" s="39" t="s">
        <v>63</v>
      </c>
      <c r="P78" s="39" t="s">
        <v>995</v>
      </c>
    </row>
    <row r="79" spans="1:16" ht="12.75" customHeight="1">
      <c r="A79" s="137">
        <f t="shared" si="10"/>
        <v>0</v>
      </c>
      <c r="B79" s="158">
        <f>IF(B43*B76=1,IF(COUNTA('saisie tableur'!J17:K17)=1,0,1),-1)</f>
        <v>-1</v>
      </c>
      <c r="C79" s="143">
        <v>68</v>
      </c>
      <c r="D79" s="58" t="s">
        <v>25</v>
      </c>
      <c r="E79" s="57" t="str">
        <f>'saisie tableur'!$J$14</f>
        <v xml:space="preserve">      INDISP</v>
      </c>
      <c r="F79" s="36" t="s">
        <v>61</v>
      </c>
      <c r="G79" s="43" t="s">
        <v>118</v>
      </c>
      <c r="H79" s="38">
        <v>1</v>
      </c>
      <c r="I79" s="39" t="s">
        <v>63</v>
      </c>
      <c r="K79" s="36" t="s">
        <v>61</v>
      </c>
      <c r="L79" s="43" t="s">
        <v>118</v>
      </c>
      <c r="M79" s="38">
        <v>1</v>
      </c>
      <c r="N79" s="39" t="s">
        <v>63</v>
      </c>
      <c r="P79" s="39" t="s">
        <v>996</v>
      </c>
    </row>
    <row r="80" spans="1:16" ht="12.75" customHeight="1">
      <c r="A80" s="137">
        <f t="shared" si="10"/>
        <v>0</v>
      </c>
      <c r="B80" s="158">
        <f>IF(B44*B76=1,IF(COUNTA('saisie tableur'!J18:K18)=1,0,1),-1)</f>
        <v>-1</v>
      </c>
      <c r="C80" s="143">
        <v>69</v>
      </c>
      <c r="D80" s="58" t="s">
        <v>26</v>
      </c>
      <c r="E80" s="57" t="str">
        <f>'saisie tableur'!$J$14</f>
        <v xml:space="preserve">      INDISP</v>
      </c>
      <c r="F80" s="36" t="s">
        <v>61</v>
      </c>
      <c r="G80" s="43" t="s">
        <v>119</v>
      </c>
      <c r="H80" s="38">
        <v>1</v>
      </c>
      <c r="I80" s="39" t="s">
        <v>63</v>
      </c>
      <c r="K80" s="36" t="s">
        <v>61</v>
      </c>
      <c r="L80" s="43" t="s">
        <v>119</v>
      </c>
      <c r="M80" s="38">
        <v>1</v>
      </c>
      <c r="N80" s="39" t="s">
        <v>63</v>
      </c>
      <c r="P80" s="39" t="s">
        <v>997</v>
      </c>
    </row>
    <row r="81" spans="1:16" ht="12.75" customHeight="1">
      <c r="A81" s="137">
        <f t="shared" si="10"/>
        <v>0</v>
      </c>
      <c r="B81" s="158">
        <f>IF(B45*B76=1,IF(COUNTA('saisie tableur'!J19:K19)=1,0,1),-1)</f>
        <v>-1</v>
      </c>
      <c r="C81" s="143">
        <v>70</v>
      </c>
      <c r="D81" s="58" t="s">
        <v>27</v>
      </c>
      <c r="E81" s="57" t="str">
        <f>'saisie tableur'!$J$14</f>
        <v xml:space="preserve">      INDISP</v>
      </c>
      <c r="F81" s="36" t="s">
        <v>61</v>
      </c>
      <c r="G81" s="43" t="s">
        <v>120</v>
      </c>
      <c r="H81" s="38">
        <v>1</v>
      </c>
      <c r="I81" s="39" t="s">
        <v>63</v>
      </c>
      <c r="K81" s="36" t="s">
        <v>61</v>
      </c>
      <c r="L81" s="43" t="s">
        <v>120</v>
      </c>
      <c r="M81" s="38">
        <v>1</v>
      </c>
      <c r="N81" s="39" t="s">
        <v>63</v>
      </c>
      <c r="P81" s="39" t="s">
        <v>998</v>
      </c>
    </row>
    <row r="82" spans="1:16">
      <c r="A82" s="134">
        <f>IF(B82=0,,B82)</f>
        <v>0</v>
      </c>
      <c r="B82" s="146">
        <f>N('saisie tableur'!J21)</f>
        <v>0</v>
      </c>
      <c r="C82" s="143">
        <v>71</v>
      </c>
      <c r="D82" s="59" t="s">
        <v>354</v>
      </c>
      <c r="E82" s="57" t="str">
        <f>'saisie tableur'!$J$14</f>
        <v xml:space="preserve">      INDISP</v>
      </c>
      <c r="F82" s="36" t="s">
        <v>61</v>
      </c>
      <c r="G82" s="43" t="s">
        <v>107</v>
      </c>
      <c r="H82" s="38">
        <v>11</v>
      </c>
      <c r="I82" s="39">
        <v>0</v>
      </c>
      <c r="K82" s="36" t="s">
        <v>61</v>
      </c>
      <c r="L82" s="43" t="s">
        <v>107</v>
      </c>
      <c r="M82" s="38">
        <v>11</v>
      </c>
      <c r="N82" s="39">
        <v>0</v>
      </c>
      <c r="P82" s="39" t="s">
        <v>999</v>
      </c>
    </row>
    <row r="83" spans="1:16" ht="12.75" customHeight="1">
      <c r="A83" s="138">
        <f>IF(B83=0,,LEFT(B83,SEARCH("-",B83,1)-1))</f>
        <v>0</v>
      </c>
      <c r="B83" s="161">
        <f>IF(B82=0,,'saisie tableur'!K21)</f>
        <v>0</v>
      </c>
      <c r="C83" s="143">
        <v>72</v>
      </c>
      <c r="D83" s="59" t="s">
        <v>355</v>
      </c>
      <c r="E83" s="57" t="str">
        <f>'saisie tableur'!$J$14</f>
        <v xml:space="preserve">      INDISP</v>
      </c>
      <c r="F83" s="36" t="s">
        <v>61</v>
      </c>
      <c r="G83" s="43" t="s">
        <v>108</v>
      </c>
      <c r="H83" s="38">
        <v>3</v>
      </c>
      <c r="I83" s="39" t="s">
        <v>63</v>
      </c>
      <c r="K83" s="36" t="s">
        <v>61</v>
      </c>
      <c r="L83" s="43" t="s">
        <v>108</v>
      </c>
      <c r="M83" s="38">
        <v>3</v>
      </c>
      <c r="N83" s="39" t="s">
        <v>63</v>
      </c>
      <c r="P83" s="39" t="s">
        <v>1000</v>
      </c>
    </row>
    <row r="84" spans="1:16" ht="12.75" customHeight="1">
      <c r="A84" s="138">
        <f>IF(B84=0,,LEFT(B84,SEARCH("-",B84,1)-1))</f>
        <v>0</v>
      </c>
      <c r="B84" s="161">
        <f>IF(B82=0,,'saisie tableur'!$D$21)</f>
        <v>0</v>
      </c>
      <c r="C84" s="143">
        <v>73</v>
      </c>
      <c r="D84" s="59" t="s">
        <v>356</v>
      </c>
      <c r="E84" s="57" t="str">
        <f>'saisie tableur'!$J$14</f>
        <v xml:space="preserve">      INDISP</v>
      </c>
      <c r="F84" s="36" t="s">
        <v>61</v>
      </c>
      <c r="G84" s="43" t="s">
        <v>109</v>
      </c>
      <c r="H84" s="38">
        <v>3</v>
      </c>
      <c r="I84" s="39" t="s">
        <v>63</v>
      </c>
      <c r="K84" s="36" t="s">
        <v>61</v>
      </c>
      <c r="L84" s="43" t="s">
        <v>109</v>
      </c>
      <c r="M84" s="38">
        <v>3</v>
      </c>
      <c r="N84" s="39" t="s">
        <v>63</v>
      </c>
      <c r="P84" s="39" t="s">
        <v>1001</v>
      </c>
    </row>
    <row r="85" spans="1:16">
      <c r="A85" s="134">
        <f>IF(B85=0,,B85)</f>
        <v>0</v>
      </c>
      <c r="B85" s="150">
        <f>N('saisie tableur'!J22)</f>
        <v>0</v>
      </c>
      <c r="C85" s="143">
        <v>74</v>
      </c>
      <c r="D85" s="60" t="s">
        <v>357</v>
      </c>
      <c r="E85" s="57" t="str">
        <f>'saisie tableur'!$J$14</f>
        <v xml:space="preserve">      INDISP</v>
      </c>
      <c r="F85" s="36" t="s">
        <v>61</v>
      </c>
      <c r="G85" s="43" t="s">
        <v>110</v>
      </c>
      <c r="H85" s="38">
        <v>9</v>
      </c>
      <c r="I85" s="39">
        <v>0</v>
      </c>
      <c r="K85" s="36" t="s">
        <v>61</v>
      </c>
      <c r="L85" s="43" t="s">
        <v>110</v>
      </c>
      <c r="M85" s="38">
        <v>9</v>
      </c>
      <c r="N85" s="39">
        <v>0</v>
      </c>
      <c r="P85" s="39" t="s">
        <v>1002</v>
      </c>
    </row>
    <row r="86" spans="1:16" ht="12.75" customHeight="1">
      <c r="A86" s="138">
        <f>IF(B86=0,,LEFT(B86,SEARCH("-",B86,1)-1))</f>
        <v>0</v>
      </c>
      <c r="B86" s="162">
        <f>IF(B85=0,,'saisie tableur'!K22)</f>
        <v>0</v>
      </c>
      <c r="C86" s="143">
        <v>75</v>
      </c>
      <c r="D86" s="60" t="s">
        <v>358</v>
      </c>
      <c r="E86" s="57" t="str">
        <f>'saisie tableur'!$J$14</f>
        <v xml:space="preserve">      INDISP</v>
      </c>
      <c r="F86" s="36" t="s">
        <v>61</v>
      </c>
      <c r="G86" s="43" t="s">
        <v>111</v>
      </c>
      <c r="H86" s="38">
        <v>3</v>
      </c>
      <c r="I86" s="39" t="s">
        <v>63</v>
      </c>
      <c r="K86" s="36" t="s">
        <v>61</v>
      </c>
      <c r="L86" s="43" t="s">
        <v>111</v>
      </c>
      <c r="M86" s="38">
        <v>3</v>
      </c>
      <c r="N86" s="39" t="s">
        <v>63</v>
      </c>
      <c r="P86" s="39" t="s">
        <v>1003</v>
      </c>
    </row>
    <row r="87" spans="1:16" ht="12.75" customHeight="1">
      <c r="A87" s="138">
        <f>IF(B87=0,,LEFT(B87,SEARCH("-",B87,1)-1))</f>
        <v>0</v>
      </c>
      <c r="B87" s="162">
        <f>IF(B85=0,,'saisie tableur'!$D$22)</f>
        <v>0</v>
      </c>
      <c r="C87" s="143">
        <v>76</v>
      </c>
      <c r="D87" s="60" t="s">
        <v>359</v>
      </c>
      <c r="E87" s="57" t="str">
        <f>'saisie tableur'!$J$14</f>
        <v xml:space="preserve">      INDISP</v>
      </c>
      <c r="F87" s="36" t="s">
        <v>61</v>
      </c>
      <c r="G87" s="43" t="s">
        <v>112</v>
      </c>
      <c r="H87" s="38">
        <v>3</v>
      </c>
      <c r="I87" s="39" t="s">
        <v>63</v>
      </c>
      <c r="K87" s="36" t="s">
        <v>61</v>
      </c>
      <c r="L87" s="43" t="s">
        <v>112</v>
      </c>
      <c r="M87" s="38">
        <v>3</v>
      </c>
      <c r="N87" s="39" t="s">
        <v>63</v>
      </c>
      <c r="P87" s="39" t="s">
        <v>1004</v>
      </c>
    </row>
    <row r="88" spans="1:16">
      <c r="A88" s="134">
        <f>IF(B88=0,,B88)</f>
        <v>0</v>
      </c>
      <c r="B88" s="148">
        <f>IF('saisie tableur'!$B$23=0,N('saisie tableur'!J$23),)</f>
        <v>0</v>
      </c>
      <c r="C88" s="143">
        <v>77</v>
      </c>
      <c r="D88" s="59" t="s">
        <v>360</v>
      </c>
      <c r="E88" s="57" t="str">
        <f>'saisie tableur'!$J$14</f>
        <v xml:space="preserve">      INDISP</v>
      </c>
      <c r="F88" s="214" t="s">
        <v>61</v>
      </c>
      <c r="G88" s="222" t="s">
        <v>757</v>
      </c>
      <c r="H88" s="218">
        <v>11</v>
      </c>
      <c r="I88" s="39">
        <v>0</v>
      </c>
      <c r="K88" s="36"/>
      <c r="P88" s="39" t="s">
        <v>1005</v>
      </c>
    </row>
    <row r="89" spans="1:16" ht="12.75" customHeight="1">
      <c r="A89" s="138">
        <f>IF(B89=0,,LEFT(B89,SEARCH("-",B89,1)-1))</f>
        <v>0</v>
      </c>
      <c r="B89" s="161">
        <f>IF('saisie tableur'!$B$23=0,IF(B88=0,,'saisie tableur'!K$23),'saisie tableur'!$B$23)</f>
        <v>0</v>
      </c>
      <c r="C89" s="143">
        <v>78</v>
      </c>
      <c r="D89" s="59" t="s">
        <v>361</v>
      </c>
      <c r="E89" s="57" t="str">
        <f>'saisie tableur'!$J$14</f>
        <v xml:space="preserve">      INDISP</v>
      </c>
      <c r="F89" s="214" t="s">
        <v>61</v>
      </c>
      <c r="G89" s="222" t="s">
        <v>758</v>
      </c>
      <c r="H89" s="216">
        <v>3</v>
      </c>
      <c r="I89" s="217" t="s">
        <v>63</v>
      </c>
      <c r="K89" s="36"/>
      <c r="P89" s="39" t="s">
        <v>1006</v>
      </c>
    </row>
    <row r="90" spans="1:16" ht="12.75" customHeight="1">
      <c r="A90" s="138">
        <f>IF(B90=0,,LEFT(B90,SEARCH("-",B90,1)-1))</f>
        <v>0</v>
      </c>
      <c r="B90" s="161">
        <f>IF('saisie tableur'!$B$23=0,IF(B88=0,,'saisie tableur'!D$23),)</f>
        <v>0</v>
      </c>
      <c r="C90" s="143">
        <v>79</v>
      </c>
      <c r="D90" s="59" t="s">
        <v>362</v>
      </c>
      <c r="E90" s="57" t="str">
        <f>'saisie tableur'!$J$14</f>
        <v xml:space="preserve">      INDISP</v>
      </c>
      <c r="F90" s="214" t="s">
        <v>61</v>
      </c>
      <c r="G90" s="222" t="s">
        <v>759</v>
      </c>
      <c r="H90" s="216">
        <v>3</v>
      </c>
      <c r="I90" s="217" t="s">
        <v>63</v>
      </c>
      <c r="K90" s="36"/>
      <c r="P90" s="39" t="s">
        <v>1007</v>
      </c>
    </row>
    <row r="91" spans="1:16">
      <c r="A91" s="134">
        <f>IF(B91=0,,B91)</f>
        <v>0</v>
      </c>
      <c r="B91" s="155">
        <f>IF(LEFT(B89,3)="CPX",N('saisie tableur'!J23),)</f>
        <v>0</v>
      </c>
      <c r="C91" s="143">
        <v>381</v>
      </c>
      <c r="D91" s="66" t="s">
        <v>374</v>
      </c>
      <c r="E91" s="57" t="str">
        <f>'saisie tableur'!$J$14</f>
        <v xml:space="preserve">      INDISP</v>
      </c>
      <c r="F91" s="214"/>
      <c r="G91" s="214"/>
      <c r="H91" s="214"/>
      <c r="I91" s="214"/>
      <c r="K91" s="36"/>
      <c r="P91" s="39" t="s">
        <v>1008</v>
      </c>
    </row>
    <row r="92" spans="1:16" ht="12.75" customHeight="1">
      <c r="A92" s="138">
        <f>IF(B92=0,,LEFT(B92,SEARCH("-",B92,1)-1))</f>
        <v>0</v>
      </c>
      <c r="B92" s="163">
        <f>IF(B91=0,,'saisie tableur'!K23)</f>
        <v>0</v>
      </c>
      <c r="C92" s="143">
        <v>382</v>
      </c>
      <c r="D92" s="66" t="s">
        <v>375</v>
      </c>
      <c r="E92" s="57" t="str">
        <f>'saisie tableur'!$J$14</f>
        <v xml:space="preserve">      INDISP</v>
      </c>
      <c r="F92" s="214"/>
      <c r="G92" s="214"/>
      <c r="H92" s="214"/>
      <c r="I92" s="214"/>
      <c r="K92" s="36"/>
      <c r="P92" s="39" t="s">
        <v>1009</v>
      </c>
    </row>
    <row r="93" spans="1:16" ht="12.75" customHeight="1">
      <c r="A93" s="138">
        <f>IF(B93=0,,LEFT(B93,SEARCH("-",B93,1)-1))</f>
        <v>0</v>
      </c>
      <c r="B93" s="163">
        <f>IF(B91=0,,'saisie tableur'!$D$23)</f>
        <v>0</v>
      </c>
      <c r="C93" s="143">
        <v>383</v>
      </c>
      <c r="D93" s="66" t="s">
        <v>376</v>
      </c>
      <c r="E93" s="57" t="str">
        <f>'saisie tableur'!$J$14</f>
        <v xml:space="preserve">      INDISP</v>
      </c>
      <c r="F93" s="214"/>
      <c r="G93" s="214"/>
      <c r="H93" s="214"/>
      <c r="I93" s="214"/>
      <c r="K93" s="36"/>
      <c r="P93" s="39" t="s">
        <v>1010</v>
      </c>
    </row>
    <row r="94" spans="1:16">
      <c r="A94" s="134">
        <f>IF(B94=0,,B94)</f>
        <v>0</v>
      </c>
      <c r="B94" s="155">
        <f>IF(LEFT(B89,3)="CPX",N('saisie tableur'!J24),)</f>
        <v>0</v>
      </c>
      <c r="C94" s="143">
        <v>384</v>
      </c>
      <c r="D94" s="66" t="s">
        <v>377</v>
      </c>
      <c r="E94" s="57" t="str">
        <f>'saisie tableur'!$J$14</f>
        <v xml:space="preserve">      INDISP</v>
      </c>
      <c r="F94" s="214"/>
      <c r="G94" s="214"/>
      <c r="H94" s="214"/>
      <c r="I94" s="214"/>
      <c r="K94" s="36"/>
      <c r="P94" s="39" t="s">
        <v>1011</v>
      </c>
    </row>
    <row r="95" spans="1:16" ht="12.75" customHeight="1">
      <c r="A95" s="138">
        <f>IF(B95=0,,LEFT(B95,SEARCH("-",B95,1)-1))</f>
        <v>0</v>
      </c>
      <c r="B95" s="163">
        <f>IF(B94=0,,'saisie tableur'!K24)</f>
        <v>0</v>
      </c>
      <c r="C95" s="143">
        <v>385</v>
      </c>
      <c r="D95" s="66" t="s">
        <v>378</v>
      </c>
      <c r="E95" s="57" t="str">
        <f>'saisie tableur'!$J$14</f>
        <v xml:space="preserve">      INDISP</v>
      </c>
      <c r="F95" s="214"/>
      <c r="G95" s="214"/>
      <c r="H95" s="214"/>
      <c r="I95" s="214"/>
      <c r="K95" s="36"/>
      <c r="P95" s="39" t="s">
        <v>1012</v>
      </c>
    </row>
    <row r="96" spans="1:16" ht="12.75" customHeight="1">
      <c r="A96" s="138">
        <f>IF(B96=0,,LEFT(B96,SEARCH("-",B96,1)-1))</f>
        <v>0</v>
      </c>
      <c r="B96" s="163">
        <f>IF(B94=0,,'saisie tableur'!$D$24)</f>
        <v>0</v>
      </c>
      <c r="C96" s="143">
        <v>386</v>
      </c>
      <c r="D96" s="66" t="s">
        <v>379</v>
      </c>
      <c r="E96" s="57" t="str">
        <f>'saisie tableur'!$J$14</f>
        <v xml:space="preserve">      INDISP</v>
      </c>
      <c r="F96" s="214"/>
      <c r="G96" s="214"/>
      <c r="H96" s="214"/>
      <c r="I96" s="214"/>
      <c r="K96" s="36"/>
      <c r="P96" s="39" t="s">
        <v>1013</v>
      </c>
    </row>
    <row r="97" spans="1:16">
      <c r="A97" s="134">
        <f>IF(B97=0,,B97)</f>
        <v>0</v>
      </c>
      <c r="B97" s="152">
        <f>N('saisie tableur'!J25)</f>
        <v>0</v>
      </c>
      <c r="C97" s="143">
        <v>80</v>
      </c>
      <c r="D97" s="60" t="s">
        <v>363</v>
      </c>
      <c r="E97" s="57" t="str">
        <f>'saisie tableur'!$J$14</f>
        <v xml:space="preserve">      INDISP</v>
      </c>
      <c r="F97" s="36" t="s">
        <v>61</v>
      </c>
      <c r="G97" s="43" t="s">
        <v>113</v>
      </c>
      <c r="H97" s="38">
        <v>11</v>
      </c>
      <c r="I97" s="39">
        <v>2</v>
      </c>
      <c r="K97" s="36" t="s">
        <v>61</v>
      </c>
      <c r="L97" s="43" t="s">
        <v>113</v>
      </c>
      <c r="M97" s="38">
        <v>11</v>
      </c>
      <c r="N97" s="39">
        <v>2</v>
      </c>
      <c r="P97" s="39" t="s">
        <v>1014</v>
      </c>
    </row>
    <row r="98" spans="1:16" ht="12.75" customHeight="1">
      <c r="A98" s="138">
        <f>IF(B98=0,,LEFT(B98,SEARCH("-",B98,1)-1))</f>
        <v>0</v>
      </c>
      <c r="B98" s="162">
        <f>IF(B97=0,,'saisie tableur'!K25)</f>
        <v>0</v>
      </c>
      <c r="C98" s="143">
        <v>81</v>
      </c>
      <c r="D98" s="60" t="s">
        <v>364</v>
      </c>
      <c r="E98" s="57" t="str">
        <f>'saisie tableur'!$J$14</f>
        <v xml:space="preserve">      INDISP</v>
      </c>
      <c r="F98" s="36" t="s">
        <v>61</v>
      </c>
      <c r="G98" s="43" t="s">
        <v>114</v>
      </c>
      <c r="H98" s="38">
        <v>3</v>
      </c>
      <c r="I98" s="39" t="s">
        <v>63</v>
      </c>
      <c r="K98" s="36" t="s">
        <v>61</v>
      </c>
      <c r="L98" s="43" t="s">
        <v>114</v>
      </c>
      <c r="M98" s="38">
        <v>3</v>
      </c>
      <c r="N98" s="39" t="s">
        <v>63</v>
      </c>
      <c r="P98" s="39" t="s">
        <v>1015</v>
      </c>
    </row>
    <row r="99" spans="1:16">
      <c r="A99" s="134">
        <f t="shared" ref="A99:A120" si="11">IF(B99=0,,B99)</f>
        <v>0</v>
      </c>
      <c r="B99" s="149">
        <f>N('saisie tableur'!J26)</f>
        <v>0</v>
      </c>
      <c r="C99" s="143">
        <v>82</v>
      </c>
      <c r="D99" s="60" t="s">
        <v>417</v>
      </c>
      <c r="E99" s="57" t="str">
        <f>'saisie tableur'!$J$14</f>
        <v xml:space="preserve">      INDISP</v>
      </c>
      <c r="F99" s="36" t="s">
        <v>61</v>
      </c>
      <c r="G99" s="43" t="s">
        <v>115</v>
      </c>
      <c r="H99" s="38">
        <v>11</v>
      </c>
      <c r="I99" s="39">
        <v>2</v>
      </c>
      <c r="K99" s="36" t="s">
        <v>61</v>
      </c>
      <c r="L99" s="43" t="s">
        <v>115</v>
      </c>
      <c r="M99" s="38">
        <v>11</v>
      </c>
      <c r="N99" s="39">
        <v>2</v>
      </c>
      <c r="P99" s="39" t="s">
        <v>1016</v>
      </c>
    </row>
    <row r="100" spans="1:16" ht="12.75" customHeight="1">
      <c r="A100" s="134" t="str">
        <f t="shared" ref="A100" si="12">IF(B100=0,,B100)</f>
        <v xml:space="preserve">      INDISP</v>
      </c>
      <c r="B100" s="165" t="str">
        <f>IF($B$76=0,,E100)</f>
        <v xml:space="preserve">      INDISP</v>
      </c>
      <c r="C100" s="143">
        <v>83</v>
      </c>
      <c r="D100" s="112" t="s">
        <v>839</v>
      </c>
      <c r="E100" s="113" t="str">
        <f>'saisie tableur'!$J$14</f>
        <v xml:space="preserve">      INDISP</v>
      </c>
      <c r="F100" s="36"/>
      <c r="K100" s="36"/>
      <c r="P100" s="39" t="s">
        <v>1017</v>
      </c>
    </row>
    <row r="101" spans="1:16" ht="12.75" customHeight="1">
      <c r="A101" s="134" t="str">
        <f t="shared" si="11"/>
        <v>liste des personnes assurées en indisponibilité</v>
      </c>
      <c r="B101" s="165" t="str">
        <f>IF($B$76=0,,'saisie tableur'!K29)</f>
        <v>liste des personnes assurées en indisponibilité</v>
      </c>
      <c r="C101" s="143">
        <v>83</v>
      </c>
      <c r="D101" s="112" t="s">
        <v>352</v>
      </c>
      <c r="E101" s="113" t="str">
        <f>'saisie tableur'!$J$14</f>
        <v xml:space="preserve">      INDISP</v>
      </c>
      <c r="F101" s="36"/>
      <c r="K101" s="36"/>
      <c r="P101" s="39" t="s">
        <v>1018</v>
      </c>
    </row>
    <row r="102" spans="1:16" ht="12.75" customHeight="1">
      <c r="A102" s="134" t="str">
        <f t="shared" si="11"/>
        <v>Maalouf</v>
      </c>
      <c r="B102" s="157" t="str">
        <f>IF(B101=0,,'saisie tableur'!$H31)</f>
        <v>Maalouf</v>
      </c>
      <c r="C102" s="143">
        <v>84</v>
      </c>
      <c r="D102" s="61" t="s">
        <v>336</v>
      </c>
      <c r="E102" s="113" t="str">
        <f>'saisie tableur'!$J$14</f>
        <v xml:space="preserve">      INDISP</v>
      </c>
      <c r="F102" s="36"/>
      <c r="K102" s="36"/>
      <c r="P102" s="39" t="s">
        <v>1085</v>
      </c>
    </row>
    <row r="103" spans="1:16" ht="12.75" customHeight="1">
      <c r="A103" s="134" t="str">
        <f t="shared" si="11"/>
        <v>Ibrahim</v>
      </c>
      <c r="B103" s="157" t="str">
        <f>IF(B101=0,,'saisie tableur'!$J31)</f>
        <v>Ibrahim</v>
      </c>
      <c r="C103" s="143">
        <v>85</v>
      </c>
      <c r="D103" s="61" t="s">
        <v>304</v>
      </c>
      <c r="E103" s="113" t="str">
        <f>'saisie tableur'!$J$14</f>
        <v xml:space="preserve">      INDISP</v>
      </c>
      <c r="F103" s="36"/>
      <c r="K103" s="36"/>
      <c r="P103" s="39" t="s">
        <v>1086</v>
      </c>
    </row>
    <row r="104" spans="1:16" ht="12.75" customHeight="1">
      <c r="A104" s="134" t="str">
        <f t="shared" si="11"/>
        <v>Trompettiste</v>
      </c>
      <c r="B104" s="157" t="str">
        <f>IF(B101=0,,'saisie tableur'!$L31)</f>
        <v>Trompettiste</v>
      </c>
      <c r="C104" s="143">
        <v>86</v>
      </c>
      <c r="D104" s="61" t="s">
        <v>305</v>
      </c>
      <c r="E104" s="113" t="str">
        <f>'saisie tableur'!$J$14</f>
        <v xml:space="preserve">      INDISP</v>
      </c>
      <c r="F104" s="36"/>
      <c r="K104" s="36"/>
      <c r="P104" s="39" t="s">
        <v>1019</v>
      </c>
    </row>
    <row r="105" spans="1:16" ht="12.75" customHeight="1">
      <c r="A105" s="206" t="str">
        <f>TEXT(B105,"jj/mm/aaaa")</f>
        <v>01/01/1959</v>
      </c>
      <c r="B105" s="157">
        <f>IF(B101=0,,'saisie tableur'!$N31)</f>
        <v>21551</v>
      </c>
      <c r="C105" s="143">
        <v>87</v>
      </c>
      <c r="D105" s="61" t="s">
        <v>337</v>
      </c>
      <c r="E105" s="113" t="str">
        <f>'saisie tableur'!$J$14</f>
        <v xml:space="preserve">      INDISP</v>
      </c>
      <c r="F105" s="36"/>
      <c r="K105" s="36"/>
      <c r="P105" s="39" t="s">
        <v>1020</v>
      </c>
    </row>
    <row r="106" spans="1:16" ht="12.75" customHeight="1">
      <c r="A106" s="139">
        <f t="shared" si="11"/>
        <v>0</v>
      </c>
      <c r="B106" s="166">
        <f>IF(B101=0,,'saisie tableur'!$H32)</f>
        <v>0</v>
      </c>
      <c r="C106" s="143">
        <v>88</v>
      </c>
      <c r="D106" s="62" t="s">
        <v>338</v>
      </c>
      <c r="E106" s="113" t="str">
        <f>'saisie tableur'!$J$14</f>
        <v xml:space="preserve">      INDISP</v>
      </c>
      <c r="F106" s="36"/>
      <c r="K106" s="36"/>
      <c r="P106" s="39" t="s">
        <v>1021</v>
      </c>
    </row>
    <row r="107" spans="1:16" ht="12.75" customHeight="1">
      <c r="A107" s="139">
        <f t="shared" si="11"/>
        <v>0</v>
      </c>
      <c r="B107" s="166">
        <f>IF(B101=0,,'saisie tableur'!$J32)</f>
        <v>0</v>
      </c>
      <c r="C107" s="143">
        <v>89</v>
      </c>
      <c r="D107" s="62" t="s">
        <v>306</v>
      </c>
      <c r="E107" s="113" t="str">
        <f>'saisie tableur'!$J$14</f>
        <v xml:space="preserve">      INDISP</v>
      </c>
      <c r="F107" s="36"/>
      <c r="K107" s="36"/>
      <c r="P107" s="39" t="s">
        <v>1022</v>
      </c>
    </row>
    <row r="108" spans="1:16" ht="12.75" customHeight="1">
      <c r="A108" s="139">
        <f t="shared" si="11"/>
        <v>0</v>
      </c>
      <c r="B108" s="166">
        <f>IF(B101=0,,'saisie tableur'!$L32)</f>
        <v>0</v>
      </c>
      <c r="C108" s="143">
        <v>90</v>
      </c>
      <c r="D108" s="62" t="s">
        <v>307</v>
      </c>
      <c r="E108" s="113" t="str">
        <f>'saisie tableur'!$J$14</f>
        <v xml:space="preserve">      INDISP</v>
      </c>
      <c r="F108" s="36"/>
      <c r="K108" s="36"/>
      <c r="P108" s="39" t="s">
        <v>1023</v>
      </c>
    </row>
    <row r="109" spans="1:16" ht="12.75" customHeight="1">
      <c r="A109" s="206">
        <f>IF(B109=0,,TEXT(B109,"jj/mm/aaaa"))</f>
        <v>0</v>
      </c>
      <c r="B109" s="166">
        <f>IF(B101=0,,'saisie tableur'!$N32)</f>
        <v>0</v>
      </c>
      <c r="C109" s="143">
        <v>91</v>
      </c>
      <c r="D109" s="62" t="s">
        <v>339</v>
      </c>
      <c r="E109" s="113" t="str">
        <f>'saisie tableur'!$J$14</f>
        <v xml:space="preserve">      INDISP</v>
      </c>
      <c r="F109" s="36"/>
      <c r="K109" s="36"/>
      <c r="P109" s="39" t="s">
        <v>1024</v>
      </c>
    </row>
    <row r="110" spans="1:16" ht="12.75" customHeight="1">
      <c r="A110" s="139">
        <f t="shared" si="11"/>
        <v>0</v>
      </c>
      <c r="B110" s="157">
        <f>IF(B101=0,,'saisie tableur'!$H33)</f>
        <v>0</v>
      </c>
      <c r="C110" s="143">
        <v>92</v>
      </c>
      <c r="D110" s="61" t="s">
        <v>340</v>
      </c>
      <c r="E110" s="113" t="str">
        <f>'saisie tableur'!$J$14</f>
        <v xml:space="preserve">      INDISP</v>
      </c>
      <c r="F110" s="36"/>
      <c r="K110" s="36"/>
      <c r="P110" s="39" t="s">
        <v>1025</v>
      </c>
    </row>
    <row r="111" spans="1:16" ht="12.75" customHeight="1">
      <c r="A111" s="139">
        <f t="shared" si="11"/>
        <v>0</v>
      </c>
      <c r="B111" s="157">
        <f>IF(B101=0,,'saisie tableur'!$J33)</f>
        <v>0</v>
      </c>
      <c r="C111" s="143">
        <v>93</v>
      </c>
      <c r="D111" s="61" t="s">
        <v>308</v>
      </c>
      <c r="E111" s="113" t="str">
        <f>'saisie tableur'!$J$14</f>
        <v xml:space="preserve">      INDISP</v>
      </c>
      <c r="F111" s="36"/>
      <c r="K111" s="36"/>
      <c r="P111" s="39" t="s">
        <v>1026</v>
      </c>
    </row>
    <row r="112" spans="1:16" ht="12.75" customHeight="1">
      <c r="A112" s="139">
        <f t="shared" si="11"/>
        <v>0</v>
      </c>
      <c r="B112" s="157">
        <f>IF(B101=0,,'saisie tableur'!$L33)</f>
        <v>0</v>
      </c>
      <c r="C112" s="143">
        <v>94</v>
      </c>
      <c r="D112" s="61" t="s">
        <v>309</v>
      </c>
      <c r="E112" s="113" t="str">
        <f>'saisie tableur'!$J$14</f>
        <v xml:space="preserve">      INDISP</v>
      </c>
      <c r="F112" s="36"/>
      <c r="K112" s="36"/>
      <c r="P112" s="39" t="s">
        <v>1027</v>
      </c>
    </row>
    <row r="113" spans="1:16" ht="12.75" customHeight="1">
      <c r="A113" s="206" t="str">
        <f>TEXT(B113,"jj/mm/aaaa")</f>
        <v>00/01/1900</v>
      </c>
      <c r="B113" s="157">
        <f>IF(B101=0,,'saisie tableur'!$N33)</f>
        <v>0</v>
      </c>
      <c r="C113" s="143">
        <v>95</v>
      </c>
      <c r="D113" s="61" t="s">
        <v>341</v>
      </c>
      <c r="E113" s="113" t="str">
        <f>'saisie tableur'!$J$14</f>
        <v xml:space="preserve">      INDISP</v>
      </c>
      <c r="F113" s="36"/>
      <c r="K113" s="36"/>
      <c r="P113" s="39" t="s">
        <v>1028</v>
      </c>
    </row>
    <row r="114" spans="1:16" ht="12.75" customHeight="1">
      <c r="A114" s="139">
        <f t="shared" si="11"/>
        <v>0</v>
      </c>
      <c r="B114" s="166">
        <f>IF(B101=0,,'saisie tableur'!$H34)</f>
        <v>0</v>
      </c>
      <c r="C114" s="143">
        <v>96</v>
      </c>
      <c r="D114" s="62" t="s">
        <v>342</v>
      </c>
      <c r="E114" s="113" t="str">
        <f>'saisie tableur'!$J$14</f>
        <v xml:space="preserve">      INDISP</v>
      </c>
      <c r="F114" s="36"/>
      <c r="K114" s="36"/>
      <c r="P114" s="39" t="s">
        <v>1029</v>
      </c>
    </row>
    <row r="115" spans="1:16" ht="12.75" customHeight="1">
      <c r="A115" s="139">
        <f t="shared" si="11"/>
        <v>0</v>
      </c>
      <c r="B115" s="166">
        <f>IF(B101=0,,'saisie tableur'!$J34)</f>
        <v>0</v>
      </c>
      <c r="C115" s="143">
        <v>97</v>
      </c>
      <c r="D115" s="62" t="s">
        <v>310</v>
      </c>
      <c r="E115" s="113" t="str">
        <f>'saisie tableur'!$J$14</f>
        <v xml:space="preserve">      INDISP</v>
      </c>
      <c r="F115" s="36"/>
      <c r="K115" s="36"/>
      <c r="P115" s="39" t="s">
        <v>1030</v>
      </c>
    </row>
    <row r="116" spans="1:16" ht="12.75" customHeight="1">
      <c r="A116" s="139">
        <f t="shared" si="11"/>
        <v>0</v>
      </c>
      <c r="B116" s="166">
        <f>IF(B101=0,,'saisie tableur'!$L34)</f>
        <v>0</v>
      </c>
      <c r="C116" s="143">
        <v>98</v>
      </c>
      <c r="D116" s="62" t="s">
        <v>311</v>
      </c>
      <c r="E116" s="113" t="str">
        <f>'saisie tableur'!$J$14</f>
        <v xml:space="preserve">      INDISP</v>
      </c>
      <c r="F116" s="36"/>
      <c r="K116" s="36"/>
      <c r="P116" s="39" t="s">
        <v>1031</v>
      </c>
    </row>
    <row r="117" spans="1:16" ht="12.75" customHeight="1">
      <c r="A117" s="206">
        <f>IF(B117=0,,TEXT(B117,"jj/mm/aaaa"))</f>
        <v>0</v>
      </c>
      <c r="B117" s="166">
        <f>IF(B101=0,,'saisie tableur'!$N34)</f>
        <v>0</v>
      </c>
      <c r="C117" s="143">
        <v>99</v>
      </c>
      <c r="D117" s="62" t="s">
        <v>343</v>
      </c>
      <c r="E117" s="113" t="str">
        <f>'saisie tableur'!$J$14</f>
        <v xml:space="preserve">      INDISP</v>
      </c>
      <c r="F117" s="36"/>
      <c r="K117" s="36"/>
      <c r="P117" s="39" t="s">
        <v>1032</v>
      </c>
    </row>
    <row r="118" spans="1:16" ht="12.75" customHeight="1">
      <c r="A118" s="139">
        <f t="shared" si="11"/>
        <v>0</v>
      </c>
      <c r="B118" s="157">
        <f>IF(B101=0,,'saisie tableur'!$H35)</f>
        <v>0</v>
      </c>
      <c r="C118" s="143">
        <v>100</v>
      </c>
      <c r="D118" s="61" t="s">
        <v>344</v>
      </c>
      <c r="E118" s="113" t="str">
        <f>'saisie tableur'!$J$14</f>
        <v xml:space="preserve">      INDISP</v>
      </c>
      <c r="F118" s="36"/>
      <c r="K118" s="36"/>
      <c r="P118" s="39" t="s">
        <v>1033</v>
      </c>
    </row>
    <row r="119" spans="1:16" ht="12.75" customHeight="1">
      <c r="A119" s="139">
        <f t="shared" si="11"/>
        <v>0</v>
      </c>
      <c r="B119" s="157">
        <f>IF(B101=0,,'saisie tableur'!$J35)</f>
        <v>0</v>
      </c>
      <c r="C119" s="143">
        <v>101</v>
      </c>
      <c r="D119" s="61" t="s">
        <v>312</v>
      </c>
      <c r="E119" s="113" t="str">
        <f>'saisie tableur'!$J$14</f>
        <v xml:space="preserve">      INDISP</v>
      </c>
      <c r="F119" s="36"/>
      <c r="K119" s="36"/>
      <c r="P119" s="39" t="s">
        <v>1034</v>
      </c>
    </row>
    <row r="120" spans="1:16" ht="12.75" customHeight="1">
      <c r="A120" s="139">
        <f t="shared" si="11"/>
        <v>0</v>
      </c>
      <c r="B120" s="157">
        <f>IF(B101=0,,'saisie tableur'!$L35)</f>
        <v>0</v>
      </c>
      <c r="C120" s="143">
        <v>102</v>
      </c>
      <c r="D120" s="61" t="s">
        <v>313</v>
      </c>
      <c r="E120" s="113" t="str">
        <f>'saisie tableur'!$J$14</f>
        <v xml:space="preserve">      INDISP</v>
      </c>
      <c r="F120" s="36"/>
      <c r="K120" s="36"/>
      <c r="P120" s="39" t="s">
        <v>1035</v>
      </c>
    </row>
    <row r="121" spans="1:16" ht="12.75" customHeight="1">
      <c r="A121" s="206" t="str">
        <f>TEXT(B121,"jj/mm/aaaa")</f>
        <v>00/01/1900</v>
      </c>
      <c r="B121" s="167">
        <f>IF(B101=0,,'saisie tableur'!$N35)</f>
        <v>0</v>
      </c>
      <c r="C121" s="143">
        <v>103</v>
      </c>
      <c r="D121" s="61" t="s">
        <v>345</v>
      </c>
      <c r="E121" s="113" t="str">
        <f>'saisie tableur'!$J$14</f>
        <v xml:space="preserve">      INDISP</v>
      </c>
      <c r="F121" s="36"/>
      <c r="K121" s="36"/>
      <c r="P121" s="39" t="s">
        <v>1036</v>
      </c>
    </row>
    <row r="122" spans="1:16" ht="12.75" customHeight="1">
      <c r="A122" s="137" t="str">
        <f t="shared" ref="A122:A127" si="13">IF(B122=1,"O",IF(B122=0,"N",))</f>
        <v>O</v>
      </c>
      <c r="B122" s="151">
        <f>IF(COUNTA('saisie tableur'!L15:M19)&gt;0,1,0)</f>
        <v>1</v>
      </c>
      <c r="C122" s="143">
        <v>105</v>
      </c>
      <c r="D122" s="50" t="s">
        <v>524</v>
      </c>
      <c r="E122" s="54" t="str">
        <f>'saisie tableur'!$L$14</f>
        <v xml:space="preserve">      INTEMP</v>
      </c>
      <c r="F122" s="36" t="s">
        <v>61</v>
      </c>
      <c r="G122" s="43" t="s">
        <v>121</v>
      </c>
      <c r="H122" s="38">
        <v>1</v>
      </c>
      <c r="I122" s="39" t="s">
        <v>63</v>
      </c>
      <c r="K122" s="36" t="s">
        <v>61</v>
      </c>
      <c r="L122" s="43" t="s">
        <v>121</v>
      </c>
      <c r="M122" s="38">
        <v>1</v>
      </c>
      <c r="N122" s="39" t="s">
        <v>63</v>
      </c>
      <c r="P122" s="39" t="s">
        <v>1037</v>
      </c>
    </row>
    <row r="123" spans="1:16" ht="12.75" customHeight="1">
      <c r="A123" s="140" t="str">
        <f t="shared" si="13"/>
        <v>N</v>
      </c>
      <c r="B123" s="151">
        <f>IF(B41*B$122=1,IF(COUNTA('saisie tableur'!L15:M15)=1,0,1),-1)</f>
        <v>0</v>
      </c>
      <c r="C123" s="143">
        <v>106</v>
      </c>
      <c r="D123" s="52" t="s">
        <v>23</v>
      </c>
      <c r="E123" s="54" t="str">
        <f>'saisie tableur'!$L$14</f>
        <v xml:space="preserve">      INTEMP</v>
      </c>
      <c r="F123" s="36" t="s">
        <v>61</v>
      </c>
      <c r="G123" s="43" t="s">
        <v>131</v>
      </c>
      <c r="H123" s="38">
        <v>1</v>
      </c>
      <c r="I123" s="39" t="s">
        <v>63</v>
      </c>
      <c r="K123" s="36" t="s">
        <v>61</v>
      </c>
      <c r="L123" s="43" t="s">
        <v>131</v>
      </c>
      <c r="M123" s="38">
        <v>1</v>
      </c>
      <c r="N123" s="39" t="s">
        <v>63</v>
      </c>
      <c r="P123" s="39" t="s">
        <v>1038</v>
      </c>
    </row>
    <row r="124" spans="1:16" ht="12.75" customHeight="1">
      <c r="A124" s="140" t="str">
        <f t="shared" si="13"/>
        <v>N</v>
      </c>
      <c r="B124" s="151">
        <f>IF(B42*B$122=1,IF(COUNTA('saisie tableur'!L16:M16)=1,0,1),-1)</f>
        <v>0</v>
      </c>
      <c r="C124" s="143">
        <v>107</v>
      </c>
      <c r="D124" s="52" t="s">
        <v>24</v>
      </c>
      <c r="E124" s="54" t="str">
        <f>'saisie tableur'!$L$14</f>
        <v xml:space="preserve">      INTEMP</v>
      </c>
      <c r="F124" s="36" t="s">
        <v>61</v>
      </c>
      <c r="G124" s="43" t="s">
        <v>132</v>
      </c>
      <c r="H124" s="38">
        <v>1</v>
      </c>
      <c r="I124" s="39" t="s">
        <v>63</v>
      </c>
      <c r="K124" s="36" t="s">
        <v>61</v>
      </c>
      <c r="L124" s="43" t="s">
        <v>132</v>
      </c>
      <c r="M124" s="38">
        <v>1</v>
      </c>
      <c r="N124" s="39" t="s">
        <v>63</v>
      </c>
      <c r="P124" s="39" t="s">
        <v>1039</v>
      </c>
    </row>
    <row r="125" spans="1:16" ht="12.75" customHeight="1">
      <c r="A125" s="140">
        <f t="shared" si="13"/>
        <v>0</v>
      </c>
      <c r="B125" s="151">
        <f>IF(B43*B$122=1,IF(COUNTA('saisie tableur'!L17:M17)=1,0,1),-1)</f>
        <v>-1</v>
      </c>
      <c r="C125" s="143">
        <v>108</v>
      </c>
      <c r="D125" s="52" t="s">
        <v>25</v>
      </c>
      <c r="E125" s="54" t="str">
        <f>'saisie tableur'!$L$14</f>
        <v xml:space="preserve">      INTEMP</v>
      </c>
      <c r="F125" s="36" t="s">
        <v>61</v>
      </c>
      <c r="G125" s="43" t="s">
        <v>133</v>
      </c>
      <c r="H125" s="38">
        <v>1</v>
      </c>
      <c r="I125" s="39" t="s">
        <v>63</v>
      </c>
      <c r="K125" s="36" t="s">
        <v>61</v>
      </c>
      <c r="L125" s="43" t="s">
        <v>133</v>
      </c>
      <c r="M125" s="38">
        <v>1</v>
      </c>
      <c r="N125" s="39" t="s">
        <v>63</v>
      </c>
      <c r="P125" s="39" t="s">
        <v>1040</v>
      </c>
    </row>
    <row r="126" spans="1:16" ht="12.75" customHeight="1">
      <c r="A126" s="140">
        <f t="shared" si="13"/>
        <v>0</v>
      </c>
      <c r="B126" s="151">
        <f>IF(B44*B$122=1,IF(COUNTA('saisie tableur'!L18:M18)=1,0,1),-1)</f>
        <v>-1</v>
      </c>
      <c r="C126" s="143">
        <v>109</v>
      </c>
      <c r="D126" s="52" t="s">
        <v>26</v>
      </c>
      <c r="E126" s="54" t="str">
        <f>'saisie tableur'!$L$14</f>
        <v xml:space="preserve">      INTEMP</v>
      </c>
      <c r="F126" s="36" t="s">
        <v>61</v>
      </c>
      <c r="G126" s="43" t="s">
        <v>134</v>
      </c>
      <c r="H126" s="38">
        <v>1</v>
      </c>
      <c r="I126" s="39" t="s">
        <v>63</v>
      </c>
      <c r="K126" s="36" t="s">
        <v>61</v>
      </c>
      <c r="L126" s="43" t="s">
        <v>134</v>
      </c>
      <c r="M126" s="38">
        <v>1</v>
      </c>
      <c r="N126" s="39" t="s">
        <v>63</v>
      </c>
      <c r="P126" s="39" t="s">
        <v>1041</v>
      </c>
    </row>
    <row r="127" spans="1:16" ht="12.75" customHeight="1">
      <c r="A127" s="140">
        <f t="shared" si="13"/>
        <v>0</v>
      </c>
      <c r="B127" s="151">
        <f>IF(B45*B$122=1,IF(COUNTA('saisie tableur'!L19:M19)=1,0,1),-1)</f>
        <v>-1</v>
      </c>
      <c r="C127" s="143">
        <v>110</v>
      </c>
      <c r="D127" s="52" t="s">
        <v>27</v>
      </c>
      <c r="E127" s="54" t="str">
        <f>'saisie tableur'!$L$14</f>
        <v xml:space="preserve">      INTEMP</v>
      </c>
      <c r="F127" s="36" t="s">
        <v>61</v>
      </c>
      <c r="G127" s="43" t="s">
        <v>135</v>
      </c>
      <c r="H127" s="38">
        <v>1</v>
      </c>
      <c r="I127" s="39" t="s">
        <v>63</v>
      </c>
      <c r="K127" s="36" t="s">
        <v>61</v>
      </c>
      <c r="L127" s="43" t="s">
        <v>135</v>
      </c>
      <c r="M127" s="38">
        <v>1</v>
      </c>
      <c r="N127" s="39" t="s">
        <v>63</v>
      </c>
      <c r="P127" s="39" t="s">
        <v>1042</v>
      </c>
    </row>
    <row r="128" spans="1:16">
      <c r="A128" s="134">
        <f>IF(B128=0,,B128)</f>
        <v>0</v>
      </c>
      <c r="B128" s="146">
        <f>N('saisie tableur'!L$21)</f>
        <v>0</v>
      </c>
      <c r="C128" s="143">
        <v>111</v>
      </c>
      <c r="D128" s="53" t="s">
        <v>354</v>
      </c>
      <c r="E128" s="54" t="str">
        <f>'saisie tableur'!$L$14</f>
        <v xml:space="preserve">      INTEMP</v>
      </c>
      <c r="F128" s="36" t="s">
        <v>61</v>
      </c>
      <c r="G128" s="43" t="s">
        <v>122</v>
      </c>
      <c r="H128" s="38">
        <v>11</v>
      </c>
      <c r="I128" s="39">
        <v>0</v>
      </c>
      <c r="K128" s="36" t="s">
        <v>61</v>
      </c>
      <c r="L128" s="43" t="s">
        <v>122</v>
      </c>
      <c r="M128" s="38">
        <v>11</v>
      </c>
      <c r="N128" s="39">
        <v>0</v>
      </c>
      <c r="P128" s="39" t="s">
        <v>1043</v>
      </c>
    </row>
    <row r="129" spans="1:16" ht="12.75" customHeight="1">
      <c r="A129" s="138">
        <f>IF(B129=0,,LEFT(B129,SEARCH("-",B129,1)-1))</f>
        <v>0</v>
      </c>
      <c r="B129" s="161">
        <f>IF(B128=0,,'saisie tableur'!M$21)</f>
        <v>0</v>
      </c>
      <c r="C129" s="143">
        <v>112</v>
      </c>
      <c r="D129" s="53" t="s">
        <v>355</v>
      </c>
      <c r="E129" s="54" t="str">
        <f>'saisie tableur'!$L$14</f>
        <v xml:space="preserve">      INTEMP</v>
      </c>
      <c r="F129" s="36" t="s">
        <v>61</v>
      </c>
      <c r="G129" s="43" t="s">
        <v>123</v>
      </c>
      <c r="H129" s="38">
        <v>3</v>
      </c>
      <c r="I129" s="39" t="s">
        <v>63</v>
      </c>
      <c r="K129" s="36" t="s">
        <v>61</v>
      </c>
      <c r="L129" s="43" t="s">
        <v>123</v>
      </c>
      <c r="M129" s="38">
        <v>3</v>
      </c>
      <c r="N129" s="39" t="s">
        <v>63</v>
      </c>
      <c r="P129" s="39" t="s">
        <v>1044</v>
      </c>
    </row>
    <row r="130" spans="1:16" ht="12.75" customHeight="1">
      <c r="A130" s="138">
        <f>IF(B130=0,,LEFT(B130,SEARCH("-",B130,1)-1))</f>
        <v>0</v>
      </c>
      <c r="B130" s="161">
        <f>IF(B128=0,,'saisie tableur'!$D$21)</f>
        <v>0</v>
      </c>
      <c r="C130" s="143">
        <v>113</v>
      </c>
      <c r="D130" s="53" t="s">
        <v>356</v>
      </c>
      <c r="E130" s="54" t="str">
        <f>'saisie tableur'!$L$14</f>
        <v xml:space="preserve">      INTEMP</v>
      </c>
      <c r="F130" s="36" t="s">
        <v>61</v>
      </c>
      <c r="G130" s="43" t="s">
        <v>124</v>
      </c>
      <c r="H130" s="38">
        <v>3</v>
      </c>
      <c r="I130" s="39" t="s">
        <v>63</v>
      </c>
      <c r="K130" s="36" t="s">
        <v>61</v>
      </c>
      <c r="L130" s="43" t="s">
        <v>124</v>
      </c>
      <c r="M130" s="38">
        <v>3</v>
      </c>
      <c r="N130" s="39" t="s">
        <v>63</v>
      </c>
      <c r="P130" s="39" t="s">
        <v>1045</v>
      </c>
    </row>
    <row r="131" spans="1:16">
      <c r="A131" s="134">
        <f>IF(B131=0,,B131)</f>
        <v>0</v>
      </c>
      <c r="B131" s="150">
        <f>N('saisie tableur'!L$22)</f>
        <v>0</v>
      </c>
      <c r="C131" s="143">
        <v>114</v>
      </c>
      <c r="D131" s="55" t="s">
        <v>357</v>
      </c>
      <c r="E131" s="54" t="str">
        <f>'saisie tableur'!$L$14</f>
        <v xml:space="preserve">      INTEMP</v>
      </c>
      <c r="F131" s="36" t="s">
        <v>61</v>
      </c>
      <c r="G131" s="43" t="s">
        <v>125</v>
      </c>
      <c r="H131" s="38">
        <v>9</v>
      </c>
      <c r="I131" s="39">
        <v>0</v>
      </c>
      <c r="K131" s="36" t="s">
        <v>61</v>
      </c>
      <c r="L131" s="43" t="s">
        <v>125</v>
      </c>
      <c r="M131" s="38">
        <v>9</v>
      </c>
      <c r="N131" s="39">
        <v>0</v>
      </c>
      <c r="P131" s="39" t="s">
        <v>1046</v>
      </c>
    </row>
    <row r="132" spans="1:16" ht="12.75" customHeight="1">
      <c r="A132" s="138">
        <f>IF(B132=0,,LEFT(B132,SEARCH("-",B132,1)-1))</f>
        <v>0</v>
      </c>
      <c r="B132" s="162">
        <f>IF(B131=0,,'saisie tableur'!M$22)</f>
        <v>0</v>
      </c>
      <c r="C132" s="143">
        <v>115</v>
      </c>
      <c r="D132" s="55" t="s">
        <v>358</v>
      </c>
      <c r="E132" s="54" t="str">
        <f>'saisie tableur'!$L$14</f>
        <v xml:space="preserve">      INTEMP</v>
      </c>
      <c r="F132" s="36" t="s">
        <v>61</v>
      </c>
      <c r="G132" s="43" t="s">
        <v>126</v>
      </c>
      <c r="H132" s="38">
        <v>3</v>
      </c>
      <c r="I132" s="39" t="s">
        <v>63</v>
      </c>
      <c r="K132" s="36" t="s">
        <v>61</v>
      </c>
      <c r="L132" s="43" t="s">
        <v>126</v>
      </c>
      <c r="M132" s="38">
        <v>3</v>
      </c>
      <c r="N132" s="39" t="s">
        <v>63</v>
      </c>
      <c r="P132" s="39" t="s">
        <v>1047</v>
      </c>
    </row>
    <row r="133" spans="1:16" ht="12.75" customHeight="1">
      <c r="A133" s="138">
        <f>IF(B133=0,,LEFT(B133,SEARCH("-",B133,1)-1))</f>
        <v>0</v>
      </c>
      <c r="B133" s="162">
        <f>IF(B131=0,,'saisie tableur'!$D$22)</f>
        <v>0</v>
      </c>
      <c r="C133" s="143">
        <v>116</v>
      </c>
      <c r="D133" s="55" t="s">
        <v>359</v>
      </c>
      <c r="E133" s="54" t="str">
        <f>'saisie tableur'!$L$14</f>
        <v xml:space="preserve">      INTEMP</v>
      </c>
      <c r="F133" s="36" t="s">
        <v>61</v>
      </c>
      <c r="G133" s="43" t="s">
        <v>127</v>
      </c>
      <c r="H133" s="38">
        <v>3</v>
      </c>
      <c r="I133" s="39" t="s">
        <v>63</v>
      </c>
      <c r="K133" s="36" t="s">
        <v>61</v>
      </c>
      <c r="L133" s="43" t="s">
        <v>127</v>
      </c>
      <c r="M133" s="38">
        <v>3</v>
      </c>
      <c r="N133" s="39" t="s">
        <v>63</v>
      </c>
      <c r="P133" s="39" t="s">
        <v>1048</v>
      </c>
    </row>
    <row r="134" spans="1:16">
      <c r="A134" s="134">
        <f>IF(B134=0,,B134)</f>
        <v>0</v>
      </c>
      <c r="B134" s="148">
        <f>IF('saisie tableur'!$B$23=0,N('saisie tableur'!L$23),)</f>
        <v>0</v>
      </c>
      <c r="C134" s="143">
        <v>117</v>
      </c>
      <c r="D134" s="53" t="s">
        <v>360</v>
      </c>
      <c r="E134" s="54" t="str">
        <f>'saisie tableur'!$L$14</f>
        <v xml:space="preserve">      INTEMP</v>
      </c>
      <c r="F134" s="214" t="s">
        <v>61</v>
      </c>
      <c r="G134" s="222" t="s">
        <v>760</v>
      </c>
      <c r="H134" s="218">
        <v>11</v>
      </c>
      <c r="I134" s="39">
        <v>0</v>
      </c>
      <c r="K134" s="36"/>
      <c r="P134" s="39" t="s">
        <v>1049</v>
      </c>
    </row>
    <row r="135" spans="1:16" ht="12.75" customHeight="1">
      <c r="A135" s="138">
        <f>IF(B135=0,,LEFT(B135,SEARCH("-",B135,1)-1))</f>
        <v>0</v>
      </c>
      <c r="B135" s="161">
        <f>IF('saisie tableur'!$B$23=0,IF(B134=0,,'saisie tableur'!M$23),'saisie tableur'!$B$23)</f>
        <v>0</v>
      </c>
      <c r="C135" s="143">
        <v>118</v>
      </c>
      <c r="D135" s="53" t="s">
        <v>361</v>
      </c>
      <c r="E135" s="54" t="str">
        <f>'saisie tableur'!$L$14</f>
        <v xml:space="preserve">      INTEMP</v>
      </c>
      <c r="F135" s="214" t="s">
        <v>61</v>
      </c>
      <c r="G135" s="222" t="s">
        <v>761</v>
      </c>
      <c r="H135" s="216">
        <v>3</v>
      </c>
      <c r="I135" s="217" t="s">
        <v>63</v>
      </c>
      <c r="K135" s="36"/>
      <c r="P135" s="39" t="s">
        <v>1050</v>
      </c>
    </row>
    <row r="136" spans="1:16" ht="12.75" customHeight="1">
      <c r="A136" s="138">
        <f>IF(B136=0,,LEFT(B136,SEARCH("-",B136,1)-1))</f>
        <v>0</v>
      </c>
      <c r="B136" s="161">
        <f>IF('saisie tableur'!$B$23=0,IF(B134=0,,'saisie tableur'!D$23),)</f>
        <v>0</v>
      </c>
      <c r="C136" s="143">
        <v>119</v>
      </c>
      <c r="D136" s="53" t="s">
        <v>362</v>
      </c>
      <c r="E136" s="54" t="str">
        <f>'saisie tableur'!$L$14</f>
        <v xml:space="preserve">      INTEMP</v>
      </c>
      <c r="F136" s="214" t="s">
        <v>61</v>
      </c>
      <c r="G136" s="222" t="s">
        <v>762</v>
      </c>
      <c r="H136" s="216">
        <v>3</v>
      </c>
      <c r="I136" s="217" t="s">
        <v>63</v>
      </c>
      <c r="K136" s="36"/>
      <c r="P136" s="39" t="s">
        <v>1051</v>
      </c>
    </row>
    <row r="137" spans="1:16">
      <c r="A137" s="134">
        <f>IF(B137=0,,B137)</f>
        <v>0</v>
      </c>
      <c r="B137" s="155">
        <f>IF(LEFT(B135,3)="CPX",N('saisie tableur'!L23),)</f>
        <v>0</v>
      </c>
      <c r="C137" s="143">
        <v>381</v>
      </c>
      <c r="D137" s="65" t="s">
        <v>374</v>
      </c>
      <c r="E137" s="54" t="str">
        <f>'saisie tableur'!$L$14</f>
        <v xml:space="preserve">      INTEMP</v>
      </c>
      <c r="F137" s="214"/>
      <c r="G137" s="214"/>
      <c r="H137" s="214"/>
      <c r="I137" s="214"/>
      <c r="K137" s="36"/>
      <c r="P137" s="39" t="s">
        <v>1052</v>
      </c>
    </row>
    <row r="138" spans="1:16" ht="12.75" customHeight="1">
      <c r="A138" s="138">
        <f>IF(B138=0,,LEFT(B138,SEARCH("-",B138,1)-1))</f>
        <v>0</v>
      </c>
      <c r="B138" s="163">
        <f>IF(B137=0,,'saisie tableur'!M23)</f>
        <v>0</v>
      </c>
      <c r="C138" s="143">
        <v>382</v>
      </c>
      <c r="D138" s="65" t="s">
        <v>375</v>
      </c>
      <c r="E138" s="54" t="str">
        <f>'saisie tableur'!$L$14</f>
        <v xml:space="preserve">      INTEMP</v>
      </c>
      <c r="F138" s="214"/>
      <c r="G138" s="214"/>
      <c r="H138" s="214"/>
      <c r="I138" s="214"/>
      <c r="K138" s="36"/>
      <c r="P138" s="39" t="s">
        <v>1053</v>
      </c>
    </row>
    <row r="139" spans="1:16" ht="12.75" customHeight="1">
      <c r="A139" s="138">
        <f>IF(B139=0,,LEFT(B139,SEARCH("-",B139,1)-1))</f>
        <v>0</v>
      </c>
      <c r="B139" s="163">
        <f>IF(B137=0,,'saisie tableur'!$D$23)</f>
        <v>0</v>
      </c>
      <c r="C139" s="143">
        <v>383</v>
      </c>
      <c r="D139" s="65" t="s">
        <v>376</v>
      </c>
      <c r="E139" s="54" t="str">
        <f>'saisie tableur'!$L$14</f>
        <v xml:space="preserve">      INTEMP</v>
      </c>
      <c r="F139" s="214"/>
      <c r="G139" s="214"/>
      <c r="H139" s="214"/>
      <c r="I139" s="214"/>
      <c r="K139" s="36"/>
      <c r="P139" s="39" t="s">
        <v>1054</v>
      </c>
    </row>
    <row r="140" spans="1:16">
      <c r="A140" s="134">
        <f>IF(B140=0,,B140)</f>
        <v>0</v>
      </c>
      <c r="B140" s="155">
        <f>IF(LEFT(B135,3)="CPX",N('saisie tableur'!L24),)</f>
        <v>0</v>
      </c>
      <c r="C140" s="143">
        <v>384</v>
      </c>
      <c r="D140" s="65" t="s">
        <v>377</v>
      </c>
      <c r="E140" s="54" t="str">
        <f>'saisie tableur'!$L$14</f>
        <v xml:space="preserve">      INTEMP</v>
      </c>
      <c r="F140" s="214"/>
      <c r="G140" s="214"/>
      <c r="H140" s="214"/>
      <c r="I140" s="214"/>
      <c r="K140" s="36"/>
      <c r="P140" s="39" t="s">
        <v>1055</v>
      </c>
    </row>
    <row r="141" spans="1:16" ht="12.75" customHeight="1">
      <c r="A141" s="138">
        <f>IF(B141=0,,LEFT(B141,SEARCH("-",B141,1)-1))</f>
        <v>0</v>
      </c>
      <c r="B141" s="163">
        <f>IF(B140=0,,'saisie tableur'!M24)</f>
        <v>0</v>
      </c>
      <c r="C141" s="143">
        <v>385</v>
      </c>
      <c r="D141" s="65" t="s">
        <v>378</v>
      </c>
      <c r="E141" s="54" t="str">
        <f>'saisie tableur'!$L$14</f>
        <v xml:space="preserve">      INTEMP</v>
      </c>
      <c r="F141" s="214"/>
      <c r="G141" s="214"/>
      <c r="H141" s="214"/>
      <c r="I141" s="214"/>
      <c r="K141" s="36"/>
      <c r="P141" s="39" t="s">
        <v>1056</v>
      </c>
    </row>
    <row r="142" spans="1:16" ht="12.75" customHeight="1">
      <c r="A142" s="138">
        <f>IF(B142=0,,LEFT(B142,SEARCH("-",B142,1)-1))</f>
        <v>0</v>
      </c>
      <c r="B142" s="163">
        <f>IF(B140=0,,'saisie tableur'!$D$24)</f>
        <v>0</v>
      </c>
      <c r="C142" s="143">
        <v>386</v>
      </c>
      <c r="D142" s="65" t="s">
        <v>379</v>
      </c>
      <c r="E142" s="54" t="str">
        <f>'saisie tableur'!$L$14</f>
        <v xml:space="preserve">      INTEMP</v>
      </c>
      <c r="F142" s="214"/>
      <c r="G142" s="214"/>
      <c r="H142" s="214"/>
      <c r="I142" s="214"/>
      <c r="K142" s="36"/>
      <c r="P142" s="39" t="s">
        <v>1057</v>
      </c>
    </row>
    <row r="143" spans="1:16">
      <c r="A143" s="134">
        <f>IF(B143=0,,B143)</f>
        <v>0</v>
      </c>
      <c r="B143" s="149">
        <f>N('saisie tableur'!L$25)</f>
        <v>0</v>
      </c>
      <c r="C143" s="143">
        <v>120</v>
      </c>
      <c r="D143" s="55" t="s">
        <v>363</v>
      </c>
      <c r="E143" s="54" t="str">
        <f>'saisie tableur'!$L$14</f>
        <v xml:space="preserve">      INTEMP</v>
      </c>
      <c r="F143" s="36" t="s">
        <v>61</v>
      </c>
      <c r="G143" s="43" t="s">
        <v>128</v>
      </c>
      <c r="H143" s="38">
        <v>11</v>
      </c>
      <c r="I143" s="39">
        <v>2</v>
      </c>
      <c r="K143" s="36" t="s">
        <v>61</v>
      </c>
      <c r="L143" s="43" t="s">
        <v>128</v>
      </c>
      <c r="M143" s="38">
        <v>11</v>
      </c>
      <c r="N143" s="39">
        <v>2</v>
      </c>
      <c r="P143" s="39" t="s">
        <v>1058</v>
      </c>
    </row>
    <row r="144" spans="1:16" ht="12.75" customHeight="1">
      <c r="A144" s="138">
        <f>IF(B144=0,,LEFT(B144,SEARCH("-",B144,1)-1))</f>
        <v>0</v>
      </c>
      <c r="B144" s="162">
        <f>IF(B143=0,,'saisie tableur'!M$25)</f>
        <v>0</v>
      </c>
      <c r="C144" s="143">
        <v>121</v>
      </c>
      <c r="D144" s="55" t="s">
        <v>364</v>
      </c>
      <c r="E144" s="54" t="str">
        <f>'saisie tableur'!$L$14</f>
        <v xml:space="preserve">      INTEMP</v>
      </c>
      <c r="F144" s="36" t="s">
        <v>61</v>
      </c>
      <c r="G144" s="43" t="s">
        <v>129</v>
      </c>
      <c r="H144" s="38">
        <v>3</v>
      </c>
      <c r="I144" s="39" t="s">
        <v>63</v>
      </c>
      <c r="K144" s="36" t="s">
        <v>61</v>
      </c>
      <c r="L144" s="43" t="s">
        <v>129</v>
      </c>
      <c r="M144" s="38">
        <v>3</v>
      </c>
      <c r="N144" s="39" t="s">
        <v>63</v>
      </c>
      <c r="P144" s="39" t="s">
        <v>1059</v>
      </c>
    </row>
    <row r="145" spans="1:16">
      <c r="A145" s="134">
        <f>IF(B145=0,,B145)</f>
        <v>0</v>
      </c>
      <c r="B145" s="150">
        <f>N('saisie tableur'!L$26)</f>
        <v>0</v>
      </c>
      <c r="C145" s="143">
        <v>122</v>
      </c>
      <c r="D145" s="55" t="s">
        <v>417</v>
      </c>
      <c r="E145" s="54" t="str">
        <f>'saisie tableur'!$L$14</f>
        <v xml:space="preserve">      INTEMP</v>
      </c>
      <c r="F145" s="36" t="s">
        <v>61</v>
      </c>
      <c r="G145" s="43" t="s">
        <v>130</v>
      </c>
      <c r="H145" s="38">
        <v>11</v>
      </c>
      <c r="I145" s="39">
        <v>2</v>
      </c>
      <c r="K145" s="36" t="s">
        <v>61</v>
      </c>
      <c r="L145" s="43" t="s">
        <v>130</v>
      </c>
      <c r="M145" s="38">
        <v>11</v>
      </c>
      <c r="N145" s="39">
        <v>2</v>
      </c>
      <c r="P145" s="39" t="s">
        <v>1060</v>
      </c>
    </row>
    <row r="146" spans="1:16" ht="12.75" customHeight="1">
      <c r="A146" s="137" t="str">
        <f t="shared" ref="A146:A151" si="14">IF(B146=1,"O",IF(B146=0,"N",))</f>
        <v>O</v>
      </c>
      <c r="B146" s="151">
        <f>IF(COUNTA('saisie tableur'!N15:O19)&gt;0,1,0)</f>
        <v>1</v>
      </c>
      <c r="C146" s="143">
        <v>124</v>
      </c>
      <c r="D146" s="56" t="s">
        <v>524</v>
      </c>
      <c r="E146" s="57" t="str">
        <f>'saisie tableur'!$N$14</f>
        <v xml:space="preserve">      ATTANN</v>
      </c>
      <c r="F146" s="36" t="s">
        <v>61</v>
      </c>
      <c r="G146" s="43" t="s">
        <v>136</v>
      </c>
      <c r="H146" s="38">
        <v>1</v>
      </c>
      <c r="I146" s="39" t="s">
        <v>63</v>
      </c>
      <c r="K146" s="36" t="s">
        <v>61</v>
      </c>
      <c r="L146" s="43" t="s">
        <v>136</v>
      </c>
      <c r="M146" s="38">
        <v>1</v>
      </c>
      <c r="N146" s="39" t="s">
        <v>63</v>
      </c>
      <c r="P146" s="39" t="s">
        <v>1061</v>
      </c>
    </row>
    <row r="147" spans="1:16" ht="12.75" customHeight="1">
      <c r="A147" s="137" t="str">
        <f t="shared" si="14"/>
        <v>N</v>
      </c>
      <c r="B147" s="158">
        <f>IF(B41*B$146=1,IF(COUNTA('saisie tableur'!N15:O15)=1,0,1),-1)</f>
        <v>0</v>
      </c>
      <c r="C147" s="143">
        <v>125</v>
      </c>
      <c r="D147" s="58" t="s">
        <v>23</v>
      </c>
      <c r="E147" s="57" t="str">
        <f>'saisie tableur'!$N$14</f>
        <v xml:space="preserve">      ATTANN</v>
      </c>
      <c r="F147" s="36" t="s">
        <v>61</v>
      </c>
      <c r="G147" s="43" t="s">
        <v>146</v>
      </c>
      <c r="H147" s="38">
        <v>1</v>
      </c>
      <c r="I147" s="39" t="s">
        <v>63</v>
      </c>
      <c r="K147" s="36" t="s">
        <v>61</v>
      </c>
      <c r="L147" s="43" t="s">
        <v>146</v>
      </c>
      <c r="M147" s="38">
        <v>1</v>
      </c>
      <c r="N147" s="39" t="s">
        <v>63</v>
      </c>
      <c r="P147" s="39" t="s">
        <v>1062</v>
      </c>
    </row>
    <row r="148" spans="1:16" ht="12.75" customHeight="1">
      <c r="A148" s="137" t="str">
        <f t="shared" si="14"/>
        <v>N</v>
      </c>
      <c r="B148" s="158">
        <f>IF(B42*B$146=1,IF(COUNTA('saisie tableur'!N16:O16)=1,0,1),-1)</f>
        <v>0</v>
      </c>
      <c r="C148" s="143">
        <v>126</v>
      </c>
      <c r="D148" s="58" t="s">
        <v>24</v>
      </c>
      <c r="E148" s="57" t="str">
        <f>'saisie tableur'!$N$14</f>
        <v xml:space="preserve">      ATTANN</v>
      </c>
      <c r="F148" s="36" t="s">
        <v>61</v>
      </c>
      <c r="G148" s="43" t="s">
        <v>147</v>
      </c>
      <c r="H148" s="38">
        <v>1</v>
      </c>
      <c r="I148" s="39" t="s">
        <v>63</v>
      </c>
      <c r="K148" s="36" t="s">
        <v>61</v>
      </c>
      <c r="L148" s="43" t="s">
        <v>147</v>
      </c>
      <c r="M148" s="38">
        <v>1</v>
      </c>
      <c r="N148" s="39" t="s">
        <v>63</v>
      </c>
      <c r="P148" s="39" t="s">
        <v>1063</v>
      </c>
    </row>
    <row r="149" spans="1:16" ht="12.75" customHeight="1">
      <c r="A149" s="137">
        <f t="shared" si="14"/>
        <v>0</v>
      </c>
      <c r="B149" s="158">
        <f>IF(B43*B$146=1,IF(COUNTA('saisie tableur'!N17:O17)=1,0,1),-1)</f>
        <v>-1</v>
      </c>
      <c r="C149" s="143">
        <v>127</v>
      </c>
      <c r="D149" s="58" t="s">
        <v>25</v>
      </c>
      <c r="E149" s="57" t="str">
        <f>'saisie tableur'!$N$14</f>
        <v xml:space="preserve">      ATTANN</v>
      </c>
      <c r="F149" s="36" t="s">
        <v>61</v>
      </c>
      <c r="G149" s="43" t="s">
        <v>148</v>
      </c>
      <c r="H149" s="38">
        <v>1</v>
      </c>
      <c r="I149" s="39" t="s">
        <v>63</v>
      </c>
      <c r="K149" s="36" t="s">
        <v>61</v>
      </c>
      <c r="L149" s="43" t="s">
        <v>148</v>
      </c>
      <c r="M149" s="38">
        <v>1</v>
      </c>
      <c r="N149" s="39" t="s">
        <v>63</v>
      </c>
      <c r="P149" s="39" t="s">
        <v>1064</v>
      </c>
    </row>
    <row r="150" spans="1:16" ht="12.75" customHeight="1">
      <c r="A150" s="137">
        <f t="shared" si="14"/>
        <v>0</v>
      </c>
      <c r="B150" s="158">
        <f>IF(B44*B$146=1,IF(COUNTA('saisie tableur'!N18:O18)=1,0,1),-1)</f>
        <v>-1</v>
      </c>
      <c r="C150" s="143">
        <v>128</v>
      </c>
      <c r="D150" s="58" t="s">
        <v>26</v>
      </c>
      <c r="E150" s="57" t="str">
        <f>'saisie tableur'!$N$14</f>
        <v xml:space="preserve">      ATTANN</v>
      </c>
      <c r="F150" s="36" t="s">
        <v>61</v>
      </c>
      <c r="G150" s="43" t="s">
        <v>149</v>
      </c>
      <c r="H150" s="38">
        <v>1</v>
      </c>
      <c r="I150" s="39" t="s">
        <v>63</v>
      </c>
      <c r="K150" s="36" t="s">
        <v>61</v>
      </c>
      <c r="L150" s="43" t="s">
        <v>149</v>
      </c>
      <c r="M150" s="38">
        <v>1</v>
      </c>
      <c r="N150" s="39" t="s">
        <v>63</v>
      </c>
      <c r="P150" s="39" t="s">
        <v>1065</v>
      </c>
    </row>
    <row r="151" spans="1:16" ht="12.75" customHeight="1">
      <c r="A151" s="137">
        <f t="shared" si="14"/>
        <v>0</v>
      </c>
      <c r="B151" s="158">
        <f>IF(B45*B$146=1,IF(COUNTA('saisie tableur'!N19:O19)=1,0,1),-1)</f>
        <v>-1</v>
      </c>
      <c r="C151" s="143">
        <v>129</v>
      </c>
      <c r="D151" s="58" t="s">
        <v>27</v>
      </c>
      <c r="E151" s="57" t="str">
        <f>'saisie tableur'!$N$14</f>
        <v xml:space="preserve">      ATTANN</v>
      </c>
      <c r="F151" s="36" t="s">
        <v>61</v>
      </c>
      <c r="G151" s="43" t="s">
        <v>150</v>
      </c>
      <c r="H151" s="38">
        <v>1</v>
      </c>
      <c r="I151" s="39" t="s">
        <v>63</v>
      </c>
      <c r="K151" s="36" t="s">
        <v>61</v>
      </c>
      <c r="L151" s="43" t="s">
        <v>150</v>
      </c>
      <c r="M151" s="38">
        <v>1</v>
      </c>
      <c r="N151" s="39" t="s">
        <v>63</v>
      </c>
      <c r="P151" s="39" t="s">
        <v>1066</v>
      </c>
    </row>
    <row r="152" spans="1:16">
      <c r="A152" s="134">
        <f>IF(B152=0,,B152)</f>
        <v>0</v>
      </c>
      <c r="B152" s="146">
        <f>N('saisie tableur'!N$21)</f>
        <v>0</v>
      </c>
      <c r="C152" s="143">
        <v>130</v>
      </c>
      <c r="D152" s="59" t="s">
        <v>354</v>
      </c>
      <c r="E152" s="57" t="str">
        <f>'saisie tableur'!$N$14</f>
        <v xml:space="preserve">      ATTANN</v>
      </c>
      <c r="F152" s="36" t="s">
        <v>61</v>
      </c>
      <c r="G152" s="43" t="s">
        <v>137</v>
      </c>
      <c r="H152" s="38">
        <v>11</v>
      </c>
      <c r="I152" s="39">
        <v>0</v>
      </c>
      <c r="K152" s="36" t="s">
        <v>61</v>
      </c>
      <c r="L152" s="43" t="s">
        <v>137</v>
      </c>
      <c r="M152" s="38">
        <v>11</v>
      </c>
      <c r="N152" s="39">
        <v>0</v>
      </c>
      <c r="P152" s="39" t="s">
        <v>1067</v>
      </c>
    </row>
    <row r="153" spans="1:16" ht="12.75" customHeight="1">
      <c r="A153" s="138">
        <f>IF(B153=0,,LEFT(B153,SEARCH("-",B153,1)-1))</f>
        <v>0</v>
      </c>
      <c r="B153" s="161">
        <f>IF(B152=0,,'saisie tableur'!O$21)</f>
        <v>0</v>
      </c>
      <c r="C153" s="143">
        <v>131</v>
      </c>
      <c r="D153" s="59" t="s">
        <v>355</v>
      </c>
      <c r="E153" s="57" t="str">
        <f>'saisie tableur'!$N$14</f>
        <v xml:space="preserve">      ATTANN</v>
      </c>
      <c r="F153" s="36" t="s">
        <v>61</v>
      </c>
      <c r="G153" s="43" t="s">
        <v>138</v>
      </c>
      <c r="H153" s="38">
        <v>3</v>
      </c>
      <c r="I153" s="39" t="s">
        <v>63</v>
      </c>
      <c r="K153" s="36" t="s">
        <v>61</v>
      </c>
      <c r="L153" s="43" t="s">
        <v>138</v>
      </c>
      <c r="M153" s="38">
        <v>3</v>
      </c>
      <c r="N153" s="39" t="s">
        <v>63</v>
      </c>
      <c r="P153" s="39" t="s">
        <v>1068</v>
      </c>
    </row>
    <row r="154" spans="1:16" ht="12.75" customHeight="1">
      <c r="A154" s="138">
        <f>IF(B154=0,,LEFT(B154,SEARCH("-",B154,1)-1))</f>
        <v>0</v>
      </c>
      <c r="B154" s="161">
        <f>IF(B152=0,,'saisie tableur'!$D$21)</f>
        <v>0</v>
      </c>
      <c r="C154" s="143">
        <v>132</v>
      </c>
      <c r="D154" s="59" t="s">
        <v>356</v>
      </c>
      <c r="E154" s="57" t="str">
        <f>'saisie tableur'!$N$14</f>
        <v xml:space="preserve">      ATTANN</v>
      </c>
      <c r="F154" s="36" t="s">
        <v>61</v>
      </c>
      <c r="G154" s="43" t="s">
        <v>139</v>
      </c>
      <c r="H154" s="38">
        <v>3</v>
      </c>
      <c r="I154" s="39" t="s">
        <v>63</v>
      </c>
      <c r="K154" s="36" t="s">
        <v>61</v>
      </c>
      <c r="L154" s="43" t="s">
        <v>139</v>
      </c>
      <c r="M154" s="38">
        <v>3</v>
      </c>
      <c r="N154" s="39" t="s">
        <v>63</v>
      </c>
      <c r="P154" s="39" t="s">
        <v>1069</v>
      </c>
    </row>
    <row r="155" spans="1:16">
      <c r="A155" s="134">
        <f>IF(B155=0,,B155)</f>
        <v>0</v>
      </c>
      <c r="B155" s="150">
        <f>N('saisie tableur'!N$22)</f>
        <v>0</v>
      </c>
      <c r="C155" s="143">
        <v>133</v>
      </c>
      <c r="D155" s="60" t="s">
        <v>357</v>
      </c>
      <c r="E155" s="57" t="str">
        <f>'saisie tableur'!$N$14</f>
        <v xml:space="preserve">      ATTANN</v>
      </c>
      <c r="F155" s="36" t="s">
        <v>61</v>
      </c>
      <c r="G155" s="43" t="s">
        <v>140</v>
      </c>
      <c r="H155" s="38">
        <v>9</v>
      </c>
      <c r="I155" s="39">
        <v>0</v>
      </c>
      <c r="K155" s="36" t="s">
        <v>61</v>
      </c>
      <c r="L155" s="43" t="s">
        <v>140</v>
      </c>
      <c r="M155" s="38">
        <v>9</v>
      </c>
      <c r="N155" s="39">
        <v>0</v>
      </c>
      <c r="P155" s="39" t="s">
        <v>1070</v>
      </c>
    </row>
    <row r="156" spans="1:16" ht="12.75" customHeight="1">
      <c r="A156" s="138">
        <f>IF(B156=0,,LEFT(B156,SEARCH("-",B156,1)-1))</f>
        <v>0</v>
      </c>
      <c r="B156" s="162">
        <f>IF(B155=0,,'saisie tableur'!O$22)</f>
        <v>0</v>
      </c>
      <c r="C156" s="143">
        <v>134</v>
      </c>
      <c r="D156" s="60" t="s">
        <v>358</v>
      </c>
      <c r="E156" s="57" t="str">
        <f>'saisie tableur'!$N$14</f>
        <v xml:space="preserve">      ATTANN</v>
      </c>
      <c r="F156" s="36" t="s">
        <v>61</v>
      </c>
      <c r="G156" s="43" t="s">
        <v>141</v>
      </c>
      <c r="H156" s="38">
        <v>3</v>
      </c>
      <c r="I156" s="39" t="s">
        <v>63</v>
      </c>
      <c r="K156" s="36" t="s">
        <v>61</v>
      </c>
      <c r="L156" s="43" t="s">
        <v>141</v>
      </c>
      <c r="M156" s="38">
        <v>3</v>
      </c>
      <c r="N156" s="39" t="s">
        <v>63</v>
      </c>
      <c r="P156" s="39" t="s">
        <v>1071</v>
      </c>
    </row>
    <row r="157" spans="1:16" ht="12.75" customHeight="1">
      <c r="A157" s="138">
        <f>IF(B157=0,,LEFT(B157,SEARCH("-",B157,1)-1))</f>
        <v>0</v>
      </c>
      <c r="B157" s="162">
        <f>IF(B155=0,,'saisie tableur'!$D$22)</f>
        <v>0</v>
      </c>
      <c r="C157" s="143">
        <v>135</v>
      </c>
      <c r="D157" s="60" t="s">
        <v>359</v>
      </c>
      <c r="E157" s="57" t="str">
        <f>'saisie tableur'!$N$14</f>
        <v xml:space="preserve">      ATTANN</v>
      </c>
      <c r="F157" s="36" t="s">
        <v>61</v>
      </c>
      <c r="G157" s="43" t="s">
        <v>142</v>
      </c>
      <c r="H157" s="38">
        <v>3</v>
      </c>
      <c r="I157" s="39" t="s">
        <v>63</v>
      </c>
      <c r="K157" s="36" t="s">
        <v>61</v>
      </c>
      <c r="L157" s="43" t="s">
        <v>142</v>
      </c>
      <c r="M157" s="38">
        <v>3</v>
      </c>
      <c r="N157" s="39" t="s">
        <v>63</v>
      </c>
      <c r="P157" s="39" t="s">
        <v>1072</v>
      </c>
    </row>
    <row r="158" spans="1:16">
      <c r="A158" s="134">
        <f>IF(B158=0,,B158)</f>
        <v>0</v>
      </c>
      <c r="B158" s="148">
        <f>IF('saisie tableur'!$B$23=0,N('saisie tableur'!N$23),)</f>
        <v>0</v>
      </c>
      <c r="C158" s="143">
        <v>136</v>
      </c>
      <c r="D158" s="59" t="s">
        <v>360</v>
      </c>
      <c r="E158" s="57" t="str">
        <f>'saisie tableur'!$N$14</f>
        <v xml:space="preserve">      ATTANN</v>
      </c>
      <c r="F158" s="214" t="s">
        <v>61</v>
      </c>
      <c r="G158" s="222" t="s">
        <v>763</v>
      </c>
      <c r="H158" s="218">
        <v>11</v>
      </c>
      <c r="I158" s="39">
        <v>0</v>
      </c>
      <c r="K158" s="36"/>
      <c r="P158" s="39" t="s">
        <v>1073</v>
      </c>
    </row>
    <row r="159" spans="1:16" ht="12.75" customHeight="1">
      <c r="A159" s="138">
        <f>IF(B159=0,,LEFT(B159,SEARCH("-",B159,1)-1))</f>
        <v>0</v>
      </c>
      <c r="B159" s="161">
        <f>IF('saisie tableur'!$B$23=0,IF(B158=0,,'saisie tableur'!O$23),'saisie tableur'!$B$23)</f>
        <v>0</v>
      </c>
      <c r="C159" s="143">
        <v>137</v>
      </c>
      <c r="D159" s="59" t="s">
        <v>361</v>
      </c>
      <c r="E159" s="57" t="str">
        <f>'saisie tableur'!$N$14</f>
        <v xml:space="preserve">      ATTANN</v>
      </c>
      <c r="F159" s="214" t="s">
        <v>61</v>
      </c>
      <c r="G159" s="222" t="s">
        <v>764</v>
      </c>
      <c r="H159" s="216">
        <v>3</v>
      </c>
      <c r="I159" s="217" t="s">
        <v>63</v>
      </c>
      <c r="K159" s="36"/>
      <c r="P159" s="39" t="s">
        <v>1074</v>
      </c>
    </row>
    <row r="160" spans="1:16" ht="12.75" customHeight="1">
      <c r="A160" s="138">
        <f>IF(B160=0,,LEFT(B160,SEARCH("-",B160,1)-1))</f>
        <v>0</v>
      </c>
      <c r="B160" s="161">
        <f>IF('saisie tableur'!$B$23=0,IF(B158=0,,'saisie tableur'!D$23),)</f>
        <v>0</v>
      </c>
      <c r="C160" s="143">
        <v>138</v>
      </c>
      <c r="D160" s="59" t="s">
        <v>362</v>
      </c>
      <c r="E160" s="57" t="str">
        <f>'saisie tableur'!$N$14</f>
        <v xml:space="preserve">      ATTANN</v>
      </c>
      <c r="F160" s="214" t="s">
        <v>61</v>
      </c>
      <c r="G160" s="222" t="s">
        <v>765</v>
      </c>
      <c r="H160" s="216">
        <v>3</v>
      </c>
      <c r="I160" s="217" t="s">
        <v>63</v>
      </c>
      <c r="K160" s="36"/>
      <c r="P160" s="39" t="s">
        <v>1075</v>
      </c>
    </row>
    <row r="161" spans="1:16">
      <c r="A161" s="134">
        <f>IF(B161=0,,B161)</f>
        <v>0</v>
      </c>
      <c r="B161" s="155">
        <f>IF(LEFT(B159,3)="CPX",N('saisie tableur'!N23),)</f>
        <v>0</v>
      </c>
      <c r="C161" s="143">
        <v>381</v>
      </c>
      <c r="D161" s="66" t="s">
        <v>374</v>
      </c>
      <c r="E161" s="57" t="str">
        <f>'saisie tableur'!$N$14</f>
        <v xml:space="preserve">      ATTANN</v>
      </c>
      <c r="F161" s="214"/>
      <c r="G161" s="214"/>
      <c r="H161" s="214"/>
      <c r="I161" s="214"/>
      <c r="K161" s="36"/>
      <c r="P161" s="39" t="s">
        <v>1076</v>
      </c>
    </row>
    <row r="162" spans="1:16" ht="12.75" customHeight="1">
      <c r="A162" s="138">
        <f>IF(B162=0,,LEFT(B162,SEARCH("-",B162,1)-1))</f>
        <v>0</v>
      </c>
      <c r="B162" s="163">
        <f>IF(B161=0,,'saisie tableur'!O23)</f>
        <v>0</v>
      </c>
      <c r="C162" s="143">
        <v>382</v>
      </c>
      <c r="D162" s="66" t="s">
        <v>375</v>
      </c>
      <c r="E162" s="57" t="str">
        <f>'saisie tableur'!$N$14</f>
        <v xml:space="preserve">      ATTANN</v>
      </c>
      <c r="F162" s="214"/>
      <c r="G162" s="214"/>
      <c r="H162" s="214"/>
      <c r="I162" s="214"/>
      <c r="K162" s="36"/>
      <c r="P162" s="39" t="s">
        <v>1077</v>
      </c>
    </row>
    <row r="163" spans="1:16" ht="12.75" customHeight="1">
      <c r="A163" s="138">
        <f>IF(B163=0,,LEFT(B163,SEARCH("-",B163,1)-1))</f>
        <v>0</v>
      </c>
      <c r="B163" s="163">
        <f>IF(B161=0,,'saisie tableur'!$D$23)</f>
        <v>0</v>
      </c>
      <c r="C163" s="143">
        <v>383</v>
      </c>
      <c r="D163" s="66" t="s">
        <v>376</v>
      </c>
      <c r="E163" s="57" t="str">
        <f>'saisie tableur'!$N$14</f>
        <v xml:space="preserve">      ATTANN</v>
      </c>
      <c r="F163" s="214"/>
      <c r="G163" s="214"/>
      <c r="H163" s="214"/>
      <c r="I163" s="214"/>
      <c r="K163" s="36"/>
      <c r="P163" s="39" t="s">
        <v>1078</v>
      </c>
    </row>
    <row r="164" spans="1:16">
      <c r="A164" s="134">
        <f>IF(B164=0,,B164)</f>
        <v>0</v>
      </c>
      <c r="B164" s="155">
        <f>IF(LEFT(B159,3)="CPX",N('saisie tableur'!N24),)</f>
        <v>0</v>
      </c>
      <c r="C164" s="143">
        <v>384</v>
      </c>
      <c r="D164" s="66" t="s">
        <v>377</v>
      </c>
      <c r="E164" s="57" t="str">
        <f>'saisie tableur'!$N$14</f>
        <v xml:space="preserve">      ATTANN</v>
      </c>
      <c r="F164" s="214"/>
      <c r="G164" s="214"/>
      <c r="H164" s="214"/>
      <c r="I164" s="214"/>
      <c r="K164" s="36"/>
      <c r="P164" s="39" t="s">
        <v>1079</v>
      </c>
    </row>
    <row r="165" spans="1:16" ht="12.75" customHeight="1">
      <c r="A165" s="138">
        <f>IF(B165=0,,LEFT(B165,SEARCH("-",B165,1)-1))</f>
        <v>0</v>
      </c>
      <c r="B165" s="163">
        <f>IF(B164=0,,'saisie tableur'!O24)</f>
        <v>0</v>
      </c>
      <c r="C165" s="143">
        <v>385</v>
      </c>
      <c r="D165" s="66" t="s">
        <v>378</v>
      </c>
      <c r="E165" s="57" t="str">
        <f>'saisie tableur'!$N$14</f>
        <v xml:space="preserve">      ATTANN</v>
      </c>
      <c r="F165" s="214"/>
      <c r="G165" s="214"/>
      <c r="H165" s="214"/>
      <c r="I165" s="214"/>
      <c r="K165" s="36"/>
      <c r="P165" s="39" t="s">
        <v>1080</v>
      </c>
    </row>
    <row r="166" spans="1:16" ht="12.75" customHeight="1">
      <c r="A166" s="138">
        <f>IF(B166=0,,LEFT(B166,SEARCH("-",B166,1)-1))</f>
        <v>0</v>
      </c>
      <c r="B166" s="163">
        <f>IF(B164=0,,'saisie tableur'!$D$24)</f>
        <v>0</v>
      </c>
      <c r="C166" s="143">
        <v>386</v>
      </c>
      <c r="D166" s="66" t="s">
        <v>379</v>
      </c>
      <c r="E166" s="57" t="str">
        <f>'saisie tableur'!$N$14</f>
        <v xml:space="preserve">      ATTANN</v>
      </c>
      <c r="F166" s="214"/>
      <c r="G166" s="214"/>
      <c r="H166" s="214"/>
      <c r="I166" s="214"/>
      <c r="K166" s="36"/>
      <c r="P166" s="39" t="s">
        <v>1081</v>
      </c>
    </row>
    <row r="167" spans="1:16">
      <c r="A167" s="134">
        <f>IF(B167=0,,B167)</f>
        <v>0</v>
      </c>
      <c r="B167" s="152">
        <f>N('saisie tableur'!N$25)</f>
        <v>0</v>
      </c>
      <c r="C167" s="143">
        <v>139</v>
      </c>
      <c r="D167" s="60" t="s">
        <v>363</v>
      </c>
      <c r="E167" s="57" t="str">
        <f>'saisie tableur'!$N$14</f>
        <v xml:space="preserve">      ATTANN</v>
      </c>
      <c r="F167" s="36" t="s">
        <v>61</v>
      </c>
      <c r="G167" s="43" t="s">
        <v>143</v>
      </c>
      <c r="H167" s="38">
        <v>11</v>
      </c>
      <c r="I167" s="39">
        <v>2</v>
      </c>
      <c r="K167" s="36" t="s">
        <v>61</v>
      </c>
      <c r="L167" s="43" t="s">
        <v>143</v>
      </c>
      <c r="M167" s="38">
        <v>11</v>
      </c>
      <c r="N167" s="39">
        <v>2</v>
      </c>
      <c r="P167" s="39" t="s">
        <v>1082</v>
      </c>
    </row>
    <row r="168" spans="1:16" ht="12.75" customHeight="1">
      <c r="A168" s="138">
        <f>IF(B168=0,,LEFT(B168,SEARCH("-",B168,1)-1))</f>
        <v>0</v>
      </c>
      <c r="B168" s="162">
        <f>IF(B167=0,,'saisie tableur'!O$25)</f>
        <v>0</v>
      </c>
      <c r="C168" s="143">
        <v>140</v>
      </c>
      <c r="D168" s="60" t="s">
        <v>364</v>
      </c>
      <c r="E168" s="57" t="str">
        <f>'saisie tableur'!$N$14</f>
        <v xml:space="preserve">      ATTANN</v>
      </c>
      <c r="F168" s="36" t="s">
        <v>61</v>
      </c>
      <c r="G168" s="43" t="s">
        <v>144</v>
      </c>
      <c r="H168" s="38">
        <v>3</v>
      </c>
      <c r="I168" s="39" t="s">
        <v>63</v>
      </c>
      <c r="K168" s="36" t="s">
        <v>61</v>
      </c>
      <c r="L168" s="43" t="s">
        <v>144</v>
      </c>
      <c r="M168" s="38">
        <v>3</v>
      </c>
      <c r="N168" s="39" t="s">
        <v>63</v>
      </c>
      <c r="P168" s="39" t="s">
        <v>1083</v>
      </c>
    </row>
    <row r="169" spans="1:16">
      <c r="A169" s="134">
        <f t="shared" ref="A169:A180" si="15">IF(B169=0,,B169)</f>
        <v>0</v>
      </c>
      <c r="B169" s="149">
        <f>N('saisie tableur'!N$26)</f>
        <v>0</v>
      </c>
      <c r="C169" s="143">
        <v>141</v>
      </c>
      <c r="D169" s="60" t="s">
        <v>417</v>
      </c>
      <c r="E169" s="57" t="str">
        <f>'saisie tableur'!$N$14</f>
        <v xml:space="preserve">      ATTANN</v>
      </c>
      <c r="F169" s="36" t="s">
        <v>61</v>
      </c>
      <c r="G169" s="43" t="s">
        <v>145</v>
      </c>
      <c r="H169" s="38">
        <v>11</v>
      </c>
      <c r="I169" s="39">
        <v>2</v>
      </c>
      <c r="K169" s="36" t="s">
        <v>61</v>
      </c>
      <c r="L169" s="43" t="s">
        <v>145</v>
      </c>
      <c r="M169" s="38">
        <v>11</v>
      </c>
      <c r="N169" s="39">
        <v>2</v>
      </c>
      <c r="P169" s="39" t="s">
        <v>1084</v>
      </c>
    </row>
    <row r="170" spans="1:16" ht="12.75" customHeight="1">
      <c r="A170" s="133">
        <f t="shared" si="15"/>
        <v>0</v>
      </c>
      <c r="B170" s="156">
        <f>IF(COUNTA('saisie tableur'!C44:F48,'saisie tableur'!F39:F40,'saisie tableur'!H39:H40,'saisie tableur'!J39:O40),'saisie tableur'!B37,)</f>
        <v>0</v>
      </c>
      <c r="C170" s="143">
        <v>142</v>
      </c>
      <c r="D170" s="34" t="s">
        <v>386</v>
      </c>
      <c r="E170" s="35" t="s">
        <v>383</v>
      </c>
      <c r="F170" s="225" t="s">
        <v>61</v>
      </c>
      <c r="G170" s="226" t="s">
        <v>534</v>
      </c>
      <c r="H170" s="227">
        <v>60</v>
      </c>
      <c r="I170" s="228" t="s">
        <v>63</v>
      </c>
      <c r="K170" s="36"/>
      <c r="L170" s="37"/>
      <c r="P170" s="39" t="s">
        <v>846</v>
      </c>
    </row>
    <row r="171" spans="1:16" ht="12.75" customHeight="1">
      <c r="A171" s="136">
        <f t="shared" si="15"/>
        <v>0</v>
      </c>
      <c r="B171" s="153">
        <f>B170</f>
        <v>0</v>
      </c>
      <c r="C171" s="143">
        <v>143</v>
      </c>
      <c r="D171" s="34" t="s">
        <v>730</v>
      </c>
      <c r="E171" s="35" t="s">
        <v>383</v>
      </c>
      <c r="F171" s="214" t="s">
        <v>61</v>
      </c>
      <c r="G171" s="219" t="s">
        <v>741</v>
      </c>
      <c r="H171" s="218"/>
      <c r="I171" s="217" t="s">
        <v>63</v>
      </c>
      <c r="K171" s="36"/>
      <c r="L171" s="37"/>
      <c r="P171" s="39" t="s">
        <v>847</v>
      </c>
    </row>
    <row r="172" spans="1:16" ht="12.75" customHeight="1">
      <c r="A172" s="135">
        <f t="shared" si="15"/>
        <v>0</v>
      </c>
      <c r="B172" s="144">
        <f>'saisie tableur'!J39</f>
        <v>0</v>
      </c>
      <c r="C172" s="143">
        <v>144</v>
      </c>
      <c r="D172" s="34" t="s">
        <v>488</v>
      </c>
      <c r="E172" s="35" t="s">
        <v>383</v>
      </c>
      <c r="F172" s="214" t="s">
        <v>61</v>
      </c>
      <c r="G172" s="219" t="s">
        <v>748</v>
      </c>
      <c r="H172" s="218"/>
      <c r="I172" s="217" t="s">
        <v>63</v>
      </c>
      <c r="K172" s="36"/>
      <c r="L172" s="37"/>
      <c r="P172" s="39" t="s">
        <v>848</v>
      </c>
    </row>
    <row r="173" spans="1:16" ht="12.75" customHeight="1">
      <c r="A173" s="138">
        <f>IF(B173=0,,LEFT(B173,SEARCH("-",B173,1)-1))</f>
        <v>0</v>
      </c>
      <c r="B173" s="144">
        <f>IF(B170=0,,'saisie tableur'!D43)</f>
        <v>0</v>
      </c>
      <c r="C173" s="143">
        <v>145</v>
      </c>
      <c r="D173" s="34" t="s">
        <v>516</v>
      </c>
      <c r="E173" s="35" t="s">
        <v>383</v>
      </c>
      <c r="F173" s="214" t="s">
        <v>61</v>
      </c>
      <c r="G173" s="219" t="s">
        <v>751</v>
      </c>
      <c r="H173" s="218"/>
      <c r="I173" s="217" t="s">
        <v>63</v>
      </c>
      <c r="K173" s="36"/>
      <c r="L173" s="37"/>
      <c r="P173" s="39" t="s">
        <v>849</v>
      </c>
    </row>
    <row r="174" spans="1:16" ht="12.75" customHeight="1">
      <c r="A174" s="206" t="str">
        <f>TEXT(B174,"jj/mm/aaaa")</f>
        <v>00/01/1900</v>
      </c>
      <c r="B174" s="145">
        <f>N('saisie tableur'!F39)</f>
        <v>0</v>
      </c>
      <c r="C174" s="143">
        <v>146</v>
      </c>
      <c r="D174" s="34" t="s">
        <v>387</v>
      </c>
      <c r="E174" s="35" t="s">
        <v>383</v>
      </c>
      <c r="F174" s="36"/>
      <c r="G174" s="40"/>
      <c r="K174" s="36"/>
      <c r="L174" s="40"/>
      <c r="P174" s="39" t="s">
        <v>850</v>
      </c>
    </row>
    <row r="175" spans="1:16" ht="12.75" customHeight="1">
      <c r="A175" s="206" t="str">
        <f>TEXT(B175,"jj/mm/aaaa")</f>
        <v>00/01/1900</v>
      </c>
      <c r="B175" s="145">
        <f>N('saisie tableur'!H39)</f>
        <v>0</v>
      </c>
      <c r="C175" s="143">
        <v>147</v>
      </c>
      <c r="D175" s="34" t="s">
        <v>388</v>
      </c>
      <c r="E175" s="35" t="s">
        <v>383</v>
      </c>
      <c r="F175" s="36"/>
      <c r="G175" s="40"/>
      <c r="K175" s="36"/>
      <c r="L175" s="40"/>
      <c r="P175" s="39" t="s">
        <v>851</v>
      </c>
    </row>
    <row r="176" spans="1:16" ht="12.75" customHeight="1">
      <c r="A176" s="206" t="str">
        <f>TEXT(B176,"jj/mm/aaaa")</f>
        <v>00/01/1900</v>
      </c>
      <c r="B176" s="145">
        <f>N('saisie tableur'!F40)</f>
        <v>0</v>
      </c>
      <c r="C176" s="143">
        <v>148</v>
      </c>
      <c r="D176" s="34" t="s">
        <v>390</v>
      </c>
      <c r="E176" s="35" t="s">
        <v>383</v>
      </c>
      <c r="F176" s="36"/>
      <c r="G176" s="40"/>
      <c r="K176" s="36"/>
      <c r="L176" s="40"/>
      <c r="P176" s="39" t="s">
        <v>852</v>
      </c>
    </row>
    <row r="177" spans="1:16" ht="12.75" customHeight="1">
      <c r="A177" s="206" t="str">
        <f>TEXT(B177,"jj/mm/aaaa")</f>
        <v>00/01/1900</v>
      </c>
      <c r="B177" s="145">
        <f>N('saisie tableur'!H40)</f>
        <v>0</v>
      </c>
      <c r="C177" s="143">
        <v>149</v>
      </c>
      <c r="D177" s="34" t="s">
        <v>391</v>
      </c>
      <c r="E177" s="35" t="s">
        <v>383</v>
      </c>
      <c r="F177" s="36"/>
      <c r="G177" s="40"/>
      <c r="K177" s="36"/>
      <c r="L177" s="40"/>
      <c r="P177" s="39" t="s">
        <v>853</v>
      </c>
    </row>
    <row r="178" spans="1:16" ht="12.75" customHeight="1">
      <c r="A178" s="133">
        <f t="shared" si="15"/>
        <v>0</v>
      </c>
      <c r="B178" s="144">
        <f>'saisie tableur'!C44</f>
        <v>0</v>
      </c>
      <c r="C178" s="143">
        <v>150</v>
      </c>
      <c r="D178" s="41" t="s">
        <v>386</v>
      </c>
      <c r="E178" s="42" t="s">
        <v>28</v>
      </c>
      <c r="F178" s="225" t="s">
        <v>61</v>
      </c>
      <c r="G178" s="229" t="s">
        <v>537</v>
      </c>
      <c r="H178" s="227">
        <v>60</v>
      </c>
      <c r="I178" s="228" t="s">
        <v>63</v>
      </c>
      <c r="K178" s="36"/>
      <c r="P178" s="39" t="s">
        <v>854</v>
      </c>
    </row>
    <row r="179" spans="1:16" ht="12.75" customHeight="1">
      <c r="A179" s="136">
        <f t="shared" si="15"/>
        <v>0</v>
      </c>
      <c r="B179" s="153">
        <f>IFERROR(VLOOKUP('saisie tableur'!C44,nom_objet,1,FALSE),)</f>
        <v>0</v>
      </c>
      <c r="C179" s="143">
        <v>230</v>
      </c>
      <c r="D179" s="64" t="s">
        <v>840</v>
      </c>
      <c r="E179" s="42" t="s">
        <v>28</v>
      </c>
      <c r="F179" s="39"/>
      <c r="G179" s="39"/>
      <c r="H179" s="39"/>
      <c r="K179" s="39"/>
      <c r="L179" s="39"/>
      <c r="M179" s="39"/>
      <c r="P179" s="39" t="s">
        <v>855</v>
      </c>
    </row>
    <row r="180" spans="1:16">
      <c r="A180" s="135">
        <f t="shared" si="15"/>
        <v>0</v>
      </c>
      <c r="B180" s="145">
        <f>N('saisie tableur'!F44)</f>
        <v>0</v>
      </c>
      <c r="C180" s="143">
        <v>151</v>
      </c>
      <c r="D180" s="44" t="s">
        <v>490</v>
      </c>
      <c r="E180" s="180" t="s">
        <v>28</v>
      </c>
      <c r="F180" s="225" t="s">
        <v>61</v>
      </c>
      <c r="G180" s="230" t="s">
        <v>566</v>
      </c>
      <c r="H180" s="227">
        <v>11</v>
      </c>
      <c r="I180" s="228">
        <v>0</v>
      </c>
      <c r="K180" s="36"/>
      <c r="L180" s="40"/>
      <c r="P180" s="39" t="s">
        <v>856</v>
      </c>
    </row>
    <row r="181" spans="1:16" ht="12.75" customHeight="1">
      <c r="A181" s="138">
        <f>IF(B181=0,,LEFT(B181,SEARCH("-",B181,1)-1))</f>
        <v>0</v>
      </c>
      <c r="B181" s="159">
        <f>IF(B180=0,,'saisie tableur'!$I$50)</f>
        <v>0</v>
      </c>
      <c r="C181" s="143">
        <v>152</v>
      </c>
      <c r="D181" s="44" t="s">
        <v>491</v>
      </c>
      <c r="E181" s="180" t="s">
        <v>28</v>
      </c>
      <c r="F181" s="225" t="s">
        <v>61</v>
      </c>
      <c r="G181" s="230" t="s">
        <v>567</v>
      </c>
      <c r="H181" s="227">
        <v>1</v>
      </c>
      <c r="I181" s="228" t="s">
        <v>63</v>
      </c>
      <c r="K181" s="36"/>
      <c r="L181" s="40"/>
      <c r="P181" s="39" t="s">
        <v>857</v>
      </c>
    </row>
    <row r="182" spans="1:16" ht="12.75" customHeight="1">
      <c r="A182" s="138">
        <f t="shared" ref="A182:A183" si="16">IF(B182=0,,LEFT(B182,SEARCH("-",B182,1)-1))</f>
        <v>0</v>
      </c>
      <c r="B182" s="160">
        <f>IF(B180=0,,'saisie tableur'!$D$50)</f>
        <v>0</v>
      </c>
      <c r="C182" s="143">
        <v>153</v>
      </c>
      <c r="D182" s="44" t="s">
        <v>492</v>
      </c>
      <c r="E182" s="180" t="s">
        <v>28</v>
      </c>
      <c r="F182" s="225" t="s">
        <v>61</v>
      </c>
      <c r="G182" s="230" t="s">
        <v>552</v>
      </c>
      <c r="H182" s="227">
        <v>5</v>
      </c>
      <c r="I182" s="228" t="s">
        <v>63</v>
      </c>
      <c r="K182" s="36"/>
      <c r="L182" s="40"/>
      <c r="P182" s="39" t="s">
        <v>858</v>
      </c>
    </row>
    <row r="183" spans="1:16" ht="12.75" customHeight="1">
      <c r="A183" s="138">
        <f t="shared" si="16"/>
        <v>0</v>
      </c>
      <c r="B183" s="160">
        <f>IF(B180=0,,'saisie tableur'!$E$50)</f>
        <v>0</v>
      </c>
      <c r="C183" s="143">
        <v>154</v>
      </c>
      <c r="D183" s="44" t="s">
        <v>517</v>
      </c>
      <c r="E183" s="180" t="s">
        <v>28</v>
      </c>
      <c r="F183" s="214" t="s">
        <v>61</v>
      </c>
      <c r="G183" s="215" t="s">
        <v>737</v>
      </c>
      <c r="H183" s="216">
        <v>1</v>
      </c>
      <c r="I183" s="217" t="s">
        <v>63</v>
      </c>
      <c r="K183" s="36"/>
      <c r="L183" s="40"/>
      <c r="P183" s="39" t="s">
        <v>859</v>
      </c>
    </row>
    <row r="184" spans="1:16" ht="12.75" customHeight="1">
      <c r="A184" s="133">
        <f>IF(B184=0,,B184)</f>
        <v>0</v>
      </c>
      <c r="B184" s="144">
        <f>'saisie tableur'!C45</f>
        <v>0</v>
      </c>
      <c r="C184" s="143">
        <v>155</v>
      </c>
      <c r="D184" s="41" t="s">
        <v>386</v>
      </c>
      <c r="E184" s="42" t="s">
        <v>29</v>
      </c>
      <c r="F184" s="225" t="s">
        <v>61</v>
      </c>
      <c r="G184" s="229" t="s">
        <v>538</v>
      </c>
      <c r="H184" s="227">
        <v>60</v>
      </c>
      <c r="I184" s="228" t="s">
        <v>63</v>
      </c>
      <c r="K184" s="36"/>
      <c r="P184" s="39" t="s">
        <v>854</v>
      </c>
    </row>
    <row r="185" spans="1:16" ht="12.75" customHeight="1">
      <c r="A185" s="136">
        <f t="shared" ref="A185" si="17">IF(B185=0,,B185)</f>
        <v>0</v>
      </c>
      <c r="B185" s="153">
        <f>IFERROR(VLOOKUP('saisie tableur'!C45,nom_objet,1,FALSE),)</f>
        <v>0</v>
      </c>
      <c r="C185" s="143">
        <v>230</v>
      </c>
      <c r="D185" s="64" t="s">
        <v>840</v>
      </c>
      <c r="E185" s="42" t="s">
        <v>29</v>
      </c>
      <c r="F185" s="39"/>
      <c r="G185" s="39"/>
      <c r="H185" s="39"/>
      <c r="K185" s="39"/>
      <c r="L185" s="39"/>
      <c r="M185" s="39"/>
      <c r="P185" s="39" t="s">
        <v>855</v>
      </c>
    </row>
    <row r="186" spans="1:16">
      <c r="A186" s="135">
        <f>IF(B186=0,,B186)</f>
        <v>0</v>
      </c>
      <c r="B186" s="145">
        <f>N('saisie tableur'!F45)</f>
        <v>0</v>
      </c>
      <c r="C186" s="143">
        <v>156</v>
      </c>
      <c r="D186" s="44" t="s">
        <v>490</v>
      </c>
      <c r="E186" s="180" t="s">
        <v>29</v>
      </c>
      <c r="F186" s="225" t="s">
        <v>61</v>
      </c>
      <c r="G186" s="230" t="s">
        <v>568</v>
      </c>
      <c r="H186" s="227">
        <v>11</v>
      </c>
      <c r="I186" s="228">
        <v>0</v>
      </c>
      <c r="K186" s="36"/>
      <c r="L186" s="40"/>
      <c r="P186" s="39" t="s">
        <v>856</v>
      </c>
    </row>
    <row r="187" spans="1:16" ht="12.75" customHeight="1">
      <c r="A187" s="138">
        <f>IF(B187=0,,LEFT(B187,SEARCH("-",B187,1)-1))</f>
        <v>0</v>
      </c>
      <c r="B187" s="159">
        <f>IF(B186=0,,'saisie tableur'!$I$50)</f>
        <v>0</v>
      </c>
      <c r="C187" s="143">
        <v>157</v>
      </c>
      <c r="D187" s="44" t="s">
        <v>491</v>
      </c>
      <c r="E187" s="180" t="s">
        <v>29</v>
      </c>
      <c r="F187" s="225" t="s">
        <v>61</v>
      </c>
      <c r="G187" s="230" t="s">
        <v>569</v>
      </c>
      <c r="H187" s="227">
        <v>1</v>
      </c>
      <c r="I187" s="228" t="s">
        <v>63</v>
      </c>
      <c r="K187" s="36"/>
      <c r="L187" s="40"/>
      <c r="P187" s="39" t="s">
        <v>857</v>
      </c>
    </row>
    <row r="188" spans="1:16" ht="12.75" customHeight="1">
      <c r="A188" s="138">
        <f t="shared" ref="A188:A189" si="18">IF(B188=0,,LEFT(B188,SEARCH("-",B188,1)-1))</f>
        <v>0</v>
      </c>
      <c r="B188" s="160">
        <f>IF(B186=0,,'saisie tableur'!$D$50)</f>
        <v>0</v>
      </c>
      <c r="C188" s="143">
        <v>158</v>
      </c>
      <c r="D188" s="44" t="s">
        <v>492</v>
      </c>
      <c r="E188" s="180" t="s">
        <v>29</v>
      </c>
      <c r="F188" s="225" t="s">
        <v>61</v>
      </c>
      <c r="G188" s="230" t="s">
        <v>553</v>
      </c>
      <c r="H188" s="227">
        <v>5</v>
      </c>
      <c r="I188" s="228" t="s">
        <v>63</v>
      </c>
      <c r="K188" s="36"/>
      <c r="L188" s="40"/>
      <c r="P188" s="39" t="s">
        <v>858</v>
      </c>
    </row>
    <row r="189" spans="1:16" ht="12.75" customHeight="1">
      <c r="A189" s="138">
        <f t="shared" si="18"/>
        <v>0</v>
      </c>
      <c r="B189" s="160">
        <f>IF(B186=0,,'saisie tableur'!$E$50)</f>
        <v>0</v>
      </c>
      <c r="C189" s="143">
        <v>159</v>
      </c>
      <c r="D189" s="44" t="s">
        <v>517</v>
      </c>
      <c r="E189" s="180" t="s">
        <v>29</v>
      </c>
      <c r="F189" s="214" t="s">
        <v>61</v>
      </c>
      <c r="G189" s="215" t="s">
        <v>737</v>
      </c>
      <c r="H189" s="216">
        <v>1</v>
      </c>
      <c r="I189" s="217" t="s">
        <v>63</v>
      </c>
      <c r="K189" s="36"/>
      <c r="L189" s="40"/>
      <c r="P189" s="39" t="s">
        <v>859</v>
      </c>
    </row>
    <row r="190" spans="1:16" ht="12.75" customHeight="1">
      <c r="A190" s="133">
        <f>IF(B190=0,,B190)</f>
        <v>0</v>
      </c>
      <c r="B190" s="143">
        <f>'saisie tableur'!C46</f>
        <v>0</v>
      </c>
      <c r="C190" s="143">
        <v>160</v>
      </c>
      <c r="D190" s="41" t="s">
        <v>386</v>
      </c>
      <c r="E190" s="42" t="s">
        <v>30</v>
      </c>
      <c r="F190" s="225" t="s">
        <v>61</v>
      </c>
      <c r="G190" s="229" t="s">
        <v>539</v>
      </c>
      <c r="H190" s="227">
        <v>60</v>
      </c>
      <c r="I190" s="228" t="s">
        <v>63</v>
      </c>
      <c r="K190" s="36"/>
      <c r="P190" s="39" t="s">
        <v>854</v>
      </c>
    </row>
    <row r="191" spans="1:16" ht="12.75" customHeight="1">
      <c r="A191" s="136">
        <f t="shared" ref="A191" si="19">IF(B191=0,,B191)</f>
        <v>0</v>
      </c>
      <c r="B191" s="153">
        <f>IFERROR(VLOOKUP('saisie tableur'!C46,nom_objet,1,FALSE),)</f>
        <v>0</v>
      </c>
      <c r="C191" s="143">
        <v>230</v>
      </c>
      <c r="D191" s="64" t="s">
        <v>840</v>
      </c>
      <c r="E191" s="42" t="s">
        <v>30</v>
      </c>
      <c r="F191" s="39"/>
      <c r="G191" s="39"/>
      <c r="H191" s="39"/>
      <c r="K191" s="39"/>
      <c r="L191" s="39"/>
      <c r="M191" s="39"/>
      <c r="P191" s="39" t="s">
        <v>855</v>
      </c>
    </row>
    <row r="192" spans="1:16">
      <c r="A192" s="135">
        <f>IF(B192=0,,B192)</f>
        <v>0</v>
      </c>
      <c r="B192" s="145">
        <f>N('saisie tableur'!F46)</f>
        <v>0</v>
      </c>
      <c r="C192" s="143">
        <v>161</v>
      </c>
      <c r="D192" s="44" t="s">
        <v>490</v>
      </c>
      <c r="E192" s="180" t="s">
        <v>30</v>
      </c>
      <c r="F192" s="225" t="s">
        <v>61</v>
      </c>
      <c r="G192" s="230" t="s">
        <v>570</v>
      </c>
      <c r="H192" s="227">
        <v>11</v>
      </c>
      <c r="I192" s="228">
        <v>0</v>
      </c>
      <c r="K192" s="36"/>
      <c r="L192" s="40"/>
      <c r="P192" s="39" t="s">
        <v>856</v>
      </c>
    </row>
    <row r="193" spans="1:16" ht="12.75" customHeight="1">
      <c r="A193" s="138">
        <f>IF(B193=0,,LEFT(B193,SEARCH("-",B193,1)-1))</f>
        <v>0</v>
      </c>
      <c r="B193" s="159">
        <f>IF(B192=0,,'saisie tableur'!$I$50)</f>
        <v>0</v>
      </c>
      <c r="C193" s="143">
        <v>162</v>
      </c>
      <c r="D193" s="44" t="s">
        <v>491</v>
      </c>
      <c r="E193" s="180" t="s">
        <v>30</v>
      </c>
      <c r="F193" s="225" t="s">
        <v>61</v>
      </c>
      <c r="G193" s="230" t="s">
        <v>571</v>
      </c>
      <c r="H193" s="227">
        <v>1</v>
      </c>
      <c r="I193" s="228" t="s">
        <v>63</v>
      </c>
      <c r="K193" s="36"/>
      <c r="L193" s="40"/>
      <c r="P193" s="39" t="s">
        <v>857</v>
      </c>
    </row>
    <row r="194" spans="1:16" ht="12.75" customHeight="1">
      <c r="A194" s="138">
        <f t="shared" ref="A194:A195" si="20">IF(B194=0,,LEFT(B194,SEARCH("-",B194,1)-1))</f>
        <v>0</v>
      </c>
      <c r="B194" s="160">
        <f>IF(B192=0,,'saisie tableur'!$D$50)</f>
        <v>0</v>
      </c>
      <c r="C194" s="143">
        <v>163</v>
      </c>
      <c r="D194" s="44" t="s">
        <v>492</v>
      </c>
      <c r="E194" s="180" t="s">
        <v>30</v>
      </c>
      <c r="F194" s="225" t="s">
        <v>61</v>
      </c>
      <c r="G194" s="230" t="s">
        <v>554</v>
      </c>
      <c r="H194" s="227">
        <v>5</v>
      </c>
      <c r="I194" s="228" t="s">
        <v>63</v>
      </c>
      <c r="K194" s="36"/>
      <c r="L194" s="40"/>
      <c r="P194" s="39" t="s">
        <v>858</v>
      </c>
    </row>
    <row r="195" spans="1:16" ht="12.75" customHeight="1">
      <c r="A195" s="138">
        <f t="shared" si="20"/>
        <v>0</v>
      </c>
      <c r="B195" s="160">
        <f>IF(B192=0,,'saisie tableur'!$E$50)</f>
        <v>0</v>
      </c>
      <c r="C195" s="143">
        <v>164</v>
      </c>
      <c r="D195" s="44" t="s">
        <v>517</v>
      </c>
      <c r="E195" s="180" t="s">
        <v>30</v>
      </c>
      <c r="F195" s="214" t="s">
        <v>61</v>
      </c>
      <c r="G195" s="215" t="s">
        <v>737</v>
      </c>
      <c r="H195" s="216">
        <v>1</v>
      </c>
      <c r="I195" s="217" t="s">
        <v>63</v>
      </c>
      <c r="K195" s="36"/>
      <c r="L195" s="40"/>
      <c r="P195" s="39" t="s">
        <v>859</v>
      </c>
    </row>
    <row r="196" spans="1:16" ht="12.75" customHeight="1">
      <c r="A196" s="133">
        <f>IF(B196=0,,B196)</f>
        <v>0</v>
      </c>
      <c r="B196" s="143">
        <f>'saisie tableur'!C47</f>
        <v>0</v>
      </c>
      <c r="C196" s="143">
        <v>165</v>
      </c>
      <c r="D196" s="41" t="s">
        <v>386</v>
      </c>
      <c r="E196" s="42" t="s">
        <v>31</v>
      </c>
      <c r="F196" s="225" t="s">
        <v>61</v>
      </c>
      <c r="G196" s="229" t="s">
        <v>540</v>
      </c>
      <c r="H196" s="227">
        <v>60</v>
      </c>
      <c r="I196" s="228" t="s">
        <v>63</v>
      </c>
      <c r="K196" s="36"/>
      <c r="P196" s="39" t="s">
        <v>854</v>
      </c>
    </row>
    <row r="197" spans="1:16" ht="12.75" customHeight="1">
      <c r="A197" s="136">
        <f t="shared" ref="A197" si="21">IF(B197=0,,B197)</f>
        <v>0</v>
      </c>
      <c r="B197" s="153">
        <f>IFERROR(VLOOKUP('saisie tableur'!C47,nom_objet,1,FALSE),)</f>
        <v>0</v>
      </c>
      <c r="C197" s="143">
        <v>230</v>
      </c>
      <c r="D197" s="64" t="s">
        <v>840</v>
      </c>
      <c r="E197" s="42" t="s">
        <v>31</v>
      </c>
      <c r="F197" s="39"/>
      <c r="G197" s="39"/>
      <c r="H197" s="39"/>
      <c r="K197" s="39"/>
      <c r="L197" s="39"/>
      <c r="M197" s="39"/>
      <c r="P197" s="39" t="s">
        <v>855</v>
      </c>
    </row>
    <row r="198" spans="1:16">
      <c r="A198" s="135">
        <f>IF(B198=0,,B198)</f>
        <v>0</v>
      </c>
      <c r="B198" s="145">
        <f>N('saisie tableur'!F47)</f>
        <v>0</v>
      </c>
      <c r="C198" s="143">
        <v>166</v>
      </c>
      <c r="D198" s="44" t="s">
        <v>490</v>
      </c>
      <c r="E198" s="180" t="s">
        <v>31</v>
      </c>
      <c r="F198" s="225" t="s">
        <v>61</v>
      </c>
      <c r="G198" s="230" t="s">
        <v>572</v>
      </c>
      <c r="H198" s="227">
        <v>11</v>
      </c>
      <c r="I198" s="228">
        <v>0</v>
      </c>
      <c r="K198" s="36"/>
      <c r="L198" s="40"/>
      <c r="P198" s="39" t="s">
        <v>856</v>
      </c>
    </row>
    <row r="199" spans="1:16" ht="12.75" customHeight="1">
      <c r="A199" s="138">
        <f>IF(B199=0,,LEFT(B199,SEARCH("-",B199,1)-1))</f>
        <v>0</v>
      </c>
      <c r="B199" s="159">
        <f>IF(B198=0,,'saisie tableur'!$I$50)</f>
        <v>0</v>
      </c>
      <c r="C199" s="143">
        <v>167</v>
      </c>
      <c r="D199" s="44" t="s">
        <v>491</v>
      </c>
      <c r="E199" s="180" t="s">
        <v>31</v>
      </c>
      <c r="F199" s="225" t="s">
        <v>61</v>
      </c>
      <c r="G199" s="230" t="s">
        <v>573</v>
      </c>
      <c r="H199" s="227">
        <v>1</v>
      </c>
      <c r="I199" s="228" t="s">
        <v>63</v>
      </c>
      <c r="K199" s="36"/>
      <c r="L199" s="40"/>
      <c r="P199" s="39" t="s">
        <v>857</v>
      </c>
    </row>
    <row r="200" spans="1:16" ht="12.75" customHeight="1">
      <c r="A200" s="138">
        <f t="shared" ref="A200:A201" si="22">IF(B200=0,,LEFT(B200,SEARCH("-",B200,1)-1))</f>
        <v>0</v>
      </c>
      <c r="B200" s="160">
        <f>IF(B198=0,,'saisie tableur'!$D$50)</f>
        <v>0</v>
      </c>
      <c r="C200" s="143">
        <v>168</v>
      </c>
      <c r="D200" s="44" t="s">
        <v>492</v>
      </c>
      <c r="E200" s="180" t="s">
        <v>31</v>
      </c>
      <c r="F200" s="225" t="s">
        <v>61</v>
      </c>
      <c r="G200" s="230" t="s">
        <v>555</v>
      </c>
      <c r="H200" s="227">
        <v>5</v>
      </c>
      <c r="I200" s="228" t="s">
        <v>63</v>
      </c>
      <c r="K200" s="36"/>
      <c r="L200" s="40"/>
      <c r="P200" s="39" t="s">
        <v>858</v>
      </c>
    </row>
    <row r="201" spans="1:16" ht="12.75" customHeight="1">
      <c r="A201" s="138">
        <f t="shared" si="22"/>
        <v>0</v>
      </c>
      <c r="B201" s="160">
        <f>IF(B198=0,,'saisie tableur'!$E$50)</f>
        <v>0</v>
      </c>
      <c r="C201" s="143">
        <v>169</v>
      </c>
      <c r="D201" s="44" t="s">
        <v>517</v>
      </c>
      <c r="E201" s="180" t="s">
        <v>31</v>
      </c>
      <c r="F201" s="214" t="s">
        <v>61</v>
      </c>
      <c r="G201" s="215" t="s">
        <v>737</v>
      </c>
      <c r="H201" s="216">
        <v>1</v>
      </c>
      <c r="I201" s="217" t="s">
        <v>63</v>
      </c>
      <c r="K201" s="36"/>
      <c r="L201" s="40"/>
      <c r="P201" s="39" t="s">
        <v>859</v>
      </c>
    </row>
    <row r="202" spans="1:16" ht="12.75" customHeight="1">
      <c r="A202" s="133">
        <f>IF(B202=0,,B202)</f>
        <v>0</v>
      </c>
      <c r="B202" s="143">
        <f>'saisie tableur'!C48</f>
        <v>0</v>
      </c>
      <c r="C202" s="143">
        <v>170</v>
      </c>
      <c r="D202" s="41" t="s">
        <v>386</v>
      </c>
      <c r="E202" s="42" t="s">
        <v>32</v>
      </c>
      <c r="F202" s="225" t="s">
        <v>61</v>
      </c>
      <c r="G202" s="229" t="s">
        <v>541</v>
      </c>
      <c r="H202" s="227">
        <v>60</v>
      </c>
      <c r="I202" s="228" t="s">
        <v>63</v>
      </c>
      <c r="K202" s="36"/>
      <c r="P202" s="39" t="s">
        <v>854</v>
      </c>
    </row>
    <row r="203" spans="1:16" ht="12.75" customHeight="1">
      <c r="A203" s="136">
        <f t="shared" ref="A203" si="23">IF(B203=0,,B203)</f>
        <v>0</v>
      </c>
      <c r="B203" s="153">
        <f>IFERROR(VLOOKUP('saisie tableur'!C48,nom_objet,1,FALSE),)</f>
        <v>0</v>
      </c>
      <c r="C203" s="143">
        <v>230</v>
      </c>
      <c r="D203" s="64" t="s">
        <v>840</v>
      </c>
      <c r="E203" s="42" t="s">
        <v>32</v>
      </c>
      <c r="F203" s="39"/>
      <c r="G203" s="39"/>
      <c r="H203" s="39"/>
      <c r="K203" s="39"/>
      <c r="L203" s="39"/>
      <c r="M203" s="39"/>
      <c r="P203" s="39" t="s">
        <v>855</v>
      </c>
    </row>
    <row r="204" spans="1:16">
      <c r="A204" s="135">
        <f>IF(B204=0,,B204)</f>
        <v>0</v>
      </c>
      <c r="B204" s="145">
        <f>N('saisie tableur'!F48)</f>
        <v>0</v>
      </c>
      <c r="C204" s="143">
        <v>171</v>
      </c>
      <c r="D204" s="44" t="s">
        <v>490</v>
      </c>
      <c r="E204" s="180" t="s">
        <v>32</v>
      </c>
      <c r="F204" s="225" t="s">
        <v>61</v>
      </c>
      <c r="G204" s="230" t="s">
        <v>574</v>
      </c>
      <c r="H204" s="227">
        <v>11</v>
      </c>
      <c r="I204" s="228">
        <v>0</v>
      </c>
      <c r="K204" s="36"/>
      <c r="L204" s="40"/>
      <c r="P204" s="39" t="s">
        <v>856</v>
      </c>
    </row>
    <row r="205" spans="1:16" ht="12.75" customHeight="1">
      <c r="A205" s="138">
        <f>IF(B205=0,,LEFT(B205,SEARCH("-",B205,1)-1))</f>
        <v>0</v>
      </c>
      <c r="B205" s="159">
        <f>IF(B204=0,,'saisie tableur'!$I$50)</f>
        <v>0</v>
      </c>
      <c r="C205" s="143">
        <v>172</v>
      </c>
      <c r="D205" s="44" t="s">
        <v>491</v>
      </c>
      <c r="E205" s="180" t="s">
        <v>32</v>
      </c>
      <c r="F205" s="225" t="s">
        <v>61</v>
      </c>
      <c r="G205" s="230" t="s">
        <v>575</v>
      </c>
      <c r="H205" s="227">
        <v>1</v>
      </c>
      <c r="I205" s="228" t="s">
        <v>63</v>
      </c>
      <c r="K205" s="36"/>
      <c r="L205" s="40"/>
      <c r="P205" s="39" t="s">
        <v>857</v>
      </c>
    </row>
    <row r="206" spans="1:16" ht="12.75" customHeight="1">
      <c r="A206" s="138">
        <f t="shared" ref="A206:A207" si="24">IF(B206=0,,LEFT(B206,SEARCH("-",B206,1)-1))</f>
        <v>0</v>
      </c>
      <c r="B206" s="160">
        <f>IF(B204=0,,'saisie tableur'!$D$50)</f>
        <v>0</v>
      </c>
      <c r="C206" s="143">
        <v>173</v>
      </c>
      <c r="D206" s="44" t="s">
        <v>492</v>
      </c>
      <c r="E206" s="180" t="s">
        <v>32</v>
      </c>
      <c r="F206" s="225" t="s">
        <v>61</v>
      </c>
      <c r="G206" s="230" t="s">
        <v>553</v>
      </c>
      <c r="H206" s="227">
        <v>5</v>
      </c>
      <c r="I206" s="228" t="s">
        <v>63</v>
      </c>
      <c r="K206" s="36"/>
      <c r="L206" s="40"/>
      <c r="P206" s="39" t="s">
        <v>858</v>
      </c>
    </row>
    <row r="207" spans="1:16" ht="12.75" customHeight="1">
      <c r="A207" s="138">
        <f t="shared" si="24"/>
        <v>0</v>
      </c>
      <c r="B207" s="160">
        <f>IF(B204=0,,'saisie tableur'!$E$50)</f>
        <v>0</v>
      </c>
      <c r="C207" s="143">
        <v>174</v>
      </c>
      <c r="D207" s="44" t="s">
        <v>517</v>
      </c>
      <c r="E207" s="180" t="s">
        <v>32</v>
      </c>
      <c r="F207" s="214" t="s">
        <v>61</v>
      </c>
      <c r="G207" s="215" t="s">
        <v>737</v>
      </c>
      <c r="H207" s="216">
        <v>1</v>
      </c>
      <c r="I207" s="217" t="s">
        <v>63</v>
      </c>
      <c r="K207" s="36"/>
      <c r="L207" s="40"/>
      <c r="P207" s="39" t="s">
        <v>859</v>
      </c>
    </row>
    <row r="208" spans="1:16" ht="12.75" customHeight="1">
      <c r="A208" s="134">
        <f>IF(B208=0,,B208)</f>
        <v>0</v>
      </c>
      <c r="B208" s="164">
        <f>IF(COUNTA('saisie tableur'!C44:E48)=0,,'saisie tableur'!J42)</f>
        <v>0</v>
      </c>
      <c r="C208" s="143">
        <v>175</v>
      </c>
      <c r="D208" s="45" t="s">
        <v>655</v>
      </c>
      <c r="E208" s="46"/>
      <c r="F208" s="225" t="s">
        <v>61</v>
      </c>
      <c r="G208" s="229" t="s">
        <v>651</v>
      </c>
      <c r="H208" s="227">
        <v>60</v>
      </c>
      <c r="I208" s="228" t="s">
        <v>63</v>
      </c>
      <c r="K208" s="36"/>
      <c r="P208" s="39" t="s">
        <v>860</v>
      </c>
    </row>
    <row r="209" spans="1:16" ht="12.75" customHeight="1">
      <c r="A209" s="137" t="str">
        <f t="shared" ref="A209:A222" si="25">IF(B209=1,"O",IF(B209=0,"N",))</f>
        <v>N</v>
      </c>
      <c r="B209" s="158">
        <f>IF(COUNTA('saisie tableur'!C44:E44)&gt;0,1,0)</f>
        <v>0</v>
      </c>
      <c r="C209" s="143">
        <v>176</v>
      </c>
      <c r="D209" s="47" t="s">
        <v>299</v>
      </c>
      <c r="E209" s="46" t="s">
        <v>393</v>
      </c>
      <c r="F209" s="225" t="s">
        <v>61</v>
      </c>
      <c r="G209" s="229" t="s">
        <v>600</v>
      </c>
      <c r="H209" s="227">
        <v>1</v>
      </c>
      <c r="I209" s="228" t="s">
        <v>63</v>
      </c>
      <c r="K209" s="36"/>
      <c r="P209" s="39" t="s">
        <v>861</v>
      </c>
    </row>
    <row r="210" spans="1:16" ht="12.75" customHeight="1">
      <c r="A210" s="137" t="str">
        <f t="shared" si="25"/>
        <v>N</v>
      </c>
      <c r="B210" s="158">
        <f>IF(COUNTA('saisie tableur'!C45:E45)&gt;0,1,0)</f>
        <v>0</v>
      </c>
      <c r="C210" s="143">
        <v>177</v>
      </c>
      <c r="D210" s="47" t="s">
        <v>300</v>
      </c>
      <c r="E210" s="46" t="s">
        <v>393</v>
      </c>
      <c r="F210" s="225" t="s">
        <v>61</v>
      </c>
      <c r="G210" s="229" t="s">
        <v>596</v>
      </c>
      <c r="H210" s="227">
        <v>1</v>
      </c>
      <c r="I210" s="228" t="s">
        <v>63</v>
      </c>
      <c r="K210" s="36"/>
      <c r="P210" s="39" t="s">
        <v>862</v>
      </c>
    </row>
    <row r="211" spans="1:16" ht="12.75" customHeight="1">
      <c r="A211" s="137" t="str">
        <f t="shared" si="25"/>
        <v>N</v>
      </c>
      <c r="B211" s="158">
        <f>IF(COUNTA('saisie tableur'!C46:E46)&gt;0,1,0)</f>
        <v>0</v>
      </c>
      <c r="C211" s="143">
        <v>178</v>
      </c>
      <c r="D211" s="47" t="s">
        <v>301</v>
      </c>
      <c r="E211" s="46" t="s">
        <v>393</v>
      </c>
      <c r="F211" s="225" t="s">
        <v>61</v>
      </c>
      <c r="G211" s="229" t="s">
        <v>597</v>
      </c>
      <c r="H211" s="227">
        <v>1</v>
      </c>
      <c r="I211" s="228" t="s">
        <v>63</v>
      </c>
      <c r="K211" s="36"/>
      <c r="P211" s="39" t="s">
        <v>863</v>
      </c>
    </row>
    <row r="212" spans="1:16" ht="12.75" customHeight="1">
      <c r="A212" s="137" t="str">
        <f t="shared" si="25"/>
        <v>N</v>
      </c>
      <c r="B212" s="158">
        <f>IF(COUNTA('saisie tableur'!C47:E47)&gt;0,1,0)</f>
        <v>0</v>
      </c>
      <c r="C212" s="143">
        <v>179</v>
      </c>
      <c r="D212" s="47" t="s">
        <v>302</v>
      </c>
      <c r="E212" s="46" t="s">
        <v>393</v>
      </c>
      <c r="F212" s="225" t="s">
        <v>61</v>
      </c>
      <c r="G212" s="229" t="s">
        <v>598</v>
      </c>
      <c r="H212" s="227">
        <v>1</v>
      </c>
      <c r="I212" s="228" t="s">
        <v>63</v>
      </c>
      <c r="K212" s="36"/>
      <c r="P212" s="39" t="s">
        <v>864</v>
      </c>
    </row>
    <row r="213" spans="1:16" ht="12.75" customHeight="1">
      <c r="A213" s="137" t="str">
        <f t="shared" si="25"/>
        <v>N</v>
      </c>
      <c r="B213" s="158">
        <f>IF(COUNTA('saisie tableur'!C48:E48)&gt;0,1,0)</f>
        <v>0</v>
      </c>
      <c r="C213" s="143">
        <v>180</v>
      </c>
      <c r="D213" s="47" t="s">
        <v>303</v>
      </c>
      <c r="E213" s="46" t="s">
        <v>393</v>
      </c>
      <c r="F213" s="225" t="s">
        <v>61</v>
      </c>
      <c r="G213" s="229" t="s">
        <v>599</v>
      </c>
      <c r="H213" s="227">
        <v>1</v>
      </c>
      <c r="I213" s="228" t="s">
        <v>63</v>
      </c>
      <c r="K213" s="36"/>
      <c r="P213" s="39" t="s">
        <v>865</v>
      </c>
    </row>
    <row r="214" spans="1:16" ht="12.75" customHeight="1">
      <c r="A214" s="137" t="str">
        <f t="shared" si="25"/>
        <v>N</v>
      </c>
      <c r="B214" s="158">
        <f>IF(COUNTA('saisie tableur'!C44:E48)&gt;0,1,0)</f>
        <v>0</v>
      </c>
      <c r="C214" s="143">
        <v>181</v>
      </c>
      <c r="D214" s="224" t="s">
        <v>346</v>
      </c>
      <c r="E214" s="49"/>
      <c r="F214" s="36"/>
      <c r="K214" s="36"/>
      <c r="P214" s="39" t="s">
        <v>866</v>
      </c>
    </row>
    <row r="215" spans="1:16" ht="12.75" customHeight="1">
      <c r="A215" s="137" t="str">
        <f t="shared" si="25"/>
        <v>N</v>
      </c>
      <c r="B215" s="158">
        <f>IF(COUNTA('saisie tableur'!C44:E48)&gt;0,1,0)</f>
        <v>0</v>
      </c>
      <c r="C215" s="143">
        <v>182</v>
      </c>
      <c r="D215" s="224" t="s">
        <v>347</v>
      </c>
      <c r="E215" s="49"/>
      <c r="F215" s="36"/>
      <c r="K215" s="36"/>
      <c r="P215" s="39" t="s">
        <v>867</v>
      </c>
    </row>
    <row r="216" spans="1:16" ht="12.75" customHeight="1">
      <c r="A216" s="137" t="str">
        <f t="shared" si="25"/>
        <v>N</v>
      </c>
      <c r="B216" s="151">
        <f>IF(B217=1,1,)</f>
        <v>0</v>
      </c>
      <c r="C216" s="143">
        <v>183</v>
      </c>
      <c r="D216" s="50" t="s">
        <v>523</v>
      </c>
      <c r="E216" s="51" t="str">
        <f>Listes!AR1</f>
        <v>RCSPE</v>
      </c>
      <c r="F216" s="214" t="s">
        <v>61</v>
      </c>
      <c r="G216" s="222" t="s">
        <v>811</v>
      </c>
      <c r="H216" s="216">
        <v>1</v>
      </c>
      <c r="I216" s="217" t="s">
        <v>63</v>
      </c>
      <c r="K216" s="36"/>
      <c r="P216" s="39" t="s">
        <v>868</v>
      </c>
    </row>
    <row r="217" spans="1:16" ht="12.75" customHeight="1">
      <c r="A217" s="137" t="str">
        <f t="shared" si="25"/>
        <v>N</v>
      </c>
      <c r="B217" s="151">
        <f>IF(COUNTA('saisie tableur'!C44:E48)&gt;0,1,0)</f>
        <v>0</v>
      </c>
      <c r="C217" s="143">
        <v>184</v>
      </c>
      <c r="D217" s="50" t="s">
        <v>524</v>
      </c>
      <c r="E217" s="54" t="str">
        <f>'saisie tableur'!$H$43</f>
        <v>TDCORG</v>
      </c>
      <c r="F217" s="225" t="s">
        <v>61</v>
      </c>
      <c r="G217" s="231" t="s">
        <v>810</v>
      </c>
      <c r="H217" s="227">
        <v>1</v>
      </c>
      <c r="I217" s="228" t="s">
        <v>63</v>
      </c>
      <c r="K217" s="36"/>
      <c r="P217" s="39" t="s">
        <v>869</v>
      </c>
    </row>
    <row r="218" spans="1:16" ht="12.75" customHeight="1">
      <c r="A218" s="137">
        <f t="shared" si="25"/>
        <v>0</v>
      </c>
      <c r="B218" s="158">
        <f>IF(B209*B$217=1,IF(COUNTA('saisie tableur'!H44:I44)=1,0,1),-1)</f>
        <v>-1</v>
      </c>
      <c r="C218" s="143">
        <v>185</v>
      </c>
      <c r="D218" s="52" t="s">
        <v>23</v>
      </c>
      <c r="E218" s="54" t="str">
        <f>'saisie tableur'!$H$43</f>
        <v>TDCORG</v>
      </c>
      <c r="F218" s="225" t="s">
        <v>61</v>
      </c>
      <c r="G218" s="229" t="s">
        <v>611</v>
      </c>
      <c r="H218" s="227">
        <v>1</v>
      </c>
      <c r="I218" s="228" t="s">
        <v>63</v>
      </c>
      <c r="K218" s="36"/>
      <c r="P218" s="39" t="s">
        <v>874</v>
      </c>
    </row>
    <row r="219" spans="1:16" ht="12.75" customHeight="1">
      <c r="A219" s="137">
        <f t="shared" si="25"/>
        <v>0</v>
      </c>
      <c r="B219" s="158">
        <f>IF(B210*B$217=1,IF(COUNTA('saisie tableur'!H45:I45)=1,0,1),-1)</f>
        <v>-1</v>
      </c>
      <c r="C219" s="143">
        <v>186</v>
      </c>
      <c r="D219" s="52" t="s">
        <v>24</v>
      </c>
      <c r="E219" s="54" t="str">
        <f>'saisie tableur'!$H$43</f>
        <v>TDCORG</v>
      </c>
      <c r="F219" s="225" t="s">
        <v>61</v>
      </c>
      <c r="G219" s="229" t="s">
        <v>612</v>
      </c>
      <c r="H219" s="227">
        <v>1</v>
      </c>
      <c r="I219" s="228" t="s">
        <v>63</v>
      </c>
      <c r="K219" s="36"/>
      <c r="P219" s="39" t="s">
        <v>875</v>
      </c>
    </row>
    <row r="220" spans="1:16" ht="12.75" customHeight="1">
      <c r="A220" s="137">
        <f t="shared" si="25"/>
        <v>0</v>
      </c>
      <c r="B220" s="158">
        <f>IF(B211*B$217=1,IF(COUNTA('saisie tableur'!H46:I46)=1,0,1),-1)</f>
        <v>-1</v>
      </c>
      <c r="C220" s="143">
        <v>187</v>
      </c>
      <c r="D220" s="52" t="s">
        <v>25</v>
      </c>
      <c r="E220" s="54" t="str">
        <f>'saisie tableur'!$H$43</f>
        <v>TDCORG</v>
      </c>
      <c r="F220" s="225" t="s">
        <v>61</v>
      </c>
      <c r="G220" s="229" t="s">
        <v>613</v>
      </c>
      <c r="H220" s="227">
        <v>1</v>
      </c>
      <c r="I220" s="228" t="s">
        <v>63</v>
      </c>
      <c r="K220" s="36"/>
      <c r="P220" s="39" t="s">
        <v>876</v>
      </c>
    </row>
    <row r="221" spans="1:16" ht="12.75" customHeight="1">
      <c r="A221" s="137">
        <f t="shared" si="25"/>
        <v>0</v>
      </c>
      <c r="B221" s="158">
        <f>IF(B212*B$217=1,IF(COUNTA('saisie tableur'!H47:I47)=1,0,1),-1)</f>
        <v>-1</v>
      </c>
      <c r="C221" s="143">
        <v>188</v>
      </c>
      <c r="D221" s="52" t="s">
        <v>26</v>
      </c>
      <c r="E221" s="54" t="str">
        <f>'saisie tableur'!$H$43</f>
        <v>TDCORG</v>
      </c>
      <c r="F221" s="225" t="s">
        <v>61</v>
      </c>
      <c r="G221" s="229" t="s">
        <v>614</v>
      </c>
      <c r="H221" s="227">
        <v>1</v>
      </c>
      <c r="I221" s="228" t="s">
        <v>63</v>
      </c>
      <c r="K221" s="36"/>
      <c r="P221" s="39" t="s">
        <v>877</v>
      </c>
    </row>
    <row r="222" spans="1:16" ht="12.75" customHeight="1">
      <c r="A222" s="137">
        <f t="shared" si="25"/>
        <v>0</v>
      </c>
      <c r="B222" s="158">
        <f>IF(B213*B$217=1,IF(COUNTA('saisie tableur'!H48:I48)=1,0,1),-1)</f>
        <v>-1</v>
      </c>
      <c r="C222" s="143">
        <v>189</v>
      </c>
      <c r="D222" s="52" t="s">
        <v>27</v>
      </c>
      <c r="E222" s="54" t="str">
        <f>'saisie tableur'!$H$43</f>
        <v>TDCORG</v>
      </c>
      <c r="F222" s="225" t="s">
        <v>61</v>
      </c>
      <c r="G222" s="229" t="s">
        <v>615</v>
      </c>
      <c r="H222" s="227">
        <v>1</v>
      </c>
      <c r="I222" s="228" t="s">
        <v>63</v>
      </c>
      <c r="K222" s="36"/>
      <c r="P222" s="39" t="s">
        <v>878</v>
      </c>
    </row>
    <row r="223" spans="1:16">
      <c r="A223" s="134">
        <f>IF(B223=0,,B223)</f>
        <v>0</v>
      </c>
      <c r="B223" s="146">
        <f>N('saisie tableur'!H$50)</f>
        <v>0</v>
      </c>
      <c r="C223" s="143">
        <v>190</v>
      </c>
      <c r="D223" s="53" t="s">
        <v>354</v>
      </c>
      <c r="E223" s="54" t="str">
        <f>'saisie tableur'!$H$43</f>
        <v>TDCORG</v>
      </c>
      <c r="F223" s="225" t="s">
        <v>61</v>
      </c>
      <c r="G223" s="229" t="s">
        <v>658</v>
      </c>
      <c r="H223" s="227">
        <v>11</v>
      </c>
      <c r="I223" s="228">
        <v>0</v>
      </c>
      <c r="K223" s="36"/>
      <c r="P223" s="39" t="s">
        <v>879</v>
      </c>
    </row>
    <row r="224" spans="1:16" ht="12.75" customHeight="1">
      <c r="A224" s="138">
        <f>IF(B224=0,,LEFT(B224,SEARCH("-",B224,1)-1))</f>
        <v>0</v>
      </c>
      <c r="B224" s="161">
        <f>IF(B223=0,,'saisie tableur'!I$50)</f>
        <v>0</v>
      </c>
      <c r="C224" s="143">
        <v>191</v>
      </c>
      <c r="D224" s="53" t="s">
        <v>355</v>
      </c>
      <c r="E224" s="54" t="str">
        <f>'saisie tableur'!$H$43</f>
        <v>TDCORG</v>
      </c>
      <c r="F224" s="225" t="s">
        <v>61</v>
      </c>
      <c r="G224" s="229" t="s">
        <v>659</v>
      </c>
      <c r="H224" s="227">
        <v>3</v>
      </c>
      <c r="I224" s="228" t="s">
        <v>63</v>
      </c>
      <c r="K224" s="36"/>
      <c r="P224" s="39" t="s">
        <v>880</v>
      </c>
    </row>
    <row r="225" spans="1:16" ht="12.75" customHeight="1">
      <c r="A225" s="138">
        <f>IF(B225=0,,LEFT(B225,SEARCH("-",B225,1)-1))</f>
        <v>0</v>
      </c>
      <c r="B225" s="161">
        <f>IF(B223=0,,'saisie tableur'!$D$50)</f>
        <v>0</v>
      </c>
      <c r="C225" s="143">
        <v>192</v>
      </c>
      <c r="D225" s="53" t="s">
        <v>356</v>
      </c>
      <c r="E225" s="54" t="str">
        <f>'saisie tableur'!$H$43</f>
        <v>TDCORG</v>
      </c>
      <c r="F225" s="225" t="s">
        <v>61</v>
      </c>
      <c r="G225" s="229" t="s">
        <v>660</v>
      </c>
      <c r="H225" s="227">
        <v>3</v>
      </c>
      <c r="I225" s="228" t="s">
        <v>63</v>
      </c>
      <c r="K225" s="36"/>
      <c r="P225" s="39" t="s">
        <v>881</v>
      </c>
    </row>
    <row r="226" spans="1:16">
      <c r="A226" s="134">
        <f>IF(B226=0,,B226)</f>
        <v>0</v>
      </c>
      <c r="B226" s="150">
        <f>N('saisie tableur'!H$51)</f>
        <v>0</v>
      </c>
      <c r="C226" s="143">
        <v>193</v>
      </c>
      <c r="D226" s="55" t="s">
        <v>357</v>
      </c>
      <c r="E226" s="54" t="str">
        <f>'saisie tableur'!$H$43</f>
        <v>TDCORG</v>
      </c>
      <c r="F226" s="225" t="s">
        <v>61</v>
      </c>
      <c r="G226" s="229" t="s">
        <v>661</v>
      </c>
      <c r="H226" s="227">
        <v>9</v>
      </c>
      <c r="I226" s="228">
        <v>0</v>
      </c>
      <c r="K226" s="36"/>
      <c r="P226" s="39" t="s">
        <v>882</v>
      </c>
    </row>
    <row r="227" spans="1:16" ht="12.75" customHeight="1">
      <c r="A227" s="138">
        <f>IF(B227=0,,LEFT(B227,SEARCH("-",B227,1)-1))</f>
        <v>0</v>
      </c>
      <c r="B227" s="162">
        <f>IF(B226=0,,'saisie tableur'!I$51)</f>
        <v>0</v>
      </c>
      <c r="C227" s="143">
        <v>194</v>
      </c>
      <c r="D227" s="55" t="s">
        <v>358</v>
      </c>
      <c r="E227" s="54" t="str">
        <f>'saisie tableur'!$H$43</f>
        <v>TDCORG</v>
      </c>
      <c r="F227" s="225" t="s">
        <v>61</v>
      </c>
      <c r="G227" s="229" t="s">
        <v>662</v>
      </c>
      <c r="H227" s="227">
        <v>3</v>
      </c>
      <c r="I227" s="228" t="s">
        <v>63</v>
      </c>
      <c r="K227" s="36"/>
      <c r="P227" s="39" t="s">
        <v>883</v>
      </c>
    </row>
    <row r="228" spans="1:16" ht="12.75" customHeight="1">
      <c r="A228" s="138">
        <f>IF(B228=0,,LEFT(B228,SEARCH("-",B228,1)-1))</f>
        <v>0</v>
      </c>
      <c r="B228" s="162">
        <f>IF(B226=0,,'saisie tableur'!$D$51)</f>
        <v>0</v>
      </c>
      <c r="C228" s="143">
        <v>195</v>
      </c>
      <c r="D228" s="55" t="s">
        <v>359</v>
      </c>
      <c r="E228" s="54" t="str">
        <f>'saisie tableur'!$H$43</f>
        <v>TDCORG</v>
      </c>
      <c r="F228" s="225" t="s">
        <v>61</v>
      </c>
      <c r="G228" s="229" t="s">
        <v>663</v>
      </c>
      <c r="H228" s="227">
        <v>3</v>
      </c>
      <c r="I228" s="228" t="s">
        <v>63</v>
      </c>
      <c r="K228" s="36"/>
      <c r="P228" s="39" t="s">
        <v>884</v>
      </c>
    </row>
    <row r="229" spans="1:16">
      <c r="A229" s="134">
        <f>IF(B229=0,,B229)</f>
        <v>0</v>
      </c>
      <c r="B229" s="148">
        <f>IF('saisie tableur'!$B$52=0,N('saisie tableur'!H$52),)</f>
        <v>0</v>
      </c>
      <c r="C229" s="143">
        <v>196</v>
      </c>
      <c r="D229" s="53" t="s">
        <v>360</v>
      </c>
      <c r="E229" s="54" t="str">
        <f>'saisie tableur'!$H$43</f>
        <v>TDCORG</v>
      </c>
      <c r="F229" s="214" t="s">
        <v>61</v>
      </c>
      <c r="G229" s="222" t="s">
        <v>766</v>
      </c>
      <c r="H229" s="218">
        <v>11</v>
      </c>
      <c r="I229" s="39">
        <v>0</v>
      </c>
      <c r="K229" s="36"/>
      <c r="P229" s="39" t="s">
        <v>885</v>
      </c>
    </row>
    <row r="230" spans="1:16" ht="12.75" customHeight="1">
      <c r="A230" s="138">
        <f>IF(B230=0,,LEFT(B230,SEARCH("-",B230,1)-1))</f>
        <v>0</v>
      </c>
      <c r="B230" s="161">
        <f>IF('saisie tableur'!$B$52=0,IF(B229=0,,'saisie tableur'!I$52),'saisie tableur'!$B$52)</f>
        <v>0</v>
      </c>
      <c r="C230" s="143">
        <v>197</v>
      </c>
      <c r="D230" s="53" t="s">
        <v>361</v>
      </c>
      <c r="E230" s="54" t="str">
        <f>'saisie tableur'!$H$43</f>
        <v>TDCORG</v>
      </c>
      <c r="F230" s="214" t="s">
        <v>61</v>
      </c>
      <c r="G230" s="222" t="s">
        <v>767</v>
      </c>
      <c r="H230" s="216">
        <v>3</v>
      </c>
      <c r="I230" s="217" t="s">
        <v>63</v>
      </c>
      <c r="K230" s="36"/>
      <c r="P230" s="39" t="s">
        <v>886</v>
      </c>
    </row>
    <row r="231" spans="1:16" ht="12.75" customHeight="1">
      <c r="A231" s="138">
        <f>IF(B231=0,,LEFT(B231,SEARCH("-",B231,1)-1))</f>
        <v>0</v>
      </c>
      <c r="B231" s="161">
        <f>IF('saisie tableur'!$B$52=0,IF(B229=0,,'saisie tableur'!D$52),)</f>
        <v>0</v>
      </c>
      <c r="C231" s="143">
        <v>198</v>
      </c>
      <c r="D231" s="53" t="s">
        <v>362</v>
      </c>
      <c r="E231" s="54" t="str">
        <f>'saisie tableur'!$H$43</f>
        <v>TDCORG</v>
      </c>
      <c r="F231" s="214" t="s">
        <v>61</v>
      </c>
      <c r="G231" s="222" t="s">
        <v>768</v>
      </c>
      <c r="H231" s="216">
        <v>3</v>
      </c>
      <c r="I231" s="217" t="s">
        <v>63</v>
      </c>
      <c r="K231" s="36"/>
      <c r="P231" s="39" t="s">
        <v>887</v>
      </c>
    </row>
    <row r="232" spans="1:16">
      <c r="A232" s="134">
        <f>IF(B232=0,,B232)</f>
        <v>0</v>
      </c>
      <c r="B232" s="155">
        <f>IF(LEFT(B230,3)="CPX",N('saisie tableur'!H52),)</f>
        <v>0</v>
      </c>
      <c r="C232" s="143">
        <v>381</v>
      </c>
      <c r="D232" s="65" t="s">
        <v>374</v>
      </c>
      <c r="E232" s="54" t="str">
        <f>'saisie tableur'!$H$43</f>
        <v>TDCORG</v>
      </c>
      <c r="F232" s="214"/>
      <c r="G232" s="214"/>
      <c r="H232" s="214"/>
      <c r="I232" s="214"/>
      <c r="K232" s="36"/>
      <c r="P232" s="39" t="s">
        <v>888</v>
      </c>
    </row>
    <row r="233" spans="1:16" ht="12.75" customHeight="1">
      <c r="A233" s="138">
        <f>IF(B233=0,,LEFT(B233,SEARCH("-",B233,1)-1))</f>
        <v>0</v>
      </c>
      <c r="B233" s="163">
        <f>IF(B232=0,,'saisie tableur'!I52)</f>
        <v>0</v>
      </c>
      <c r="C233" s="143">
        <v>382</v>
      </c>
      <c r="D233" s="65" t="s">
        <v>375</v>
      </c>
      <c r="E233" s="54" t="str">
        <f>'saisie tableur'!$H$43</f>
        <v>TDCORG</v>
      </c>
      <c r="F233" s="214"/>
      <c r="G233" s="214"/>
      <c r="H233" s="214"/>
      <c r="I233" s="214"/>
      <c r="K233" s="36"/>
      <c r="P233" s="39" t="s">
        <v>889</v>
      </c>
    </row>
    <row r="234" spans="1:16" ht="12.75" customHeight="1">
      <c r="A234" s="138">
        <f>IF(B234=0,,LEFT(B234,SEARCH("-",B234,1)-1))</f>
        <v>0</v>
      </c>
      <c r="B234" s="163">
        <f>IF(B232=0,,'saisie tableur'!$D$52)</f>
        <v>0</v>
      </c>
      <c r="C234" s="143">
        <v>383</v>
      </c>
      <c r="D234" s="65" t="s">
        <v>376</v>
      </c>
      <c r="E234" s="54" t="str">
        <f>'saisie tableur'!$H$43</f>
        <v>TDCORG</v>
      </c>
      <c r="F234" s="214"/>
      <c r="G234" s="214"/>
      <c r="H234" s="214"/>
      <c r="I234" s="214"/>
      <c r="K234" s="36"/>
      <c r="P234" s="39" t="s">
        <v>890</v>
      </c>
    </row>
    <row r="235" spans="1:16">
      <c r="A235" s="134">
        <f>IF(B235=0,,B235)</f>
        <v>0</v>
      </c>
      <c r="B235" s="155">
        <f>IF(LEFT(B230,3)="CPX",N('saisie tableur'!H53),)</f>
        <v>0</v>
      </c>
      <c r="C235" s="143">
        <v>384</v>
      </c>
      <c r="D235" s="65" t="s">
        <v>377</v>
      </c>
      <c r="E235" s="54" t="str">
        <f>'saisie tableur'!$H$43</f>
        <v>TDCORG</v>
      </c>
      <c r="F235" s="214"/>
      <c r="G235" s="214"/>
      <c r="H235" s="214"/>
      <c r="I235" s="214"/>
      <c r="K235" s="36"/>
      <c r="P235" s="39" t="s">
        <v>891</v>
      </c>
    </row>
    <row r="236" spans="1:16" ht="12.75" customHeight="1">
      <c r="A236" s="138">
        <f>IF(B236=0,,LEFT(B236,SEARCH("-",B236,1)-1))</f>
        <v>0</v>
      </c>
      <c r="B236" s="163">
        <f>IF(B235=0,,'saisie tableur'!I53)</f>
        <v>0</v>
      </c>
      <c r="C236" s="143">
        <v>385</v>
      </c>
      <c r="D236" s="65" t="s">
        <v>378</v>
      </c>
      <c r="E236" s="54" t="str">
        <f>'saisie tableur'!$H$43</f>
        <v>TDCORG</v>
      </c>
      <c r="F236" s="214"/>
      <c r="G236" s="214"/>
      <c r="H236" s="214"/>
      <c r="I236" s="214"/>
      <c r="K236" s="36"/>
      <c r="P236" s="39" t="s">
        <v>892</v>
      </c>
    </row>
    <row r="237" spans="1:16" ht="12.75" customHeight="1">
      <c r="A237" s="138">
        <f>IF(B237=0,,LEFT(B237,SEARCH("-",B237,1)-1))</f>
        <v>0</v>
      </c>
      <c r="B237" s="163">
        <f>IF(B235=0,,'saisie tableur'!$D$53)</f>
        <v>0</v>
      </c>
      <c r="C237" s="143">
        <v>386</v>
      </c>
      <c r="D237" s="65" t="s">
        <v>379</v>
      </c>
      <c r="E237" s="54" t="str">
        <f>'saisie tableur'!$H$43</f>
        <v>TDCORG</v>
      </c>
      <c r="F237" s="214"/>
      <c r="G237" s="214"/>
      <c r="H237" s="214"/>
      <c r="I237" s="214"/>
      <c r="K237" s="36"/>
      <c r="P237" s="39" t="s">
        <v>893</v>
      </c>
    </row>
    <row r="238" spans="1:16">
      <c r="A238" s="134">
        <f>IF(B238=0,,B238)</f>
        <v>0</v>
      </c>
      <c r="B238" s="149">
        <f>N('saisie tableur'!H$54)</f>
        <v>0</v>
      </c>
      <c r="C238" s="143">
        <v>199</v>
      </c>
      <c r="D238" s="55" t="s">
        <v>363</v>
      </c>
      <c r="E238" s="54" t="str">
        <f>'saisie tableur'!$H$43</f>
        <v>TDCORG</v>
      </c>
      <c r="F238" s="225" t="s">
        <v>61</v>
      </c>
      <c r="G238" s="229" t="s">
        <v>706</v>
      </c>
      <c r="H238" s="227">
        <v>11</v>
      </c>
      <c r="I238" s="228">
        <v>2</v>
      </c>
      <c r="K238" s="36"/>
      <c r="P238" s="39" t="s">
        <v>894</v>
      </c>
    </row>
    <row r="239" spans="1:16" ht="12.75" customHeight="1">
      <c r="A239" s="138">
        <f>IF(B239=0,,LEFT(B239,SEARCH("-",B239,1)-1))</f>
        <v>0</v>
      </c>
      <c r="B239" s="162">
        <f>IF(B238=0,,'saisie tableur'!I$54)</f>
        <v>0</v>
      </c>
      <c r="C239" s="143">
        <v>200</v>
      </c>
      <c r="D239" s="55" t="s">
        <v>364</v>
      </c>
      <c r="E239" s="54" t="str">
        <f>'saisie tableur'!$H$43</f>
        <v>TDCORG</v>
      </c>
      <c r="F239" s="225" t="s">
        <v>61</v>
      </c>
      <c r="G239" s="229" t="s">
        <v>707</v>
      </c>
      <c r="H239" s="227">
        <v>3</v>
      </c>
      <c r="I239" s="228" t="s">
        <v>63</v>
      </c>
      <c r="K239" s="36"/>
      <c r="P239" s="39" t="s">
        <v>895</v>
      </c>
    </row>
    <row r="240" spans="1:16">
      <c r="A240" s="134">
        <f>IF(B240=0,,B240)</f>
        <v>0</v>
      </c>
      <c r="B240" s="150">
        <f>N('saisie tableur'!H$55)</f>
        <v>0</v>
      </c>
      <c r="C240" s="143">
        <v>201</v>
      </c>
      <c r="D240" s="55" t="s">
        <v>417</v>
      </c>
      <c r="E240" s="54" t="str">
        <f>'saisie tableur'!$H$43</f>
        <v>TDCORG</v>
      </c>
      <c r="F240" s="225" t="s">
        <v>61</v>
      </c>
      <c r="G240" s="229" t="s">
        <v>708</v>
      </c>
      <c r="H240" s="227">
        <v>11</v>
      </c>
      <c r="I240" s="228">
        <v>2</v>
      </c>
      <c r="K240" s="36"/>
      <c r="P240" s="39" t="s">
        <v>943</v>
      </c>
    </row>
    <row r="241" spans="1:16" ht="12.75" customHeight="1">
      <c r="A241" s="137" t="str">
        <f t="shared" ref="A241:A246" si="26">IF(B241=1,"O",IF(B241=0,"N",))</f>
        <v>N</v>
      </c>
      <c r="B241" s="151">
        <f>IF(COUNTA('saisie tableur'!J44:K48)&gt;0,1,0)</f>
        <v>0</v>
      </c>
      <c r="C241" s="143">
        <v>203</v>
      </c>
      <c r="D241" s="56" t="s">
        <v>524</v>
      </c>
      <c r="E241" s="57" t="str">
        <f>'saisie tableur'!$J$43</f>
        <v xml:space="preserve">        BMDRLT</v>
      </c>
      <c r="F241" s="225" t="s">
        <v>61</v>
      </c>
      <c r="G241" s="231" t="s">
        <v>815</v>
      </c>
      <c r="H241" s="227">
        <v>1</v>
      </c>
      <c r="I241" s="228" t="s">
        <v>63</v>
      </c>
      <c r="K241" s="36"/>
      <c r="P241" s="39" t="s">
        <v>896</v>
      </c>
    </row>
    <row r="242" spans="1:16" ht="12.75" customHeight="1">
      <c r="A242" s="137">
        <f t="shared" si="26"/>
        <v>0</v>
      </c>
      <c r="B242" s="158">
        <f>IF(B209*B$241=1,IF(COUNTA('saisie tableur'!J44:K44)=1,0,1),-1)</f>
        <v>-1</v>
      </c>
      <c r="C242" s="143">
        <v>204</v>
      </c>
      <c r="D242" s="58" t="s">
        <v>23</v>
      </c>
      <c r="E242" s="57" t="str">
        <f>'saisie tableur'!$J$43</f>
        <v xml:space="preserve">        BMDRLT</v>
      </c>
      <c r="F242" s="225" t="s">
        <v>61</v>
      </c>
      <c r="G242" s="229" t="s">
        <v>616</v>
      </c>
      <c r="H242" s="227">
        <v>1</v>
      </c>
      <c r="I242" s="228" t="s">
        <v>63</v>
      </c>
      <c r="P242" s="39" t="s">
        <v>897</v>
      </c>
    </row>
    <row r="243" spans="1:16" ht="12.75" customHeight="1">
      <c r="A243" s="137">
        <f t="shared" si="26"/>
        <v>0</v>
      </c>
      <c r="B243" s="158">
        <f>IF(B210*B$241=1,IF(COUNTA('saisie tableur'!J45:K45)=1,0,1),-1)</f>
        <v>-1</v>
      </c>
      <c r="C243" s="143">
        <v>205</v>
      </c>
      <c r="D243" s="58" t="s">
        <v>24</v>
      </c>
      <c r="E243" s="57" t="str">
        <f>'saisie tableur'!$J$43</f>
        <v xml:space="preserve">        BMDRLT</v>
      </c>
      <c r="F243" s="225" t="s">
        <v>61</v>
      </c>
      <c r="G243" s="229" t="s">
        <v>617</v>
      </c>
      <c r="H243" s="227">
        <v>1</v>
      </c>
      <c r="I243" s="228" t="s">
        <v>63</v>
      </c>
      <c r="P243" s="39" t="s">
        <v>898</v>
      </c>
    </row>
    <row r="244" spans="1:16" ht="12.75" customHeight="1">
      <c r="A244" s="137">
        <f t="shared" si="26"/>
        <v>0</v>
      </c>
      <c r="B244" s="158">
        <f>IF(B211*B$241=1,IF(COUNTA('saisie tableur'!J46:K46)=1,0,1),-1)</f>
        <v>-1</v>
      </c>
      <c r="C244" s="143">
        <v>206</v>
      </c>
      <c r="D244" s="58" t="s">
        <v>25</v>
      </c>
      <c r="E244" s="57" t="str">
        <f>'saisie tableur'!$J$43</f>
        <v xml:space="preserve">        BMDRLT</v>
      </c>
      <c r="F244" s="225" t="s">
        <v>61</v>
      </c>
      <c r="G244" s="229" t="s">
        <v>618</v>
      </c>
      <c r="H244" s="227">
        <v>1</v>
      </c>
      <c r="I244" s="228" t="s">
        <v>63</v>
      </c>
      <c r="P244" s="39" t="s">
        <v>899</v>
      </c>
    </row>
    <row r="245" spans="1:16" ht="12.75" customHeight="1">
      <c r="A245" s="137">
        <f t="shared" si="26"/>
        <v>0</v>
      </c>
      <c r="B245" s="158">
        <f>IF(B212*B$241=1,IF(COUNTA('saisie tableur'!J47:K47)=1,0,1),-1)</f>
        <v>-1</v>
      </c>
      <c r="C245" s="143">
        <v>207</v>
      </c>
      <c r="D245" s="58" t="s">
        <v>26</v>
      </c>
      <c r="E245" s="57" t="str">
        <f>'saisie tableur'!$J$43</f>
        <v xml:space="preserve">        BMDRLT</v>
      </c>
      <c r="F245" s="225" t="s">
        <v>61</v>
      </c>
      <c r="G245" s="229" t="s">
        <v>619</v>
      </c>
      <c r="H245" s="227">
        <v>1</v>
      </c>
      <c r="I245" s="228" t="s">
        <v>63</v>
      </c>
      <c r="P245" s="39" t="s">
        <v>900</v>
      </c>
    </row>
    <row r="246" spans="1:16" ht="12.75" customHeight="1">
      <c r="A246" s="137">
        <f t="shared" si="26"/>
        <v>0</v>
      </c>
      <c r="B246" s="158">
        <f>IF(B213*B$241=1,IF(COUNTA('saisie tableur'!J48:K48)=1,0,1),-1)</f>
        <v>-1</v>
      </c>
      <c r="C246" s="143">
        <v>208</v>
      </c>
      <c r="D246" s="58" t="s">
        <v>27</v>
      </c>
      <c r="E246" s="57" t="str">
        <f>'saisie tableur'!$J$43</f>
        <v xml:space="preserve">        BMDRLT</v>
      </c>
      <c r="F246" s="225" t="s">
        <v>61</v>
      </c>
      <c r="G246" s="229" t="s">
        <v>620</v>
      </c>
      <c r="H246" s="227">
        <v>1</v>
      </c>
      <c r="I246" s="228" t="s">
        <v>63</v>
      </c>
      <c r="P246" s="39" t="s">
        <v>901</v>
      </c>
    </row>
    <row r="247" spans="1:16">
      <c r="A247" s="134">
        <f>IF(B247=0,,B247)</f>
        <v>0</v>
      </c>
      <c r="B247" s="146">
        <f>N('saisie tableur'!J$50)</f>
        <v>0</v>
      </c>
      <c r="C247" s="143">
        <v>209</v>
      </c>
      <c r="D247" s="59" t="s">
        <v>354</v>
      </c>
      <c r="E247" s="57" t="str">
        <f>'saisie tableur'!$J$43</f>
        <v xml:space="preserve">        BMDRLT</v>
      </c>
      <c r="F247" s="225" t="s">
        <v>61</v>
      </c>
      <c r="G247" s="229" t="s">
        <v>664</v>
      </c>
      <c r="H247" s="227">
        <v>11</v>
      </c>
      <c r="I247" s="228">
        <v>0</v>
      </c>
      <c r="K247" s="36"/>
      <c r="P247" s="39" t="s">
        <v>902</v>
      </c>
    </row>
    <row r="248" spans="1:16" ht="12.75" customHeight="1">
      <c r="A248" s="138">
        <f>IF(B248=0,,LEFT(B248,SEARCH("-",B248,1)-1))</f>
        <v>0</v>
      </c>
      <c r="B248" s="161">
        <f>IF(B247=0,,'saisie tableur'!K$50)</f>
        <v>0</v>
      </c>
      <c r="C248" s="143">
        <v>210</v>
      </c>
      <c r="D248" s="59" t="s">
        <v>355</v>
      </c>
      <c r="E248" s="57" t="str">
        <f>'saisie tableur'!$J$43</f>
        <v xml:space="preserve">        BMDRLT</v>
      </c>
      <c r="F248" s="225" t="s">
        <v>61</v>
      </c>
      <c r="G248" s="229" t="s">
        <v>665</v>
      </c>
      <c r="H248" s="227">
        <v>3</v>
      </c>
      <c r="I248" s="228" t="s">
        <v>63</v>
      </c>
      <c r="K248" s="36"/>
      <c r="P248" s="39" t="s">
        <v>903</v>
      </c>
    </row>
    <row r="249" spans="1:16" ht="12.75" customHeight="1">
      <c r="A249" s="138">
        <f>IF(B249=0,,LEFT(B249,SEARCH("-",B249,1)-1))</f>
        <v>0</v>
      </c>
      <c r="B249" s="161">
        <f>IF(B247=0,,'saisie tableur'!$D$50)</f>
        <v>0</v>
      </c>
      <c r="C249" s="143">
        <v>211</v>
      </c>
      <c r="D249" s="59" t="s">
        <v>356</v>
      </c>
      <c r="E249" s="57" t="str">
        <f>'saisie tableur'!$J$43</f>
        <v xml:space="preserve">        BMDRLT</v>
      </c>
      <c r="F249" s="225" t="s">
        <v>61</v>
      </c>
      <c r="G249" s="229" t="s">
        <v>666</v>
      </c>
      <c r="H249" s="227">
        <v>3</v>
      </c>
      <c r="I249" s="228" t="s">
        <v>63</v>
      </c>
      <c r="K249" s="36"/>
      <c r="P249" s="39" t="s">
        <v>904</v>
      </c>
    </row>
    <row r="250" spans="1:16">
      <c r="A250" s="134">
        <f>IF(B250=0,,B250)</f>
        <v>0</v>
      </c>
      <c r="B250" s="150">
        <f>N('saisie tableur'!J$51)</f>
        <v>0</v>
      </c>
      <c r="C250" s="143">
        <v>212</v>
      </c>
      <c r="D250" s="60" t="s">
        <v>357</v>
      </c>
      <c r="E250" s="57" t="str">
        <f>'saisie tableur'!$J$43</f>
        <v xml:space="preserve">        BMDRLT</v>
      </c>
      <c r="F250" s="225" t="s">
        <v>61</v>
      </c>
      <c r="G250" s="229" t="s">
        <v>667</v>
      </c>
      <c r="H250" s="227">
        <v>9</v>
      </c>
      <c r="I250" s="228">
        <v>0</v>
      </c>
      <c r="K250" s="36"/>
      <c r="P250" s="39" t="s">
        <v>905</v>
      </c>
    </row>
    <row r="251" spans="1:16" ht="12.75" customHeight="1">
      <c r="A251" s="138">
        <f>IF(B251=0,,LEFT(B251,SEARCH("-",B251,1)-1))</f>
        <v>0</v>
      </c>
      <c r="B251" s="162">
        <f>IF(B250=0,,'saisie tableur'!K$51)</f>
        <v>0</v>
      </c>
      <c r="C251" s="143">
        <v>213</v>
      </c>
      <c r="D251" s="60" t="s">
        <v>358</v>
      </c>
      <c r="E251" s="57" t="str">
        <f>'saisie tableur'!$J$43</f>
        <v xml:space="preserve">        BMDRLT</v>
      </c>
      <c r="F251" s="225" t="s">
        <v>61</v>
      </c>
      <c r="G251" s="229" t="s">
        <v>668</v>
      </c>
      <c r="H251" s="227">
        <v>3</v>
      </c>
      <c r="I251" s="228" t="s">
        <v>63</v>
      </c>
      <c r="K251" s="36"/>
      <c r="P251" s="39" t="s">
        <v>906</v>
      </c>
    </row>
    <row r="252" spans="1:16" ht="12.75" customHeight="1">
      <c r="A252" s="138">
        <f>IF(B252=0,,LEFT(B252,SEARCH("-",B252,1)-1))</f>
        <v>0</v>
      </c>
      <c r="B252" s="162">
        <f>IF(B250=0,,'saisie tableur'!$D$51)</f>
        <v>0</v>
      </c>
      <c r="C252" s="143">
        <v>214</v>
      </c>
      <c r="D252" s="60" t="s">
        <v>359</v>
      </c>
      <c r="E252" s="57" t="str">
        <f>'saisie tableur'!$J$43</f>
        <v xml:space="preserve">        BMDRLT</v>
      </c>
      <c r="F252" s="225" t="s">
        <v>61</v>
      </c>
      <c r="G252" s="229" t="s">
        <v>669</v>
      </c>
      <c r="H252" s="227">
        <v>3</v>
      </c>
      <c r="I252" s="228" t="s">
        <v>63</v>
      </c>
      <c r="P252" s="39" t="s">
        <v>907</v>
      </c>
    </row>
    <row r="253" spans="1:16">
      <c r="A253" s="134">
        <f>IF(B253=0,,B253)</f>
        <v>0</v>
      </c>
      <c r="B253" s="148">
        <f>IF('saisie tableur'!$B$52=0,N('saisie tableur'!J$52),)</f>
        <v>0</v>
      </c>
      <c r="C253" s="143">
        <v>215</v>
      </c>
      <c r="D253" s="59" t="s">
        <v>360</v>
      </c>
      <c r="E253" s="57" t="str">
        <f>'saisie tableur'!$J$43</f>
        <v xml:space="preserve">        BMDRLT</v>
      </c>
      <c r="F253" s="214" t="s">
        <v>61</v>
      </c>
      <c r="G253" s="222" t="s">
        <v>769</v>
      </c>
      <c r="H253" s="218">
        <v>11</v>
      </c>
      <c r="I253" s="39">
        <v>0</v>
      </c>
      <c r="P253" s="39" t="s">
        <v>908</v>
      </c>
    </row>
    <row r="254" spans="1:16" ht="12.75" customHeight="1">
      <c r="A254" s="138">
        <f>IF(B254=0,,LEFT(B254,SEARCH("-",B254,1)-1))</f>
        <v>0</v>
      </c>
      <c r="B254" s="161">
        <f>IF('saisie tableur'!$B$52=0,IF(B253=0,,'saisie tableur'!K$52),'saisie tableur'!$B$52)</f>
        <v>0</v>
      </c>
      <c r="C254" s="143">
        <v>216</v>
      </c>
      <c r="D254" s="59" t="s">
        <v>361</v>
      </c>
      <c r="E254" s="57" t="str">
        <f>'saisie tableur'!$J$43</f>
        <v xml:space="preserve">        BMDRLT</v>
      </c>
      <c r="F254" s="214" t="s">
        <v>61</v>
      </c>
      <c r="G254" s="222" t="s">
        <v>770</v>
      </c>
      <c r="H254" s="216">
        <v>3</v>
      </c>
      <c r="I254" s="217" t="s">
        <v>63</v>
      </c>
      <c r="P254" s="39" t="s">
        <v>909</v>
      </c>
    </row>
    <row r="255" spans="1:16" ht="12.75" customHeight="1">
      <c r="A255" s="138">
        <f>IF(B255=0,,LEFT(B255,SEARCH("-",B255,1)-1))</f>
        <v>0</v>
      </c>
      <c r="B255" s="161">
        <f>IF('saisie tableur'!$B$52=0,IF(B253=0,,'saisie tableur'!D$52),)</f>
        <v>0</v>
      </c>
      <c r="C255" s="143">
        <v>217</v>
      </c>
      <c r="D255" s="59" t="s">
        <v>362</v>
      </c>
      <c r="E255" s="57" t="str">
        <f>'saisie tableur'!$J$43</f>
        <v xml:space="preserve">        BMDRLT</v>
      </c>
      <c r="F255" s="214" t="s">
        <v>61</v>
      </c>
      <c r="G255" s="222" t="s">
        <v>771</v>
      </c>
      <c r="H255" s="216">
        <v>3</v>
      </c>
      <c r="I255" s="217" t="s">
        <v>63</v>
      </c>
      <c r="P255" s="39" t="s">
        <v>910</v>
      </c>
    </row>
    <row r="256" spans="1:16">
      <c r="A256" s="134">
        <f>IF(B256=0,,B256)</f>
        <v>0</v>
      </c>
      <c r="B256" s="155">
        <f>IF(LEFT(B254,3)="CPX",N('saisie tableur'!J52),)</f>
        <v>0</v>
      </c>
      <c r="C256" s="143">
        <v>381</v>
      </c>
      <c r="D256" s="66" t="s">
        <v>374</v>
      </c>
      <c r="E256" s="57" t="str">
        <f>'saisie tableur'!$J$43</f>
        <v xml:space="preserve">        BMDRLT</v>
      </c>
      <c r="F256" s="214"/>
      <c r="G256" s="214"/>
      <c r="H256" s="214"/>
      <c r="I256" s="214"/>
      <c r="K256" s="36"/>
      <c r="P256" s="39" t="s">
        <v>911</v>
      </c>
    </row>
    <row r="257" spans="1:16" ht="12.75" customHeight="1">
      <c r="A257" s="138">
        <f>IF(B257=0,,LEFT(B257,SEARCH("-",B257,1)-1))</f>
        <v>0</v>
      </c>
      <c r="B257" s="163">
        <f>IF(B256=0,,'saisie tableur'!K52)</f>
        <v>0</v>
      </c>
      <c r="C257" s="143">
        <v>382</v>
      </c>
      <c r="D257" s="66" t="s">
        <v>375</v>
      </c>
      <c r="E257" s="57" t="str">
        <f>'saisie tableur'!$J$43</f>
        <v xml:space="preserve">        BMDRLT</v>
      </c>
      <c r="F257" s="214"/>
      <c r="G257" s="214"/>
      <c r="H257" s="214"/>
      <c r="I257" s="214"/>
      <c r="K257" s="36"/>
      <c r="P257" s="39" t="s">
        <v>912</v>
      </c>
    </row>
    <row r="258" spans="1:16" ht="12.75" customHeight="1">
      <c r="A258" s="138">
        <f>IF(B258=0,,LEFT(B258,SEARCH("-",B258,1)-1))</f>
        <v>0</v>
      </c>
      <c r="B258" s="163">
        <f>IF(B256=0,,'saisie tableur'!$D$52)</f>
        <v>0</v>
      </c>
      <c r="C258" s="143">
        <v>383</v>
      </c>
      <c r="D258" s="66" t="s">
        <v>376</v>
      </c>
      <c r="E258" s="57" t="str">
        <f>'saisie tableur'!$J$43</f>
        <v xml:space="preserve">        BMDRLT</v>
      </c>
      <c r="F258" s="214"/>
      <c r="G258" s="214"/>
      <c r="H258" s="214"/>
      <c r="I258" s="214"/>
      <c r="K258" s="36"/>
      <c r="P258" s="39" t="s">
        <v>913</v>
      </c>
    </row>
    <row r="259" spans="1:16">
      <c r="A259" s="134">
        <f>IF(B259=0,,B259)</f>
        <v>0</v>
      </c>
      <c r="B259" s="155">
        <f>IF(LEFT(B254,3)="CPX",N('saisie tableur'!J53),)</f>
        <v>0</v>
      </c>
      <c r="C259" s="143">
        <v>384</v>
      </c>
      <c r="D259" s="66" t="s">
        <v>377</v>
      </c>
      <c r="E259" s="57" t="str">
        <f>'saisie tableur'!$J$43</f>
        <v xml:space="preserve">        BMDRLT</v>
      </c>
      <c r="F259" s="214"/>
      <c r="G259" s="214"/>
      <c r="H259" s="214"/>
      <c r="I259" s="214"/>
      <c r="K259" s="36"/>
      <c r="P259" s="39" t="s">
        <v>914</v>
      </c>
    </row>
    <row r="260" spans="1:16" ht="12.75" customHeight="1">
      <c r="A260" s="138">
        <f>IF(B260=0,,LEFT(B260,SEARCH("-",B260,1)-1))</f>
        <v>0</v>
      </c>
      <c r="B260" s="163">
        <f>IF(B259=0,,'saisie tableur'!K53)</f>
        <v>0</v>
      </c>
      <c r="C260" s="143">
        <v>385</v>
      </c>
      <c r="D260" s="66" t="s">
        <v>378</v>
      </c>
      <c r="E260" s="57" t="str">
        <f>'saisie tableur'!$J$43</f>
        <v xml:space="preserve">        BMDRLT</v>
      </c>
      <c r="F260" s="214"/>
      <c r="G260" s="214"/>
      <c r="H260" s="214"/>
      <c r="I260" s="214"/>
      <c r="K260" s="36"/>
      <c r="P260" s="39" t="s">
        <v>915</v>
      </c>
    </row>
    <row r="261" spans="1:16" ht="12.75" customHeight="1">
      <c r="A261" s="138">
        <f>IF(B261=0,,LEFT(B261,SEARCH("-",B261,1)-1))</f>
        <v>0</v>
      </c>
      <c r="B261" s="163">
        <f>IF(B259=0,,'saisie tableur'!$D$53)</f>
        <v>0</v>
      </c>
      <c r="C261" s="143">
        <v>386</v>
      </c>
      <c r="D261" s="66" t="s">
        <v>379</v>
      </c>
      <c r="E261" s="57" t="str">
        <f>'saisie tableur'!$J$43</f>
        <v xml:space="preserve">        BMDRLT</v>
      </c>
      <c r="F261" s="214"/>
      <c r="G261" s="214"/>
      <c r="H261" s="214"/>
      <c r="I261" s="214"/>
      <c r="K261" s="36"/>
      <c r="P261" s="39" t="s">
        <v>916</v>
      </c>
    </row>
    <row r="262" spans="1:16">
      <c r="A262" s="134">
        <f>IF(B262=0,,B262)</f>
        <v>0</v>
      </c>
      <c r="B262" s="152">
        <f>N('saisie tableur'!J$54)</f>
        <v>0</v>
      </c>
      <c r="C262" s="143">
        <v>218</v>
      </c>
      <c r="D262" s="60" t="s">
        <v>363</v>
      </c>
      <c r="E262" s="57" t="str">
        <f>'saisie tableur'!$J$43</f>
        <v xml:space="preserve">        BMDRLT</v>
      </c>
      <c r="F262" s="225" t="s">
        <v>61</v>
      </c>
      <c r="G262" s="229" t="s">
        <v>709</v>
      </c>
      <c r="H262" s="227">
        <v>11</v>
      </c>
      <c r="I262" s="228">
        <v>2</v>
      </c>
      <c r="P262" s="39" t="s">
        <v>917</v>
      </c>
    </row>
    <row r="263" spans="1:16" ht="12.75" customHeight="1">
      <c r="A263" s="138">
        <f>IF(B263=0,,LEFT(B263,SEARCH("-",B263,1)-1))</f>
        <v>0</v>
      </c>
      <c r="B263" s="162">
        <f>IF(B262=0,,'saisie tableur'!K$54)</f>
        <v>0</v>
      </c>
      <c r="C263" s="143">
        <v>219</v>
      </c>
      <c r="D263" s="60" t="s">
        <v>364</v>
      </c>
      <c r="E263" s="57" t="str">
        <f>'saisie tableur'!$J$43</f>
        <v xml:space="preserve">        BMDRLT</v>
      </c>
      <c r="F263" s="225" t="s">
        <v>61</v>
      </c>
      <c r="G263" s="229" t="s">
        <v>710</v>
      </c>
      <c r="H263" s="227">
        <v>3</v>
      </c>
      <c r="I263" s="228" t="s">
        <v>63</v>
      </c>
      <c r="P263" s="39" t="s">
        <v>918</v>
      </c>
    </row>
    <row r="264" spans="1:16">
      <c r="A264" s="134">
        <f t="shared" ref="A264:A275" si="27">IF(B264=0,,B264)</f>
        <v>0</v>
      </c>
      <c r="B264" s="149">
        <f>N('saisie tableur'!J$55)</f>
        <v>0</v>
      </c>
      <c r="C264" s="143">
        <v>220</v>
      </c>
      <c r="D264" s="60" t="s">
        <v>417</v>
      </c>
      <c r="E264" s="57" t="str">
        <f>'saisie tableur'!$J$43</f>
        <v xml:space="preserve">        BMDRLT</v>
      </c>
      <c r="F264" s="225" t="s">
        <v>61</v>
      </c>
      <c r="G264" s="229" t="s">
        <v>711</v>
      </c>
      <c r="H264" s="227">
        <v>11</v>
      </c>
      <c r="I264" s="228">
        <v>2</v>
      </c>
      <c r="P264" s="39" t="s">
        <v>919</v>
      </c>
    </row>
    <row r="265" spans="1:16" ht="12.75" customHeight="1">
      <c r="A265" s="133" t="str">
        <f t="shared" si="27"/>
        <v>Matériels</v>
      </c>
      <c r="B265" s="156" t="str">
        <f>IF(COUNTA('saisie tableur'!C64:F68,'saisie tableur'!F59:F60,'saisie tableur'!H59:H60,'saisie tableur'!J59:O60),'saisie tableur'!B57,)</f>
        <v>Matériels</v>
      </c>
      <c r="C265" s="143">
        <v>221</v>
      </c>
      <c r="D265" s="34" t="s">
        <v>386</v>
      </c>
      <c r="E265" s="35" t="s">
        <v>384</v>
      </c>
      <c r="F265" s="225" t="s">
        <v>61</v>
      </c>
      <c r="G265" s="226" t="s">
        <v>535</v>
      </c>
      <c r="H265" s="227">
        <v>60</v>
      </c>
      <c r="I265" s="228" t="s">
        <v>63</v>
      </c>
      <c r="K265" s="36"/>
      <c r="L265" s="37"/>
      <c r="P265" s="39" t="s">
        <v>846</v>
      </c>
    </row>
    <row r="266" spans="1:16" ht="12.75" customHeight="1">
      <c r="A266" s="136" t="str">
        <f t="shared" si="27"/>
        <v>Matériels</v>
      </c>
      <c r="B266" s="153" t="str">
        <f>B265</f>
        <v>Matériels</v>
      </c>
      <c r="C266" s="143">
        <v>222</v>
      </c>
      <c r="D266" s="34" t="s">
        <v>730</v>
      </c>
      <c r="E266" s="35" t="s">
        <v>384</v>
      </c>
      <c r="F266" s="214" t="s">
        <v>61</v>
      </c>
      <c r="G266" s="219" t="s">
        <v>742</v>
      </c>
      <c r="H266" s="218"/>
      <c r="I266" s="217" t="s">
        <v>63</v>
      </c>
      <c r="K266" s="36"/>
      <c r="L266" s="37"/>
      <c r="P266" s="39" t="s">
        <v>847</v>
      </c>
    </row>
    <row r="267" spans="1:16" ht="12.75" customHeight="1">
      <c r="A267" s="135" t="str">
        <f t="shared" si="27"/>
        <v>ensemble des matériel utilisé sur l'ensemble des concerts
situé au théatre du bord de mer</v>
      </c>
      <c r="B267" s="144" t="str">
        <f>'saisie tableur'!J59</f>
        <v>ensemble des matériel utilisé sur l'ensemble des concerts
situé au théatre du bord de mer</v>
      </c>
      <c r="C267" s="143">
        <v>223</v>
      </c>
      <c r="D267" s="34" t="s">
        <v>488</v>
      </c>
      <c r="E267" s="35" t="s">
        <v>384</v>
      </c>
      <c r="F267" s="214" t="s">
        <v>61</v>
      </c>
      <c r="G267" s="219" t="s">
        <v>749</v>
      </c>
      <c r="H267" s="218"/>
      <c r="I267" s="217" t="s">
        <v>63</v>
      </c>
      <c r="K267" s="36"/>
      <c r="L267" s="37"/>
      <c r="P267" s="39" t="s">
        <v>848</v>
      </c>
    </row>
    <row r="268" spans="1:16" ht="12.75" customHeight="1">
      <c r="A268" s="138">
        <f>IF(B268=0,,LEFT(B268,SEARCH("-",B268,1)-1))</f>
        <v>0</v>
      </c>
      <c r="B268" s="144">
        <f>IF(B265=0,,'saisie tableur'!D63)</f>
        <v>0</v>
      </c>
      <c r="C268" s="143">
        <v>224</v>
      </c>
      <c r="D268" s="34" t="s">
        <v>516</v>
      </c>
      <c r="E268" s="35" t="s">
        <v>384</v>
      </c>
      <c r="F268" s="214" t="s">
        <v>61</v>
      </c>
      <c r="G268" s="219" t="s">
        <v>752</v>
      </c>
      <c r="H268" s="218"/>
      <c r="I268" s="217" t="s">
        <v>63</v>
      </c>
      <c r="K268" s="36"/>
      <c r="L268" s="37"/>
      <c r="P268" s="39" t="s">
        <v>849</v>
      </c>
    </row>
    <row r="269" spans="1:16" ht="12.75" customHeight="1">
      <c r="A269" s="206" t="str">
        <f>TEXT(B269,"jj/mm/aaaa")</f>
        <v>25/07/2014</v>
      </c>
      <c r="B269" s="145">
        <f>N('saisie tableur'!F59)</f>
        <v>41845</v>
      </c>
      <c r="C269" s="143">
        <v>225</v>
      </c>
      <c r="D269" s="34" t="s">
        <v>387</v>
      </c>
      <c r="E269" s="35" t="s">
        <v>384</v>
      </c>
      <c r="F269" s="36"/>
      <c r="G269" s="40"/>
      <c r="K269" s="36"/>
      <c r="L269" s="40"/>
      <c r="P269" s="39" t="s">
        <v>850</v>
      </c>
    </row>
    <row r="270" spans="1:16" ht="12.75" customHeight="1">
      <c r="A270" s="206" t="str">
        <f>TEXT(B270,"jj/mm/aaaa")</f>
        <v>10/08/2014</v>
      </c>
      <c r="B270" s="145">
        <f>N('saisie tableur'!H59)</f>
        <v>41861</v>
      </c>
      <c r="C270" s="143">
        <v>226</v>
      </c>
      <c r="D270" s="34" t="s">
        <v>388</v>
      </c>
      <c r="E270" s="35" t="s">
        <v>384</v>
      </c>
      <c r="F270" s="36"/>
      <c r="G270" s="40"/>
      <c r="K270" s="36"/>
      <c r="L270" s="40"/>
      <c r="P270" s="39" t="s">
        <v>851</v>
      </c>
    </row>
    <row r="271" spans="1:16" ht="12.75" customHeight="1">
      <c r="A271" s="206" t="str">
        <f>TEXT(B271,"jj/mm/aaaa")</f>
        <v>00/01/1900</v>
      </c>
      <c r="B271" s="145">
        <f>N('saisie tableur'!F60)</f>
        <v>0</v>
      </c>
      <c r="C271" s="143">
        <v>227</v>
      </c>
      <c r="D271" s="34" t="s">
        <v>390</v>
      </c>
      <c r="E271" s="35" t="s">
        <v>384</v>
      </c>
      <c r="F271" s="36"/>
      <c r="G271" s="40"/>
      <c r="K271" s="36"/>
      <c r="L271" s="40"/>
      <c r="P271" s="39" t="s">
        <v>852</v>
      </c>
    </row>
    <row r="272" spans="1:16" ht="12.75" customHeight="1">
      <c r="A272" s="206" t="str">
        <f>TEXT(B272,"jj/mm/aaaa")</f>
        <v>00/01/1900</v>
      </c>
      <c r="B272" s="145">
        <f>N('saisie tableur'!H60)</f>
        <v>0</v>
      </c>
      <c r="C272" s="143">
        <v>228</v>
      </c>
      <c r="D272" s="34" t="s">
        <v>391</v>
      </c>
      <c r="E272" s="35" t="s">
        <v>384</v>
      </c>
      <c r="F272" s="36"/>
      <c r="G272" s="40"/>
      <c r="K272" s="36"/>
      <c r="L272" s="40"/>
      <c r="P272" s="39" t="s">
        <v>853</v>
      </c>
    </row>
    <row r="273" spans="1:16" ht="12.75" customHeight="1">
      <c r="A273" s="133" t="str">
        <f t="shared" si="27"/>
        <v>Matériel technique</v>
      </c>
      <c r="B273" s="144" t="str">
        <f>'saisie tableur'!C64</f>
        <v>Matériel technique</v>
      </c>
      <c r="C273" s="143">
        <v>229</v>
      </c>
      <c r="D273" s="41" t="s">
        <v>386</v>
      </c>
      <c r="E273" s="42" t="s">
        <v>28</v>
      </c>
      <c r="F273" s="225" t="s">
        <v>61</v>
      </c>
      <c r="G273" s="229" t="s">
        <v>542</v>
      </c>
      <c r="H273" s="227">
        <v>60</v>
      </c>
      <c r="I273" s="228" t="s">
        <v>63</v>
      </c>
      <c r="K273" s="36"/>
      <c r="P273" s="39" t="s">
        <v>854</v>
      </c>
    </row>
    <row r="274" spans="1:16" ht="12.75" customHeight="1">
      <c r="A274" s="136" t="str">
        <f t="shared" si="27"/>
        <v>Matériel technique</v>
      </c>
      <c r="B274" s="153" t="str">
        <f>IFERROR(VLOOKUP('saisie tableur'!C64,nom_objet,1,FALSE),)</f>
        <v>Matériel technique</v>
      </c>
      <c r="C274" s="143">
        <v>230</v>
      </c>
      <c r="D274" s="64" t="s">
        <v>420</v>
      </c>
      <c r="E274" s="42" t="s">
        <v>28</v>
      </c>
      <c r="F274" s="214" t="s">
        <v>61</v>
      </c>
      <c r="G274" s="219" t="s">
        <v>743</v>
      </c>
      <c r="H274" s="218"/>
      <c r="I274" s="217" t="s">
        <v>63</v>
      </c>
      <c r="K274" s="36"/>
      <c r="L274" s="37"/>
      <c r="P274" s="39" t="s">
        <v>855</v>
      </c>
    </row>
    <row r="275" spans="1:16">
      <c r="A275" s="135">
        <f t="shared" si="27"/>
        <v>100000</v>
      </c>
      <c r="B275" s="145">
        <f>N('saisie tableur'!F64)</f>
        <v>100000</v>
      </c>
      <c r="C275" s="143">
        <v>231</v>
      </c>
      <c r="D275" s="44" t="s">
        <v>490</v>
      </c>
      <c r="E275" s="69" t="s">
        <v>28</v>
      </c>
      <c r="F275" s="225" t="s">
        <v>61</v>
      </c>
      <c r="G275" s="230" t="s">
        <v>576</v>
      </c>
      <c r="H275" s="227">
        <v>11</v>
      </c>
      <c r="I275" s="228">
        <v>0</v>
      </c>
      <c r="K275" s="36"/>
      <c r="L275" s="40"/>
      <c r="P275" s="39" t="s">
        <v>856</v>
      </c>
    </row>
    <row r="276" spans="1:16" ht="12.75" customHeight="1">
      <c r="A276" s="138" t="str">
        <f>IF(B276=0,,LEFT(B276,SEARCH("-",B276,1)-1))</f>
        <v>D</v>
      </c>
      <c r="B276" s="159" t="str">
        <f>IF(B275=0,,'saisie tableur'!$I$70)</f>
        <v>D-Devise</v>
      </c>
      <c r="C276" s="143">
        <v>232</v>
      </c>
      <c r="D276" s="44" t="s">
        <v>491</v>
      </c>
      <c r="E276" s="69" t="s">
        <v>28</v>
      </c>
      <c r="F276" s="225" t="s">
        <v>61</v>
      </c>
      <c r="G276" s="230" t="s">
        <v>577</v>
      </c>
      <c r="H276" s="227">
        <v>1</v>
      </c>
      <c r="I276" s="228" t="s">
        <v>63</v>
      </c>
      <c r="K276" s="36"/>
      <c r="L276" s="40"/>
      <c r="P276" s="39" t="s">
        <v>857</v>
      </c>
    </row>
    <row r="277" spans="1:16" ht="12.75" customHeight="1">
      <c r="A277" s="138" t="str">
        <f t="shared" ref="A277:A278" si="28">IF(B277=0,,LEFT(B277,SEARCH("-",B277,1)-1))</f>
        <v>VTD</v>
      </c>
      <c r="B277" s="160" t="str">
        <f>IF(B275=0,,'saisie tableur'!$D$70)</f>
        <v>VTD-Valeur Totale Déclarée</v>
      </c>
      <c r="C277" s="143">
        <v>233</v>
      </c>
      <c r="D277" s="44" t="s">
        <v>492</v>
      </c>
      <c r="E277" s="69" t="s">
        <v>28</v>
      </c>
      <c r="F277" s="225" t="s">
        <v>61</v>
      </c>
      <c r="G277" s="230" t="s">
        <v>556</v>
      </c>
      <c r="H277" s="227">
        <v>5</v>
      </c>
      <c r="I277" s="228" t="s">
        <v>63</v>
      </c>
      <c r="K277" s="36"/>
      <c r="L277" s="40"/>
      <c r="P277" s="39" t="s">
        <v>858</v>
      </c>
    </row>
    <row r="278" spans="1:16" ht="12.75" customHeight="1">
      <c r="A278" s="138" t="str">
        <f t="shared" si="28"/>
        <v>H</v>
      </c>
      <c r="B278" s="160" t="str">
        <f>IF(B275=0,,'saisie tableur'!$E$70)</f>
        <v>H-HT</v>
      </c>
      <c r="C278" s="143">
        <v>234</v>
      </c>
      <c r="D278" s="44" t="s">
        <v>517</v>
      </c>
      <c r="E278" s="69" t="s">
        <v>28</v>
      </c>
      <c r="F278" s="214" t="s">
        <v>61</v>
      </c>
      <c r="G278" s="215" t="s">
        <v>737</v>
      </c>
      <c r="H278" s="216">
        <v>1</v>
      </c>
      <c r="I278" s="217" t="s">
        <v>63</v>
      </c>
      <c r="K278" s="36"/>
      <c r="L278" s="40"/>
      <c r="P278" s="39" t="s">
        <v>859</v>
      </c>
    </row>
    <row r="279" spans="1:16" ht="12.75" customHeight="1">
      <c r="A279" s="133" t="str">
        <f>IF(B279=0,,B279)</f>
        <v>Instrument de Musique</v>
      </c>
      <c r="B279" s="144" t="str">
        <f>'saisie tableur'!C65</f>
        <v>Instrument de Musique</v>
      </c>
      <c r="C279" s="143">
        <v>235</v>
      </c>
      <c r="D279" s="41" t="s">
        <v>386</v>
      </c>
      <c r="E279" s="42" t="s">
        <v>29</v>
      </c>
      <c r="F279" s="225" t="s">
        <v>61</v>
      </c>
      <c r="G279" s="229" t="s">
        <v>543</v>
      </c>
      <c r="H279" s="227">
        <v>60</v>
      </c>
      <c r="I279" s="228" t="s">
        <v>63</v>
      </c>
      <c r="K279" s="36"/>
      <c r="P279" s="39" t="s">
        <v>854</v>
      </c>
    </row>
    <row r="280" spans="1:16" ht="12.75" customHeight="1">
      <c r="A280" s="136" t="str">
        <f>IF(B280=0,,B280)</f>
        <v>Instrument de Musique</v>
      </c>
      <c r="B280" s="153" t="str">
        <f>IFERROR(VLOOKUP('saisie tableur'!C65,nom_objet,1,FALSE),)</f>
        <v>Instrument de Musique</v>
      </c>
      <c r="C280" s="143">
        <v>236</v>
      </c>
      <c r="D280" s="64" t="s">
        <v>420</v>
      </c>
      <c r="E280" s="42" t="s">
        <v>29</v>
      </c>
      <c r="F280" s="214" t="s">
        <v>61</v>
      </c>
      <c r="G280" s="219" t="s">
        <v>744</v>
      </c>
      <c r="H280" s="218"/>
      <c r="I280" s="217" t="s">
        <v>63</v>
      </c>
      <c r="K280" s="36"/>
      <c r="L280" s="37"/>
      <c r="P280" s="39" t="s">
        <v>855</v>
      </c>
    </row>
    <row r="281" spans="1:16">
      <c r="A281" s="135">
        <f>IF(B281=0,,B281)</f>
        <v>50000</v>
      </c>
      <c r="B281" s="145">
        <f>N('saisie tableur'!F65)</f>
        <v>50000</v>
      </c>
      <c r="C281" s="143">
        <v>237</v>
      </c>
      <c r="D281" s="44" t="s">
        <v>490</v>
      </c>
      <c r="E281" s="69" t="s">
        <v>29</v>
      </c>
      <c r="F281" s="225" t="s">
        <v>61</v>
      </c>
      <c r="G281" s="230" t="s">
        <v>578</v>
      </c>
      <c r="H281" s="227">
        <v>11</v>
      </c>
      <c r="I281" s="228">
        <v>0</v>
      </c>
      <c r="K281" s="36"/>
      <c r="L281" s="40"/>
      <c r="P281" s="39" t="s">
        <v>856</v>
      </c>
    </row>
    <row r="282" spans="1:16" ht="12.75" customHeight="1">
      <c r="A282" s="138" t="str">
        <f>IF(B282=0,,LEFT(B282,SEARCH("-",B282,1)-1))</f>
        <v>D</v>
      </c>
      <c r="B282" s="159" t="str">
        <f>IF(B281=0,,'saisie tableur'!$I$70)</f>
        <v>D-Devise</v>
      </c>
      <c r="C282" s="143">
        <v>238</v>
      </c>
      <c r="D282" s="44" t="s">
        <v>491</v>
      </c>
      <c r="E282" s="69" t="s">
        <v>29</v>
      </c>
      <c r="F282" s="225" t="s">
        <v>61</v>
      </c>
      <c r="G282" s="230" t="s">
        <v>579</v>
      </c>
      <c r="H282" s="227">
        <v>1</v>
      </c>
      <c r="I282" s="228" t="s">
        <v>63</v>
      </c>
      <c r="K282" s="36"/>
      <c r="L282" s="40"/>
      <c r="P282" s="39" t="s">
        <v>857</v>
      </c>
    </row>
    <row r="283" spans="1:16" ht="12.75" customHeight="1">
      <c r="A283" s="138" t="str">
        <f t="shared" ref="A283:A284" si="29">IF(B283=0,,LEFT(B283,SEARCH("-",B283,1)-1))</f>
        <v>VTD</v>
      </c>
      <c r="B283" s="160" t="str">
        <f>IF(B281=0,,'saisie tableur'!$D$70)</f>
        <v>VTD-Valeur Totale Déclarée</v>
      </c>
      <c r="C283" s="143">
        <v>239</v>
      </c>
      <c r="D283" s="44" t="s">
        <v>492</v>
      </c>
      <c r="E283" s="69" t="s">
        <v>29</v>
      </c>
      <c r="F283" s="225" t="s">
        <v>61</v>
      </c>
      <c r="G283" s="230" t="s">
        <v>557</v>
      </c>
      <c r="H283" s="227">
        <v>5</v>
      </c>
      <c r="I283" s="228" t="s">
        <v>63</v>
      </c>
      <c r="K283" s="36"/>
      <c r="L283" s="40"/>
      <c r="P283" s="39" t="s">
        <v>858</v>
      </c>
    </row>
    <row r="284" spans="1:16" ht="12.75" customHeight="1">
      <c r="A284" s="138" t="str">
        <f t="shared" si="29"/>
        <v>H</v>
      </c>
      <c r="B284" s="160" t="str">
        <f>IF(B281=0,,'saisie tableur'!$E$70)</f>
        <v>H-HT</v>
      </c>
      <c r="C284" s="143">
        <v>240</v>
      </c>
      <c r="D284" s="44" t="s">
        <v>517</v>
      </c>
      <c r="E284" s="69" t="s">
        <v>29</v>
      </c>
      <c r="F284" s="214" t="s">
        <v>61</v>
      </c>
      <c r="G284" s="215" t="s">
        <v>737</v>
      </c>
      <c r="H284" s="220">
        <v>1</v>
      </c>
      <c r="I284" s="221" t="s">
        <v>63</v>
      </c>
      <c r="K284" s="36"/>
      <c r="L284" s="40"/>
      <c r="P284" s="39" t="s">
        <v>859</v>
      </c>
    </row>
    <row r="285" spans="1:16" ht="12.75" customHeight="1">
      <c r="A285" s="133">
        <f>IF(B285=0,,B285)</f>
        <v>0</v>
      </c>
      <c r="B285" s="144">
        <f>'saisie tableur'!C66</f>
        <v>0</v>
      </c>
      <c r="C285" s="143">
        <v>241</v>
      </c>
      <c r="D285" s="41" t="s">
        <v>386</v>
      </c>
      <c r="E285" s="42" t="s">
        <v>30</v>
      </c>
      <c r="F285" s="225" t="s">
        <v>61</v>
      </c>
      <c r="G285" s="229" t="s">
        <v>544</v>
      </c>
      <c r="H285" s="227">
        <v>60</v>
      </c>
      <c r="I285" s="228" t="s">
        <v>63</v>
      </c>
      <c r="K285" s="36"/>
      <c r="P285" s="39" t="s">
        <v>854</v>
      </c>
    </row>
    <row r="286" spans="1:16" ht="12.75" customHeight="1">
      <c r="A286" s="136">
        <f>IF(B286=0,,B286)</f>
        <v>0</v>
      </c>
      <c r="B286" s="153">
        <f>IFERROR(VLOOKUP('saisie tableur'!C66,nom_objet,1,FALSE),)</f>
        <v>0</v>
      </c>
      <c r="C286" s="143">
        <v>242</v>
      </c>
      <c r="D286" s="64" t="s">
        <v>420</v>
      </c>
      <c r="E286" s="42" t="s">
        <v>30</v>
      </c>
      <c r="F286" s="214" t="s">
        <v>61</v>
      </c>
      <c r="G286" s="219" t="s">
        <v>745</v>
      </c>
      <c r="H286" s="218"/>
      <c r="I286" s="217" t="s">
        <v>63</v>
      </c>
      <c r="K286" s="36"/>
      <c r="L286" s="37"/>
      <c r="P286" s="39" t="s">
        <v>855</v>
      </c>
    </row>
    <row r="287" spans="1:16">
      <c r="A287" s="135">
        <f>IF(B287=0,,B287)</f>
        <v>0</v>
      </c>
      <c r="B287" s="145">
        <f>N('saisie tableur'!F66)</f>
        <v>0</v>
      </c>
      <c r="C287" s="143">
        <v>243</v>
      </c>
      <c r="D287" s="44" t="s">
        <v>490</v>
      </c>
      <c r="E287" s="69" t="s">
        <v>30</v>
      </c>
      <c r="F287" s="225" t="s">
        <v>61</v>
      </c>
      <c r="G287" s="230" t="s">
        <v>580</v>
      </c>
      <c r="H287" s="227">
        <v>11</v>
      </c>
      <c r="I287" s="228">
        <v>0</v>
      </c>
      <c r="K287" s="36"/>
      <c r="L287" s="40"/>
      <c r="P287" s="39" t="s">
        <v>856</v>
      </c>
    </row>
    <row r="288" spans="1:16" ht="12.75" customHeight="1">
      <c r="A288" s="138">
        <f>IF(B288=0,,LEFT(B288,SEARCH("-",B288,1)-1))</f>
        <v>0</v>
      </c>
      <c r="B288" s="159">
        <f>IF(B287=0,,'saisie tableur'!$I$70)</f>
        <v>0</v>
      </c>
      <c r="C288" s="143">
        <v>244</v>
      </c>
      <c r="D288" s="44" t="s">
        <v>491</v>
      </c>
      <c r="E288" s="69" t="s">
        <v>30</v>
      </c>
      <c r="F288" s="225" t="s">
        <v>61</v>
      </c>
      <c r="G288" s="230" t="s">
        <v>581</v>
      </c>
      <c r="H288" s="227">
        <v>1</v>
      </c>
      <c r="I288" s="228" t="s">
        <v>63</v>
      </c>
      <c r="K288" s="36"/>
      <c r="L288" s="40"/>
      <c r="P288" s="39" t="s">
        <v>857</v>
      </c>
    </row>
    <row r="289" spans="1:16" ht="12.75" customHeight="1">
      <c r="A289" s="138">
        <f t="shared" ref="A289:A290" si="30">IF(B289=0,,LEFT(B289,SEARCH("-",B289,1)-1))</f>
        <v>0</v>
      </c>
      <c r="B289" s="160">
        <f>IF(B287=0,,'saisie tableur'!$D$70)</f>
        <v>0</v>
      </c>
      <c r="C289" s="143">
        <v>245</v>
      </c>
      <c r="D289" s="44" t="s">
        <v>492</v>
      </c>
      <c r="E289" s="69" t="s">
        <v>30</v>
      </c>
      <c r="F289" s="225" t="s">
        <v>61</v>
      </c>
      <c r="G289" s="230" t="s">
        <v>558</v>
      </c>
      <c r="H289" s="227">
        <v>5</v>
      </c>
      <c r="I289" s="228" t="s">
        <v>63</v>
      </c>
      <c r="K289" s="36"/>
      <c r="L289" s="40"/>
      <c r="P289" s="39" t="s">
        <v>858</v>
      </c>
    </row>
    <row r="290" spans="1:16" ht="12.75" customHeight="1">
      <c r="A290" s="138">
        <f t="shared" si="30"/>
        <v>0</v>
      </c>
      <c r="B290" s="160">
        <f>IF(B287=0,,'saisie tableur'!$E$70)</f>
        <v>0</v>
      </c>
      <c r="C290" s="143">
        <v>246</v>
      </c>
      <c r="D290" s="44" t="s">
        <v>517</v>
      </c>
      <c r="E290" s="69" t="s">
        <v>30</v>
      </c>
      <c r="F290" s="214" t="s">
        <v>61</v>
      </c>
      <c r="G290" s="215" t="s">
        <v>737</v>
      </c>
      <c r="H290" s="220">
        <v>1</v>
      </c>
      <c r="I290" s="221" t="s">
        <v>63</v>
      </c>
      <c r="K290" s="36"/>
      <c r="L290" s="40"/>
      <c r="P290" s="39" t="s">
        <v>859</v>
      </c>
    </row>
    <row r="291" spans="1:16" ht="12.75" customHeight="1">
      <c r="A291" s="133">
        <f>IF(B291=0,,B291)</f>
        <v>0</v>
      </c>
      <c r="B291" s="144">
        <f>'saisie tableur'!C67</f>
        <v>0</v>
      </c>
      <c r="C291" s="143">
        <v>247</v>
      </c>
      <c r="D291" s="41" t="s">
        <v>386</v>
      </c>
      <c r="E291" s="42" t="s">
        <v>31</v>
      </c>
      <c r="F291" s="225" t="s">
        <v>61</v>
      </c>
      <c r="G291" s="229" t="s">
        <v>545</v>
      </c>
      <c r="H291" s="227">
        <v>60</v>
      </c>
      <c r="I291" s="228" t="s">
        <v>63</v>
      </c>
      <c r="K291" s="36"/>
      <c r="P291" s="39" t="s">
        <v>854</v>
      </c>
    </row>
    <row r="292" spans="1:16" ht="12.75" customHeight="1">
      <c r="A292" s="136">
        <f>IF(B292=0,,B292)</f>
        <v>0</v>
      </c>
      <c r="B292" s="153">
        <f>IFERROR(VLOOKUP('saisie tableur'!C67,nom_objet,1,FALSE),)</f>
        <v>0</v>
      </c>
      <c r="C292" s="143">
        <v>248</v>
      </c>
      <c r="D292" s="64" t="s">
        <v>420</v>
      </c>
      <c r="E292" s="42" t="s">
        <v>31</v>
      </c>
      <c r="F292" s="214" t="s">
        <v>61</v>
      </c>
      <c r="G292" s="219" t="s">
        <v>746</v>
      </c>
      <c r="H292" s="218"/>
      <c r="I292" s="217" t="s">
        <v>63</v>
      </c>
      <c r="K292" s="36"/>
      <c r="L292" s="37"/>
      <c r="P292" s="39" t="s">
        <v>855</v>
      </c>
    </row>
    <row r="293" spans="1:16">
      <c r="A293" s="135">
        <f>IF(B293=0,,B293)</f>
        <v>0</v>
      </c>
      <c r="B293" s="145">
        <f>N('saisie tableur'!F67)</f>
        <v>0</v>
      </c>
      <c r="C293" s="143">
        <v>249</v>
      </c>
      <c r="D293" s="44" t="s">
        <v>490</v>
      </c>
      <c r="E293" s="69" t="s">
        <v>31</v>
      </c>
      <c r="F293" s="225" t="s">
        <v>61</v>
      </c>
      <c r="G293" s="230" t="s">
        <v>582</v>
      </c>
      <c r="H293" s="227">
        <v>11</v>
      </c>
      <c r="I293" s="228">
        <v>0</v>
      </c>
      <c r="K293" s="36"/>
      <c r="L293" s="40"/>
      <c r="P293" s="39" t="s">
        <v>856</v>
      </c>
    </row>
    <row r="294" spans="1:16" ht="12.75" customHeight="1">
      <c r="A294" s="138">
        <f>IF(B294=0,,LEFT(B294,SEARCH("-",B294,1)-1))</f>
        <v>0</v>
      </c>
      <c r="B294" s="159">
        <f>IF(B293=0,,'saisie tableur'!$I$70)</f>
        <v>0</v>
      </c>
      <c r="C294" s="143">
        <v>250</v>
      </c>
      <c r="D294" s="44" t="s">
        <v>491</v>
      </c>
      <c r="E294" s="69" t="s">
        <v>31</v>
      </c>
      <c r="F294" s="225" t="s">
        <v>61</v>
      </c>
      <c r="G294" s="230" t="s">
        <v>583</v>
      </c>
      <c r="H294" s="227">
        <v>1</v>
      </c>
      <c r="I294" s="228" t="s">
        <v>63</v>
      </c>
      <c r="K294" s="36"/>
      <c r="L294" s="40"/>
      <c r="P294" s="39" t="s">
        <v>857</v>
      </c>
    </row>
    <row r="295" spans="1:16" ht="12.75" customHeight="1">
      <c r="A295" s="138">
        <f t="shared" ref="A295:A296" si="31">IF(B295=0,,LEFT(B295,SEARCH("-",B295,1)-1))</f>
        <v>0</v>
      </c>
      <c r="B295" s="160">
        <f>IF(B293=0,,'saisie tableur'!$D$70)</f>
        <v>0</v>
      </c>
      <c r="C295" s="143">
        <v>251</v>
      </c>
      <c r="D295" s="44" t="s">
        <v>492</v>
      </c>
      <c r="E295" s="69" t="s">
        <v>31</v>
      </c>
      <c r="F295" s="225" t="s">
        <v>61</v>
      </c>
      <c r="G295" s="230" t="s">
        <v>559</v>
      </c>
      <c r="H295" s="227">
        <v>5</v>
      </c>
      <c r="I295" s="228" t="s">
        <v>63</v>
      </c>
      <c r="K295" s="36"/>
      <c r="L295" s="40"/>
      <c r="P295" s="39" t="s">
        <v>858</v>
      </c>
    </row>
    <row r="296" spans="1:16" ht="12.75" customHeight="1">
      <c r="A296" s="138">
        <f t="shared" si="31"/>
        <v>0</v>
      </c>
      <c r="B296" s="160">
        <f>IF(B293=0,,'saisie tableur'!$E$70)</f>
        <v>0</v>
      </c>
      <c r="C296" s="143">
        <v>252</v>
      </c>
      <c r="D296" s="44" t="s">
        <v>517</v>
      </c>
      <c r="E296" s="69" t="s">
        <v>31</v>
      </c>
      <c r="F296" s="214" t="s">
        <v>61</v>
      </c>
      <c r="G296" s="215" t="s">
        <v>737</v>
      </c>
      <c r="H296" s="220">
        <v>1</v>
      </c>
      <c r="I296" s="221" t="s">
        <v>63</v>
      </c>
      <c r="K296" s="36"/>
      <c r="L296" s="40"/>
      <c r="P296" s="39" t="s">
        <v>859</v>
      </c>
    </row>
    <row r="297" spans="1:16" ht="12.75" customHeight="1">
      <c r="B297" s="144">
        <f>'saisie tableur'!C68</f>
        <v>0</v>
      </c>
      <c r="C297" s="143">
        <v>253</v>
      </c>
      <c r="D297" s="41" t="s">
        <v>386</v>
      </c>
      <c r="E297" s="42" t="s">
        <v>32</v>
      </c>
      <c r="F297" s="225" t="s">
        <v>61</v>
      </c>
      <c r="G297" s="229" t="s">
        <v>546</v>
      </c>
      <c r="H297" s="227">
        <v>60</v>
      </c>
      <c r="I297" s="228" t="s">
        <v>63</v>
      </c>
      <c r="K297" s="36"/>
      <c r="P297" s="39" t="s">
        <v>854</v>
      </c>
    </row>
    <row r="298" spans="1:16" ht="12.75" customHeight="1">
      <c r="A298" s="136">
        <f>IF(B298=0,,B298)</f>
        <v>0</v>
      </c>
      <c r="B298" s="153">
        <f>IFERROR(VLOOKUP('saisie tableur'!C68,nom_objet,1,FALSE),)</f>
        <v>0</v>
      </c>
      <c r="C298" s="143">
        <v>254</v>
      </c>
      <c r="D298" s="64" t="s">
        <v>420</v>
      </c>
      <c r="E298" s="42" t="s">
        <v>32</v>
      </c>
      <c r="F298" s="214" t="s">
        <v>61</v>
      </c>
      <c r="G298" s="219" t="s">
        <v>747</v>
      </c>
      <c r="H298" s="218"/>
      <c r="I298" s="217" t="s">
        <v>63</v>
      </c>
      <c r="K298" s="36"/>
      <c r="L298" s="37"/>
      <c r="P298" s="39" t="s">
        <v>855</v>
      </c>
    </row>
    <row r="299" spans="1:16">
      <c r="A299" s="135">
        <f>IF(B299=0,,B299)</f>
        <v>0</v>
      </c>
      <c r="B299" s="145">
        <f>N('saisie tableur'!F68)</f>
        <v>0</v>
      </c>
      <c r="C299" s="143">
        <v>255</v>
      </c>
      <c r="D299" s="44" t="s">
        <v>490</v>
      </c>
      <c r="E299" s="69" t="s">
        <v>32</v>
      </c>
      <c r="F299" s="225" t="s">
        <v>61</v>
      </c>
      <c r="G299" s="230" t="s">
        <v>584</v>
      </c>
      <c r="H299" s="227">
        <v>11</v>
      </c>
      <c r="I299" s="228">
        <v>0</v>
      </c>
      <c r="K299" s="36"/>
      <c r="L299" s="40"/>
      <c r="P299" s="39" t="s">
        <v>856</v>
      </c>
    </row>
    <row r="300" spans="1:16" ht="12.75" customHeight="1">
      <c r="A300" s="138">
        <f>IF(B300=0,,LEFT(B300,SEARCH("-",B300,1)-1))</f>
        <v>0</v>
      </c>
      <c r="B300" s="159">
        <f>IF(B299=0,,'saisie tableur'!$I$70)</f>
        <v>0</v>
      </c>
      <c r="C300" s="143">
        <v>256</v>
      </c>
      <c r="D300" s="44" t="s">
        <v>491</v>
      </c>
      <c r="E300" s="69" t="s">
        <v>32</v>
      </c>
      <c r="F300" s="225" t="s">
        <v>61</v>
      </c>
      <c r="G300" s="230" t="s">
        <v>585</v>
      </c>
      <c r="H300" s="227">
        <v>1</v>
      </c>
      <c r="I300" s="228" t="s">
        <v>63</v>
      </c>
      <c r="K300" s="36"/>
      <c r="L300" s="40"/>
      <c r="P300" s="39" t="s">
        <v>857</v>
      </c>
    </row>
    <row r="301" spans="1:16" ht="12.75" customHeight="1">
      <c r="A301" s="138">
        <f t="shared" ref="A301:A302" si="32">IF(B301=0,,LEFT(B301,SEARCH("-",B301,1)-1))</f>
        <v>0</v>
      </c>
      <c r="B301" s="160">
        <f>IF(B299=0,,'saisie tableur'!$D$70)</f>
        <v>0</v>
      </c>
      <c r="C301" s="143">
        <v>257</v>
      </c>
      <c r="D301" s="44" t="s">
        <v>492</v>
      </c>
      <c r="E301" s="69" t="s">
        <v>32</v>
      </c>
      <c r="F301" s="225" t="s">
        <v>61</v>
      </c>
      <c r="G301" s="230" t="s">
        <v>560</v>
      </c>
      <c r="H301" s="227">
        <v>5</v>
      </c>
      <c r="I301" s="228" t="s">
        <v>63</v>
      </c>
      <c r="K301" s="36"/>
      <c r="L301" s="40"/>
      <c r="P301" s="39" t="s">
        <v>858</v>
      </c>
    </row>
    <row r="302" spans="1:16" ht="12.75" customHeight="1">
      <c r="A302" s="138">
        <f t="shared" si="32"/>
        <v>0</v>
      </c>
      <c r="B302" s="160">
        <f>IF(B299=0,,'saisie tableur'!$E$70)</f>
        <v>0</v>
      </c>
      <c r="C302" s="143">
        <v>258</v>
      </c>
      <c r="D302" s="44" t="s">
        <v>517</v>
      </c>
      <c r="E302" s="69" t="s">
        <v>32</v>
      </c>
      <c r="F302" s="214" t="s">
        <v>61</v>
      </c>
      <c r="G302" s="215" t="s">
        <v>737</v>
      </c>
      <c r="H302" s="220">
        <v>1</v>
      </c>
      <c r="I302" s="221" t="s">
        <v>63</v>
      </c>
      <c r="K302" s="36"/>
      <c r="L302" s="40"/>
      <c r="P302" s="39" t="s">
        <v>859</v>
      </c>
    </row>
    <row r="303" spans="1:16" ht="12.75" customHeight="1">
      <c r="A303" s="134" t="str">
        <f>IF(B303=0,,B303)</f>
        <v>Assurance Dommages</v>
      </c>
      <c r="B303" s="164" t="str">
        <f>IF(COUNTA('saisie tableur'!C64:E68)=0,,'saisie tableur'!J62)</f>
        <v>Assurance Dommages</v>
      </c>
      <c r="C303" s="143">
        <v>259</v>
      </c>
      <c r="D303" s="45" t="s">
        <v>656</v>
      </c>
      <c r="E303" s="46"/>
      <c r="F303" s="225" t="s">
        <v>61</v>
      </c>
      <c r="G303" s="229" t="s">
        <v>652</v>
      </c>
      <c r="H303" s="227">
        <v>60</v>
      </c>
      <c r="I303" s="228" t="s">
        <v>63</v>
      </c>
      <c r="K303" s="36"/>
      <c r="P303" s="39" t="s">
        <v>860</v>
      </c>
    </row>
    <row r="304" spans="1:16" ht="12.75" customHeight="1">
      <c r="A304" s="137" t="str">
        <f t="shared" ref="A304:A317" si="33">IF(B304=1,"O",IF(B304=0,"N",))</f>
        <v>O</v>
      </c>
      <c r="B304" s="158">
        <f>IF(COUNTA('saisie tableur'!C64:E64)&gt;0,1,0)</f>
        <v>1</v>
      </c>
      <c r="C304" s="143">
        <v>260</v>
      </c>
      <c r="D304" s="47" t="s">
        <v>299</v>
      </c>
      <c r="E304" s="46" t="s">
        <v>394</v>
      </c>
      <c r="F304" s="225" t="s">
        <v>61</v>
      </c>
      <c r="G304" s="229" t="s">
        <v>601</v>
      </c>
      <c r="H304" s="227">
        <v>1</v>
      </c>
      <c r="I304" s="228" t="s">
        <v>63</v>
      </c>
      <c r="K304" s="36"/>
      <c r="P304" s="39" t="s">
        <v>861</v>
      </c>
    </row>
    <row r="305" spans="1:16" ht="12.75" customHeight="1">
      <c r="A305" s="137" t="str">
        <f t="shared" si="33"/>
        <v>O</v>
      </c>
      <c r="B305" s="158">
        <f>IF(COUNTA('saisie tableur'!C65:E65)&gt;0,1,0)</f>
        <v>1</v>
      </c>
      <c r="C305" s="143">
        <v>261</v>
      </c>
      <c r="D305" s="47" t="s">
        <v>300</v>
      </c>
      <c r="E305" s="46" t="s">
        <v>394</v>
      </c>
      <c r="F305" s="225" t="s">
        <v>61</v>
      </c>
      <c r="G305" s="229" t="s">
        <v>605</v>
      </c>
      <c r="H305" s="227">
        <v>1</v>
      </c>
      <c r="I305" s="228" t="s">
        <v>63</v>
      </c>
      <c r="K305" s="36"/>
      <c r="P305" s="39" t="s">
        <v>862</v>
      </c>
    </row>
    <row r="306" spans="1:16" ht="12.75" customHeight="1">
      <c r="A306" s="137" t="str">
        <f t="shared" si="33"/>
        <v>N</v>
      </c>
      <c r="B306" s="158">
        <f>IF(COUNTA('saisie tableur'!C66:E66)&gt;0,1,0)</f>
        <v>0</v>
      </c>
      <c r="C306" s="143">
        <v>262</v>
      </c>
      <c r="D306" s="47" t="s">
        <v>301</v>
      </c>
      <c r="E306" s="46" t="s">
        <v>394</v>
      </c>
      <c r="F306" s="225" t="s">
        <v>61</v>
      </c>
      <c r="G306" s="229" t="s">
        <v>602</v>
      </c>
      <c r="H306" s="227">
        <v>1</v>
      </c>
      <c r="I306" s="228" t="s">
        <v>63</v>
      </c>
      <c r="K306" s="36"/>
      <c r="P306" s="39" t="s">
        <v>863</v>
      </c>
    </row>
    <row r="307" spans="1:16" ht="12.75" customHeight="1">
      <c r="A307" s="137" t="str">
        <f t="shared" si="33"/>
        <v>N</v>
      </c>
      <c r="B307" s="158">
        <f>IF(COUNTA('saisie tableur'!C67:E67)&gt;0,1,0)</f>
        <v>0</v>
      </c>
      <c r="C307" s="143">
        <v>263</v>
      </c>
      <c r="D307" s="47" t="s">
        <v>302</v>
      </c>
      <c r="E307" s="46" t="s">
        <v>394</v>
      </c>
      <c r="F307" s="225" t="s">
        <v>61</v>
      </c>
      <c r="G307" s="229" t="s">
        <v>603</v>
      </c>
      <c r="H307" s="227">
        <v>1</v>
      </c>
      <c r="I307" s="228" t="s">
        <v>63</v>
      </c>
      <c r="K307" s="36"/>
      <c r="P307" s="39" t="s">
        <v>864</v>
      </c>
    </row>
    <row r="308" spans="1:16" ht="12.75" customHeight="1">
      <c r="A308" s="137" t="str">
        <f t="shared" si="33"/>
        <v>N</v>
      </c>
      <c r="B308" s="158">
        <f>IF(COUNTA('saisie tableur'!C68:E68)&gt;0,1,0)</f>
        <v>0</v>
      </c>
      <c r="C308" s="143">
        <v>264</v>
      </c>
      <c r="D308" s="47" t="s">
        <v>303</v>
      </c>
      <c r="E308" s="46" t="s">
        <v>394</v>
      </c>
      <c r="F308" s="225" t="s">
        <v>61</v>
      </c>
      <c r="G308" s="229" t="s">
        <v>604</v>
      </c>
      <c r="H308" s="227">
        <v>1</v>
      </c>
      <c r="I308" s="228" t="s">
        <v>63</v>
      </c>
      <c r="K308" s="36"/>
      <c r="P308" s="39" t="s">
        <v>865</v>
      </c>
    </row>
    <row r="309" spans="1:16" ht="12.75" customHeight="1">
      <c r="A309" s="137" t="str">
        <f t="shared" si="33"/>
        <v>O</v>
      </c>
      <c r="B309" s="158">
        <f>IF(COUNTA('saisie tableur'!C64:E68)&gt;0,1,0)</f>
        <v>1</v>
      </c>
      <c r="C309" s="143">
        <v>265</v>
      </c>
      <c r="D309" s="224" t="s">
        <v>348</v>
      </c>
      <c r="E309" s="49"/>
      <c r="F309" s="36"/>
      <c r="K309" s="36"/>
      <c r="P309" s="39" t="s">
        <v>866</v>
      </c>
    </row>
    <row r="310" spans="1:16" ht="12.75" customHeight="1">
      <c r="A310" s="137" t="str">
        <f t="shared" si="33"/>
        <v>O</v>
      </c>
      <c r="B310" s="158">
        <f>IF(COUNTA('saisie tableur'!C64:E68)&gt;0,1,0)</f>
        <v>1</v>
      </c>
      <c r="C310" s="143">
        <v>266</v>
      </c>
      <c r="D310" s="224" t="s">
        <v>349</v>
      </c>
      <c r="E310" s="49"/>
      <c r="F310" s="36"/>
      <c r="K310" s="36"/>
      <c r="P310" s="39" t="s">
        <v>872</v>
      </c>
    </row>
    <row r="311" spans="1:16" ht="12.75" customHeight="1">
      <c r="A311" s="137" t="str">
        <f t="shared" si="33"/>
        <v>O</v>
      </c>
      <c r="B311" s="151">
        <f>IF(B312=1,1,)</f>
        <v>1</v>
      </c>
      <c r="C311" s="143">
        <v>267</v>
      </c>
      <c r="D311" s="50" t="s">
        <v>523</v>
      </c>
      <c r="E311" s="51" t="str">
        <f>Listes!$AU$1</f>
        <v>DOMSPE</v>
      </c>
      <c r="F311" s="225" t="s">
        <v>61</v>
      </c>
      <c r="G311" s="231" t="s">
        <v>822</v>
      </c>
      <c r="H311" s="227">
        <v>1</v>
      </c>
      <c r="I311" s="228"/>
      <c r="K311" s="36"/>
      <c r="P311" s="39" t="s">
        <v>872</v>
      </c>
    </row>
    <row r="312" spans="1:16" ht="12.75" customHeight="1">
      <c r="A312" s="137" t="str">
        <f t="shared" si="33"/>
        <v>O</v>
      </c>
      <c r="B312" s="151">
        <f>IF(COUNTA('saisie tableur'!H64:I68)&gt;0,1,0)</f>
        <v>1</v>
      </c>
      <c r="C312" s="143">
        <v>268</v>
      </c>
      <c r="D312" s="50" t="s">
        <v>524</v>
      </c>
      <c r="E312" s="54" t="str">
        <f>'saisie tableur'!$H$63</f>
        <v>DOMSEJ</v>
      </c>
      <c r="F312" s="225" t="s">
        <v>61</v>
      </c>
      <c r="G312" s="231" t="s">
        <v>812</v>
      </c>
      <c r="H312" s="227">
        <v>1</v>
      </c>
      <c r="I312" s="228" t="s">
        <v>63</v>
      </c>
      <c r="K312" s="36"/>
      <c r="P312" s="39" t="s">
        <v>920</v>
      </c>
    </row>
    <row r="313" spans="1:16" ht="12.75" customHeight="1">
      <c r="A313" s="137" t="str">
        <f t="shared" si="33"/>
        <v>N</v>
      </c>
      <c r="B313" s="158">
        <f>IF(B304*B$312=1,IF(COUNTA('saisie tableur'!H64:I64)=1,0,1),-1)</f>
        <v>0</v>
      </c>
      <c r="C313" s="143">
        <v>269</v>
      </c>
      <c r="D313" s="52" t="s">
        <v>23</v>
      </c>
      <c r="E313" s="54" t="str">
        <f>'saisie tableur'!$H$63</f>
        <v>DOMSEJ</v>
      </c>
      <c r="F313" s="225" t="s">
        <v>61</v>
      </c>
      <c r="G313" s="229" t="s">
        <v>621</v>
      </c>
      <c r="H313" s="227">
        <v>1</v>
      </c>
      <c r="I313" s="228" t="s">
        <v>63</v>
      </c>
      <c r="K313" s="36"/>
      <c r="P313" s="39" t="s">
        <v>921</v>
      </c>
    </row>
    <row r="314" spans="1:16" ht="12.75" customHeight="1">
      <c r="A314" s="137" t="str">
        <f t="shared" si="33"/>
        <v>N</v>
      </c>
      <c r="B314" s="158">
        <f>IF(B305*B$312=1,IF(COUNTA('saisie tableur'!H65:I65)=1,0,1),-1)</f>
        <v>0</v>
      </c>
      <c r="C314" s="143">
        <v>270</v>
      </c>
      <c r="D314" s="52" t="s">
        <v>24</v>
      </c>
      <c r="E314" s="54" t="str">
        <f>'saisie tableur'!$H$63</f>
        <v>DOMSEJ</v>
      </c>
      <c r="F314" s="225" t="s">
        <v>61</v>
      </c>
      <c r="G314" s="229" t="s">
        <v>622</v>
      </c>
      <c r="H314" s="227">
        <v>1</v>
      </c>
      <c r="I314" s="228" t="s">
        <v>63</v>
      </c>
      <c r="K314" s="36"/>
      <c r="P314" s="39" t="s">
        <v>922</v>
      </c>
    </row>
    <row r="315" spans="1:16" ht="12.75" customHeight="1">
      <c r="A315" s="137">
        <f t="shared" si="33"/>
        <v>0</v>
      </c>
      <c r="B315" s="158">
        <f>IF(B306*B$312=1,IF(COUNTA('saisie tableur'!H66:I66)=1,0,1),-1)</f>
        <v>-1</v>
      </c>
      <c r="C315" s="143">
        <v>271</v>
      </c>
      <c r="D315" s="52" t="s">
        <v>25</v>
      </c>
      <c r="E315" s="54" t="str">
        <f>'saisie tableur'!$H$63</f>
        <v>DOMSEJ</v>
      </c>
      <c r="F315" s="225" t="s">
        <v>61</v>
      </c>
      <c r="G315" s="229" t="s">
        <v>623</v>
      </c>
      <c r="H315" s="227">
        <v>1</v>
      </c>
      <c r="I315" s="228" t="s">
        <v>63</v>
      </c>
      <c r="K315" s="36"/>
      <c r="P315" s="39" t="s">
        <v>923</v>
      </c>
    </row>
    <row r="316" spans="1:16" ht="12.75" customHeight="1">
      <c r="A316" s="137">
        <f t="shared" si="33"/>
        <v>0</v>
      </c>
      <c r="B316" s="158">
        <f>IF(B307*B$312=1,IF(COUNTA('saisie tableur'!H67:I67)=1,0,1),-1)</f>
        <v>-1</v>
      </c>
      <c r="C316" s="143">
        <v>272</v>
      </c>
      <c r="D316" s="52" t="s">
        <v>26</v>
      </c>
      <c r="E316" s="54" t="str">
        <f>'saisie tableur'!$H$63</f>
        <v>DOMSEJ</v>
      </c>
      <c r="F316" s="225" t="s">
        <v>61</v>
      </c>
      <c r="G316" s="229" t="s">
        <v>624</v>
      </c>
      <c r="H316" s="227">
        <v>1</v>
      </c>
      <c r="I316" s="228" t="s">
        <v>63</v>
      </c>
      <c r="K316" s="36"/>
      <c r="P316" s="39" t="s">
        <v>924</v>
      </c>
    </row>
    <row r="317" spans="1:16" ht="12.75" customHeight="1">
      <c r="A317" s="137">
        <f t="shared" si="33"/>
        <v>0</v>
      </c>
      <c r="B317" s="158">
        <f>IF(B308*B$312=1,IF(COUNTA('saisie tableur'!H68:I68)=1,0,1),-1)</f>
        <v>-1</v>
      </c>
      <c r="C317" s="143">
        <v>273</v>
      </c>
      <c r="D317" s="52" t="s">
        <v>27</v>
      </c>
      <c r="E317" s="54" t="str">
        <f>'saisie tableur'!$H$63</f>
        <v>DOMSEJ</v>
      </c>
      <c r="F317" s="225" t="s">
        <v>61</v>
      </c>
      <c r="G317" s="229" t="s">
        <v>625</v>
      </c>
      <c r="H317" s="227">
        <v>1</v>
      </c>
      <c r="I317" s="228" t="s">
        <v>63</v>
      </c>
      <c r="K317" s="36"/>
      <c r="P317" s="39" t="s">
        <v>925</v>
      </c>
    </row>
    <row r="318" spans="1:16">
      <c r="A318" s="134">
        <f>IF(B318=0,,B318)</f>
        <v>150000</v>
      </c>
      <c r="B318" s="146">
        <f>N('saisie tableur'!H$70)</f>
        <v>150000</v>
      </c>
      <c r="C318" s="143">
        <v>274</v>
      </c>
      <c r="D318" s="53" t="s">
        <v>354</v>
      </c>
      <c r="E318" s="54" t="str">
        <f>'saisie tableur'!$H$63</f>
        <v>DOMSEJ</v>
      </c>
      <c r="F318" s="225" t="s">
        <v>61</v>
      </c>
      <c r="G318" s="229" t="s">
        <v>670</v>
      </c>
      <c r="H318" s="227">
        <v>11</v>
      </c>
      <c r="I318" s="228">
        <v>0</v>
      </c>
      <c r="K318" s="36"/>
      <c r="P318" s="39" t="s">
        <v>926</v>
      </c>
    </row>
    <row r="319" spans="1:16" ht="12.75" customHeight="1">
      <c r="A319" s="138" t="str">
        <f>IF(B319=0,,LEFT(B319,SEARCH("-",B319,1)-1))</f>
        <v>D</v>
      </c>
      <c r="B319" s="161" t="str">
        <f>IF(B318=0,,'saisie tableur'!I$70)</f>
        <v>D-Devise</v>
      </c>
      <c r="C319" s="143">
        <v>275</v>
      </c>
      <c r="D319" s="53" t="s">
        <v>355</v>
      </c>
      <c r="E319" s="54" t="str">
        <f>'saisie tableur'!$H$63</f>
        <v>DOMSEJ</v>
      </c>
      <c r="F319" s="225" t="s">
        <v>61</v>
      </c>
      <c r="G319" s="229" t="s">
        <v>671</v>
      </c>
      <c r="H319" s="227">
        <v>3</v>
      </c>
      <c r="I319" s="228" t="s">
        <v>63</v>
      </c>
      <c r="K319" s="36"/>
      <c r="P319" s="39" t="s">
        <v>927</v>
      </c>
    </row>
    <row r="320" spans="1:16" ht="12.75" customHeight="1">
      <c r="A320" s="138" t="str">
        <f>IF(B320=0,,LEFT(B320,SEARCH("-",B320,1)-1))</f>
        <v>VTD</v>
      </c>
      <c r="B320" s="161" t="str">
        <f>IF(B318=0,,'saisie tableur'!$D$70)</f>
        <v>VTD-Valeur Totale Déclarée</v>
      </c>
      <c r="C320" s="143">
        <v>276</v>
      </c>
      <c r="D320" s="53" t="s">
        <v>356</v>
      </c>
      <c r="E320" s="54" t="str">
        <f>'saisie tableur'!$H$63</f>
        <v>DOMSEJ</v>
      </c>
      <c r="F320" s="225" t="s">
        <v>61</v>
      </c>
      <c r="G320" s="229" t="s">
        <v>672</v>
      </c>
      <c r="H320" s="227">
        <v>3</v>
      </c>
      <c r="I320" s="228" t="s">
        <v>63</v>
      </c>
      <c r="K320" s="36"/>
      <c r="P320" s="39" t="s">
        <v>928</v>
      </c>
    </row>
    <row r="321" spans="1:16">
      <c r="A321" s="134">
        <f>IF(B321=0,,B321)</f>
        <v>10</v>
      </c>
      <c r="B321" s="147">
        <f>N('saisie tableur'!H$71)</f>
        <v>10</v>
      </c>
      <c r="C321" s="143">
        <v>277</v>
      </c>
      <c r="D321" s="55" t="s">
        <v>357</v>
      </c>
      <c r="E321" s="54" t="str">
        <f>'saisie tableur'!$H$63</f>
        <v>DOMSEJ</v>
      </c>
      <c r="F321" s="225" t="s">
        <v>61</v>
      </c>
      <c r="G321" s="229" t="s">
        <v>673</v>
      </c>
      <c r="H321" s="227">
        <v>9</v>
      </c>
      <c r="I321" s="228">
        <v>0</v>
      </c>
      <c r="K321" s="36"/>
      <c r="P321" s="39" t="s">
        <v>929</v>
      </c>
    </row>
    <row r="322" spans="1:16" ht="12.75" customHeight="1">
      <c r="A322" s="138" t="str">
        <f>IF(B322=0,,LEFT(B322,SEARCH("-",B322,1)-1))</f>
        <v>%</v>
      </c>
      <c r="B322" s="162" t="str">
        <f>IF(B321=0,,'saisie tableur'!I$71)</f>
        <v>%-%</v>
      </c>
      <c r="C322" s="143">
        <v>278</v>
      </c>
      <c r="D322" s="55" t="s">
        <v>358</v>
      </c>
      <c r="E322" s="54" t="str">
        <f>'saisie tableur'!$H$63</f>
        <v>DOMSEJ</v>
      </c>
      <c r="F322" s="225" t="s">
        <v>61</v>
      </c>
      <c r="G322" s="229" t="s">
        <v>674</v>
      </c>
      <c r="H322" s="227">
        <v>3</v>
      </c>
      <c r="I322" s="228" t="s">
        <v>63</v>
      </c>
      <c r="K322" s="36"/>
      <c r="P322" s="39" t="s">
        <v>930</v>
      </c>
    </row>
    <row r="323" spans="1:16" ht="12.75" customHeight="1">
      <c r="A323" s="138" t="str">
        <f>IF(B323=0,,LEFT(B323,SEARCH("-",B323,1)-1))</f>
        <v>SIN</v>
      </c>
      <c r="B323" s="162" t="str">
        <f>IF(B321=0,,'saisie tableur'!$D$71)</f>
        <v>SIN-Par sinistre</v>
      </c>
      <c r="C323" s="143">
        <v>279</v>
      </c>
      <c r="D323" s="55" t="s">
        <v>359</v>
      </c>
      <c r="E323" s="54" t="str">
        <f>'saisie tableur'!$H$63</f>
        <v>DOMSEJ</v>
      </c>
      <c r="F323" s="225" t="s">
        <v>61</v>
      </c>
      <c r="G323" s="229" t="s">
        <v>675</v>
      </c>
      <c r="H323" s="227">
        <v>3</v>
      </c>
      <c r="I323" s="228" t="s">
        <v>63</v>
      </c>
      <c r="K323" s="36"/>
      <c r="P323" s="39" t="s">
        <v>931</v>
      </c>
    </row>
    <row r="324" spans="1:16">
      <c r="A324" s="134">
        <f>IF(B324=0,,B324)</f>
        <v>0</v>
      </c>
      <c r="B324" s="148">
        <f>IF('saisie tableur'!$B$72=0,N('saisie tableur'!H$72),)</f>
        <v>0</v>
      </c>
      <c r="C324" s="143">
        <v>280</v>
      </c>
      <c r="D324" s="53" t="s">
        <v>360</v>
      </c>
      <c r="E324" s="54" t="str">
        <f>'saisie tableur'!$H$63</f>
        <v>DOMSEJ</v>
      </c>
      <c r="F324" s="214" t="s">
        <v>61</v>
      </c>
      <c r="G324" s="222" t="s">
        <v>772</v>
      </c>
      <c r="H324" s="218">
        <v>11</v>
      </c>
      <c r="I324" s="39">
        <v>0</v>
      </c>
      <c r="K324" s="36"/>
      <c r="P324" s="39" t="s">
        <v>932</v>
      </c>
    </row>
    <row r="325" spans="1:16" ht="12.75" customHeight="1">
      <c r="A325" s="138">
        <f>IF(B325=0,,LEFT(B325,SEARCH("-",B325,1)-1))</f>
        <v>0</v>
      </c>
      <c r="B325" s="161">
        <f>IF('saisie tableur'!$B$72=0,IF(B324=0,,'saisie tableur'!I$72),'saisie tableur'!$B$72)</f>
        <v>0</v>
      </c>
      <c r="C325" s="143">
        <v>281</v>
      </c>
      <c r="D325" s="53" t="s">
        <v>361</v>
      </c>
      <c r="E325" s="54" t="str">
        <f>'saisie tableur'!$H$63</f>
        <v>DOMSEJ</v>
      </c>
      <c r="F325" s="214" t="s">
        <v>61</v>
      </c>
      <c r="G325" s="222" t="s">
        <v>773</v>
      </c>
      <c r="H325" s="216">
        <v>3</v>
      </c>
      <c r="I325" s="217" t="s">
        <v>63</v>
      </c>
      <c r="K325" s="36"/>
      <c r="P325" s="39" t="s">
        <v>933</v>
      </c>
    </row>
    <row r="326" spans="1:16" ht="12.75" customHeight="1">
      <c r="A326" s="138">
        <f>IF(B326=0,,LEFT(B326,SEARCH("-",B326,1)-1))</f>
        <v>0</v>
      </c>
      <c r="B326" s="161">
        <f>IF('saisie tableur'!$B$72=0,IF(B324=0,,'saisie tableur'!D$72),)</f>
        <v>0</v>
      </c>
      <c r="C326" s="143">
        <v>282</v>
      </c>
      <c r="D326" s="53" t="s">
        <v>362</v>
      </c>
      <c r="E326" s="54" t="str">
        <f>'saisie tableur'!$H$63</f>
        <v>DOMSEJ</v>
      </c>
      <c r="F326" s="214" t="s">
        <v>61</v>
      </c>
      <c r="G326" s="222" t="s">
        <v>774</v>
      </c>
      <c r="H326" s="216">
        <v>3</v>
      </c>
      <c r="I326" s="217" t="s">
        <v>63</v>
      </c>
      <c r="K326" s="36"/>
      <c r="P326" s="39" t="s">
        <v>934</v>
      </c>
    </row>
    <row r="327" spans="1:16">
      <c r="A327" s="134">
        <f>IF(B327=0,,B327)</f>
        <v>0</v>
      </c>
      <c r="B327" s="155">
        <f>IF(LEFT(B325,3)="CPX",N('saisie tableur'!H72),)</f>
        <v>0</v>
      </c>
      <c r="C327" s="143">
        <v>381</v>
      </c>
      <c r="D327" s="65" t="s">
        <v>374</v>
      </c>
      <c r="E327" s="54" t="str">
        <f>'saisie tableur'!$H$63</f>
        <v>DOMSEJ</v>
      </c>
      <c r="F327" s="214"/>
      <c r="G327" s="214"/>
      <c r="H327" s="214"/>
      <c r="I327" s="214"/>
      <c r="K327" s="36"/>
      <c r="P327" s="39" t="s">
        <v>935</v>
      </c>
    </row>
    <row r="328" spans="1:16" ht="12.75" customHeight="1">
      <c r="A328" s="138">
        <f>IF(B328=0,,LEFT(B328,SEARCH("-",B328,1)-1))</f>
        <v>0</v>
      </c>
      <c r="B328" s="163">
        <f>IF(B327=0,,'saisie tableur'!I72)</f>
        <v>0</v>
      </c>
      <c r="C328" s="143">
        <v>382</v>
      </c>
      <c r="D328" s="65" t="s">
        <v>375</v>
      </c>
      <c r="E328" s="54" t="str">
        <f>'saisie tableur'!$H$63</f>
        <v>DOMSEJ</v>
      </c>
      <c r="F328" s="214"/>
      <c r="G328" s="214"/>
      <c r="H328" s="214"/>
      <c r="I328" s="214"/>
      <c r="K328" s="36"/>
      <c r="P328" s="39" t="s">
        <v>936</v>
      </c>
    </row>
    <row r="329" spans="1:16" ht="12.75" customHeight="1">
      <c r="A329" s="138">
        <f>IF(B329=0,,LEFT(B329,SEARCH("-",B329,1)-1))</f>
        <v>0</v>
      </c>
      <c r="B329" s="163">
        <f>IF(B327=0,,'saisie tableur'!$D$72)</f>
        <v>0</v>
      </c>
      <c r="C329" s="143">
        <v>383</v>
      </c>
      <c r="D329" s="65" t="s">
        <v>376</v>
      </c>
      <c r="E329" s="54" t="str">
        <f>'saisie tableur'!$H$63</f>
        <v>DOMSEJ</v>
      </c>
      <c r="F329" s="214"/>
      <c r="G329" s="214"/>
      <c r="H329" s="214"/>
      <c r="I329" s="214"/>
      <c r="K329" s="36"/>
      <c r="P329" s="39" t="s">
        <v>937</v>
      </c>
    </row>
    <row r="330" spans="1:16">
      <c r="A330" s="134">
        <f>IF(B330=0,,B330)</f>
        <v>0</v>
      </c>
      <c r="B330" s="155">
        <f>IF(LEFT(B325,3)="CPX",N('saisie tableur'!H73),)</f>
        <v>0</v>
      </c>
      <c r="C330" s="143">
        <v>384</v>
      </c>
      <c r="D330" s="65" t="s">
        <v>377</v>
      </c>
      <c r="E330" s="54" t="str">
        <f>'saisie tableur'!$H$63</f>
        <v>DOMSEJ</v>
      </c>
      <c r="F330" s="214"/>
      <c r="G330" s="214"/>
      <c r="H330" s="214"/>
      <c r="I330" s="214"/>
      <c r="K330" s="36"/>
      <c r="P330" s="39" t="s">
        <v>938</v>
      </c>
    </row>
    <row r="331" spans="1:16" ht="12.75" customHeight="1">
      <c r="A331" s="138">
        <f>IF(B331=0,,LEFT(B331,SEARCH("-",B331,1)-1))</f>
        <v>0</v>
      </c>
      <c r="B331" s="163">
        <f>IF(B330=0,,'saisie tableur'!I73)</f>
        <v>0</v>
      </c>
      <c r="C331" s="143">
        <v>385</v>
      </c>
      <c r="D331" s="65" t="s">
        <v>378</v>
      </c>
      <c r="E331" s="54" t="str">
        <f>'saisie tableur'!$H$63</f>
        <v>DOMSEJ</v>
      </c>
      <c r="F331" s="214"/>
      <c r="G331" s="214"/>
      <c r="H331" s="214"/>
      <c r="I331" s="214"/>
      <c r="K331" s="36"/>
      <c r="P331" s="39" t="s">
        <v>939</v>
      </c>
    </row>
    <row r="332" spans="1:16" ht="12.75" customHeight="1">
      <c r="A332" s="138">
        <f>IF(B332=0,,LEFT(B332,SEARCH("-",B332,1)-1))</f>
        <v>0</v>
      </c>
      <c r="B332" s="163">
        <f>IF(B330=0,,'saisie tableur'!$D$73)</f>
        <v>0</v>
      </c>
      <c r="C332" s="143">
        <v>386</v>
      </c>
      <c r="D332" s="65" t="s">
        <v>379</v>
      </c>
      <c r="E332" s="54" t="str">
        <f>'saisie tableur'!$H$63</f>
        <v>DOMSEJ</v>
      </c>
      <c r="F332" s="214"/>
      <c r="G332" s="214"/>
      <c r="H332" s="214"/>
      <c r="I332" s="214"/>
      <c r="K332" s="36"/>
      <c r="P332" s="39" t="s">
        <v>940</v>
      </c>
    </row>
    <row r="333" spans="1:16">
      <c r="A333" s="134">
        <f>IF(B333=0,,B333)</f>
        <v>1000</v>
      </c>
      <c r="B333" s="149">
        <f>N('saisie tableur'!H$74)</f>
        <v>1000</v>
      </c>
      <c r="C333" s="143">
        <v>283</v>
      </c>
      <c r="D333" s="55" t="s">
        <v>363</v>
      </c>
      <c r="E333" s="54" t="str">
        <f>'saisie tableur'!$H$63</f>
        <v>DOMSEJ</v>
      </c>
      <c r="F333" s="225" t="s">
        <v>61</v>
      </c>
      <c r="G333" s="229" t="s">
        <v>712</v>
      </c>
      <c r="H333" s="227">
        <v>11</v>
      </c>
      <c r="I333" s="228">
        <v>2</v>
      </c>
      <c r="K333" s="36"/>
      <c r="P333" s="39" t="s">
        <v>941</v>
      </c>
    </row>
    <row r="334" spans="1:16" ht="12.75" customHeight="1">
      <c r="A334" s="138" t="str">
        <f>IF(B334=0,,LEFT(B334,SEARCH("-",B334,1)-1))</f>
        <v>D</v>
      </c>
      <c r="B334" s="162" t="str">
        <f>IF(B333=0,,'saisie tableur'!I$74)</f>
        <v>D-Devise</v>
      </c>
      <c r="C334" s="143">
        <v>284</v>
      </c>
      <c r="D334" s="55" t="s">
        <v>364</v>
      </c>
      <c r="E334" s="54" t="str">
        <f>'saisie tableur'!$H$63</f>
        <v>DOMSEJ</v>
      </c>
      <c r="F334" s="225" t="s">
        <v>61</v>
      </c>
      <c r="G334" s="229" t="s">
        <v>713</v>
      </c>
      <c r="H334" s="227">
        <v>3</v>
      </c>
      <c r="I334" s="228" t="s">
        <v>63</v>
      </c>
      <c r="K334" s="36"/>
      <c r="P334" s="39" t="s">
        <v>942</v>
      </c>
    </row>
    <row r="335" spans="1:16">
      <c r="A335" s="134">
        <f>IF(B335=0,,B335)</f>
        <v>0</v>
      </c>
      <c r="B335" s="150">
        <f>N('saisie tableur'!H$75)</f>
        <v>0</v>
      </c>
      <c r="C335" s="143">
        <v>285</v>
      </c>
      <c r="D335" s="55" t="s">
        <v>417</v>
      </c>
      <c r="E335" s="54" t="str">
        <f>'saisie tableur'!$H$63</f>
        <v>DOMSEJ</v>
      </c>
      <c r="F335" s="225" t="s">
        <v>61</v>
      </c>
      <c r="G335" s="229" t="s">
        <v>714</v>
      </c>
      <c r="H335" s="227">
        <v>11</v>
      </c>
      <c r="I335" s="228">
        <v>2</v>
      </c>
      <c r="K335" s="36"/>
      <c r="P335" s="39" t="s">
        <v>943</v>
      </c>
    </row>
    <row r="336" spans="1:16" ht="12.75" customHeight="1">
      <c r="A336" s="137" t="str">
        <f t="shared" ref="A336:A341" si="34">IF(B336=1,"O",IF(B336=0,"N",))</f>
        <v>N</v>
      </c>
      <c r="B336" s="151">
        <f>IF(COUNTA('saisie tableur'!J64:K68)&gt;0,1,0)</f>
        <v>0</v>
      </c>
      <c r="C336" s="143">
        <v>287</v>
      </c>
      <c r="D336" s="56" t="s">
        <v>524</v>
      </c>
      <c r="E336" s="57" t="str">
        <f>'saisie tableur'!$J$63</f>
        <v>RSTRAN</v>
      </c>
      <c r="F336" s="225" t="s">
        <v>61</v>
      </c>
      <c r="G336" s="231" t="s">
        <v>813</v>
      </c>
      <c r="H336" s="227">
        <v>1</v>
      </c>
      <c r="I336" s="228" t="s">
        <v>63</v>
      </c>
      <c r="K336" s="36"/>
      <c r="P336" s="39" t="s">
        <v>896</v>
      </c>
    </row>
    <row r="337" spans="1:16" ht="12.75" customHeight="1">
      <c r="A337" s="137">
        <f t="shared" si="34"/>
        <v>0</v>
      </c>
      <c r="B337" s="158">
        <f>IF(B304*B$336=1,IF(COUNTA('saisie tableur'!J64:K64)=1,0,1),-1)</f>
        <v>-1</v>
      </c>
      <c r="C337" s="143">
        <v>288</v>
      </c>
      <c r="D337" s="58" t="s">
        <v>23</v>
      </c>
      <c r="E337" s="57" t="str">
        <f>'saisie tableur'!$J$63</f>
        <v>RSTRAN</v>
      </c>
      <c r="F337" s="225" t="s">
        <v>61</v>
      </c>
      <c r="G337" s="229" t="s">
        <v>626</v>
      </c>
      <c r="H337" s="227">
        <v>1</v>
      </c>
      <c r="I337" s="228" t="s">
        <v>63</v>
      </c>
      <c r="P337" s="39" t="s">
        <v>897</v>
      </c>
    </row>
    <row r="338" spans="1:16" ht="12.75" customHeight="1">
      <c r="A338" s="137">
        <f t="shared" si="34"/>
        <v>0</v>
      </c>
      <c r="B338" s="158">
        <f>IF(B305*B$336=1,IF(COUNTA('saisie tableur'!J65:K65)=1,0,1),-1)</f>
        <v>-1</v>
      </c>
      <c r="C338" s="143">
        <v>289</v>
      </c>
      <c r="D338" s="58" t="s">
        <v>24</v>
      </c>
      <c r="E338" s="57" t="str">
        <f>'saisie tableur'!$J$63</f>
        <v>RSTRAN</v>
      </c>
      <c r="F338" s="225" t="s">
        <v>61</v>
      </c>
      <c r="G338" s="229" t="s">
        <v>627</v>
      </c>
      <c r="H338" s="227">
        <v>1</v>
      </c>
      <c r="I338" s="228" t="s">
        <v>63</v>
      </c>
      <c r="P338" s="39" t="s">
        <v>898</v>
      </c>
    </row>
    <row r="339" spans="1:16" ht="12.75" customHeight="1">
      <c r="A339" s="137">
        <f t="shared" si="34"/>
        <v>0</v>
      </c>
      <c r="B339" s="158">
        <f>IF(B306*B$336=1,IF(COUNTA('saisie tableur'!J66:K66)=1,0,1),-1)</f>
        <v>-1</v>
      </c>
      <c r="C339" s="143">
        <v>290</v>
      </c>
      <c r="D339" s="58" t="s">
        <v>25</v>
      </c>
      <c r="E339" s="57" t="str">
        <f>'saisie tableur'!$J$63</f>
        <v>RSTRAN</v>
      </c>
      <c r="F339" s="225" t="s">
        <v>61</v>
      </c>
      <c r="G339" s="229" t="s">
        <v>628</v>
      </c>
      <c r="H339" s="227">
        <v>1</v>
      </c>
      <c r="I339" s="228" t="s">
        <v>63</v>
      </c>
      <c r="P339" s="39" t="s">
        <v>899</v>
      </c>
    </row>
    <row r="340" spans="1:16" ht="12.75" customHeight="1">
      <c r="A340" s="137">
        <f t="shared" si="34"/>
        <v>0</v>
      </c>
      <c r="B340" s="158">
        <f>IF(B307*B$336=1,IF(COUNTA('saisie tableur'!J67:K67)=1,0,1),-1)</f>
        <v>-1</v>
      </c>
      <c r="C340" s="143">
        <v>291</v>
      </c>
      <c r="D340" s="58" t="s">
        <v>26</v>
      </c>
      <c r="E340" s="57" t="str">
        <f>'saisie tableur'!$J$63</f>
        <v>RSTRAN</v>
      </c>
      <c r="F340" s="225" t="s">
        <v>61</v>
      </c>
      <c r="G340" s="229" t="s">
        <v>629</v>
      </c>
      <c r="H340" s="227">
        <v>1</v>
      </c>
      <c r="I340" s="228" t="s">
        <v>63</v>
      </c>
      <c r="P340" s="39" t="s">
        <v>900</v>
      </c>
    </row>
    <row r="341" spans="1:16" ht="12.75" customHeight="1">
      <c r="A341" s="137">
        <f t="shared" si="34"/>
        <v>0</v>
      </c>
      <c r="B341" s="158">
        <f>IF(B308*B$336=1,IF(COUNTA('saisie tableur'!J68:K68)=1,0,1),-1)</f>
        <v>-1</v>
      </c>
      <c r="C341" s="143">
        <v>292</v>
      </c>
      <c r="D341" s="58" t="s">
        <v>27</v>
      </c>
      <c r="E341" s="57" t="str">
        <f>'saisie tableur'!$J$63</f>
        <v>RSTRAN</v>
      </c>
      <c r="F341" s="225" t="s">
        <v>61</v>
      </c>
      <c r="G341" s="229" t="s">
        <v>630</v>
      </c>
      <c r="H341" s="227">
        <v>1</v>
      </c>
      <c r="I341" s="228" t="s">
        <v>63</v>
      </c>
      <c r="P341" s="39" t="s">
        <v>901</v>
      </c>
    </row>
    <row r="342" spans="1:16">
      <c r="A342" s="134">
        <f>IF(B342=0,,B342)</f>
        <v>0</v>
      </c>
      <c r="B342" s="146">
        <f>N('saisie tableur'!J$70)</f>
        <v>0</v>
      </c>
      <c r="C342" s="143">
        <v>293</v>
      </c>
      <c r="D342" s="59" t="s">
        <v>354</v>
      </c>
      <c r="E342" s="57" t="str">
        <f>'saisie tableur'!$J$63</f>
        <v>RSTRAN</v>
      </c>
      <c r="F342" s="225" t="s">
        <v>61</v>
      </c>
      <c r="G342" s="229" t="s">
        <v>676</v>
      </c>
      <c r="H342" s="227">
        <v>11</v>
      </c>
      <c r="I342" s="228">
        <v>0</v>
      </c>
      <c r="K342" s="36"/>
      <c r="P342" s="39" t="s">
        <v>902</v>
      </c>
    </row>
    <row r="343" spans="1:16" ht="12.75" customHeight="1">
      <c r="A343" s="138">
        <f>IF(B343=0,,LEFT(B343,SEARCH("-",B343,1)-1))</f>
        <v>0</v>
      </c>
      <c r="B343" s="161">
        <f>IF(B342=0,,'saisie tableur'!K$70)</f>
        <v>0</v>
      </c>
      <c r="C343" s="143">
        <v>294</v>
      </c>
      <c r="D343" s="59" t="s">
        <v>355</v>
      </c>
      <c r="E343" s="57" t="str">
        <f>'saisie tableur'!$J$63</f>
        <v>RSTRAN</v>
      </c>
      <c r="F343" s="225" t="s">
        <v>61</v>
      </c>
      <c r="G343" s="229" t="s">
        <v>677</v>
      </c>
      <c r="H343" s="227">
        <v>3</v>
      </c>
      <c r="I343" s="228" t="s">
        <v>63</v>
      </c>
      <c r="K343" s="36"/>
      <c r="P343" s="39" t="s">
        <v>903</v>
      </c>
    </row>
    <row r="344" spans="1:16" ht="12.75" customHeight="1">
      <c r="A344" s="138">
        <f>IF(B344=0,,LEFT(B344,SEARCH("-",B344,1)-1))</f>
        <v>0</v>
      </c>
      <c r="B344" s="161">
        <f>IF(B342=0,,'saisie tableur'!$D$70)</f>
        <v>0</v>
      </c>
      <c r="C344" s="143">
        <v>295</v>
      </c>
      <c r="D344" s="59" t="s">
        <v>356</v>
      </c>
      <c r="E344" s="57" t="str">
        <f>'saisie tableur'!$J$63</f>
        <v>RSTRAN</v>
      </c>
      <c r="F344" s="225" t="s">
        <v>61</v>
      </c>
      <c r="G344" s="229" t="s">
        <v>678</v>
      </c>
      <c r="H344" s="227">
        <v>3</v>
      </c>
      <c r="I344" s="228" t="s">
        <v>63</v>
      </c>
      <c r="K344" s="36"/>
      <c r="P344" s="39" t="s">
        <v>904</v>
      </c>
    </row>
    <row r="345" spans="1:16">
      <c r="A345" s="134">
        <f>IF(B345=0,,B345)</f>
        <v>0</v>
      </c>
      <c r="B345" s="150">
        <f>N('saisie tableur'!J$71)</f>
        <v>0</v>
      </c>
      <c r="C345" s="143">
        <v>296</v>
      </c>
      <c r="D345" s="60" t="s">
        <v>357</v>
      </c>
      <c r="E345" s="57" t="str">
        <f>'saisie tableur'!$J$63</f>
        <v>RSTRAN</v>
      </c>
      <c r="F345" s="225" t="s">
        <v>61</v>
      </c>
      <c r="G345" s="229" t="s">
        <v>679</v>
      </c>
      <c r="H345" s="227">
        <v>9</v>
      </c>
      <c r="I345" s="228">
        <v>0</v>
      </c>
      <c r="K345" s="36"/>
      <c r="P345" s="39" t="s">
        <v>905</v>
      </c>
    </row>
    <row r="346" spans="1:16" ht="12.75" customHeight="1">
      <c r="A346" s="138">
        <f>IF(B346=0,,LEFT(B346,SEARCH("-",B346,1)-1))</f>
        <v>0</v>
      </c>
      <c r="B346" s="162">
        <f>IF(B345=0,,'saisie tableur'!K$71)</f>
        <v>0</v>
      </c>
      <c r="C346" s="143">
        <v>297</v>
      </c>
      <c r="D346" s="60" t="s">
        <v>358</v>
      </c>
      <c r="E346" s="57" t="s">
        <v>159</v>
      </c>
      <c r="F346" s="225" t="s">
        <v>61</v>
      </c>
      <c r="G346" s="229" t="s">
        <v>680</v>
      </c>
      <c r="H346" s="227">
        <v>3</v>
      </c>
      <c r="I346" s="228" t="s">
        <v>63</v>
      </c>
      <c r="K346" s="36"/>
      <c r="P346" s="39" t="s">
        <v>906</v>
      </c>
    </row>
    <row r="347" spans="1:16" ht="12.75" customHeight="1">
      <c r="A347" s="138">
        <f>IF(B347=0,,LEFT(B347,SEARCH("-",B347,1)-1))</f>
        <v>0</v>
      </c>
      <c r="B347" s="162">
        <f>IF(B345=0,,'saisie tableur'!$D$71)</f>
        <v>0</v>
      </c>
      <c r="C347" s="143">
        <v>298</v>
      </c>
      <c r="D347" s="60" t="s">
        <v>359</v>
      </c>
      <c r="E347" s="57" t="str">
        <f>'saisie tableur'!$J$63</f>
        <v>RSTRAN</v>
      </c>
      <c r="F347" s="225" t="s">
        <v>61</v>
      </c>
      <c r="G347" s="229" t="s">
        <v>681</v>
      </c>
      <c r="H347" s="227">
        <v>3</v>
      </c>
      <c r="I347" s="228" t="s">
        <v>63</v>
      </c>
      <c r="P347" s="39" t="s">
        <v>907</v>
      </c>
    </row>
    <row r="348" spans="1:16">
      <c r="A348" s="134">
        <f>IF(B348=0,,B348)</f>
        <v>0</v>
      </c>
      <c r="B348" s="148">
        <f>IF('saisie tableur'!$B$72=0,N('saisie tableur'!J$72),)</f>
        <v>0</v>
      </c>
      <c r="C348" s="143">
        <v>299</v>
      </c>
      <c r="D348" s="59" t="s">
        <v>360</v>
      </c>
      <c r="E348" s="57" t="str">
        <f>'saisie tableur'!$J$63</f>
        <v>RSTRAN</v>
      </c>
      <c r="F348" s="214" t="s">
        <v>61</v>
      </c>
      <c r="G348" s="222" t="s">
        <v>775</v>
      </c>
      <c r="H348" s="218">
        <v>11</v>
      </c>
      <c r="I348" s="39">
        <v>0</v>
      </c>
      <c r="P348" s="39" t="s">
        <v>908</v>
      </c>
    </row>
    <row r="349" spans="1:16" ht="12.75" customHeight="1">
      <c r="A349" s="138">
        <f>IF(B349=0,,LEFT(B349,SEARCH("-",B349,1)-1))</f>
        <v>0</v>
      </c>
      <c r="B349" s="161">
        <f>IF('saisie tableur'!$B$72=0,IF(B348=0,,'saisie tableur'!K$72),'saisie tableur'!$B$72)</f>
        <v>0</v>
      </c>
      <c r="C349" s="143">
        <v>300</v>
      </c>
      <c r="D349" s="59" t="s">
        <v>361</v>
      </c>
      <c r="E349" s="57" t="str">
        <f>'saisie tableur'!$J$63</f>
        <v>RSTRAN</v>
      </c>
      <c r="F349" s="214" t="s">
        <v>61</v>
      </c>
      <c r="G349" s="222" t="s">
        <v>776</v>
      </c>
      <c r="H349" s="216">
        <v>3</v>
      </c>
      <c r="I349" s="217" t="s">
        <v>63</v>
      </c>
      <c r="P349" s="39" t="s">
        <v>909</v>
      </c>
    </row>
    <row r="350" spans="1:16" ht="12.75" customHeight="1">
      <c r="A350" s="138">
        <f>IF(B350=0,,LEFT(B350,SEARCH("-",B350,1)-1))</f>
        <v>0</v>
      </c>
      <c r="B350" s="161">
        <f>IF('saisie tableur'!$B$72=0,IF(B348=0,,'saisie tableur'!D$72),)</f>
        <v>0</v>
      </c>
      <c r="C350" s="143">
        <v>301</v>
      </c>
      <c r="D350" s="59" t="s">
        <v>362</v>
      </c>
      <c r="E350" s="57" t="str">
        <f>'saisie tableur'!$J$63</f>
        <v>RSTRAN</v>
      </c>
      <c r="F350" s="214" t="s">
        <v>61</v>
      </c>
      <c r="G350" s="222" t="s">
        <v>777</v>
      </c>
      <c r="H350" s="216">
        <v>3</v>
      </c>
      <c r="I350" s="217" t="s">
        <v>63</v>
      </c>
      <c r="P350" s="39" t="s">
        <v>910</v>
      </c>
    </row>
    <row r="351" spans="1:16">
      <c r="A351" s="134">
        <f>IF(B351=0,,B351)</f>
        <v>0</v>
      </c>
      <c r="B351" s="155">
        <f>IF(LEFT(B349,3)="CPX",N('saisie tableur'!J72),)</f>
        <v>0</v>
      </c>
      <c r="C351" s="143">
        <v>381</v>
      </c>
      <c r="D351" s="66" t="s">
        <v>374</v>
      </c>
      <c r="E351" s="57" t="str">
        <f>'saisie tableur'!$J$63</f>
        <v>RSTRAN</v>
      </c>
      <c r="F351" s="214"/>
      <c r="G351" s="214"/>
      <c r="H351" s="214"/>
      <c r="I351" s="214"/>
      <c r="K351" s="36"/>
      <c r="P351" s="39" t="s">
        <v>911</v>
      </c>
    </row>
    <row r="352" spans="1:16" ht="12.75" customHeight="1">
      <c r="A352" s="138">
        <f>IF(B352=0,,LEFT(B352,SEARCH("-",B352,1)-1))</f>
        <v>0</v>
      </c>
      <c r="B352" s="163">
        <f>IF(B351=0,,'saisie tableur'!K72)</f>
        <v>0</v>
      </c>
      <c r="C352" s="143">
        <v>382</v>
      </c>
      <c r="D352" s="66" t="s">
        <v>375</v>
      </c>
      <c r="E352" s="57" t="str">
        <f>'saisie tableur'!$J$63</f>
        <v>RSTRAN</v>
      </c>
      <c r="F352" s="214"/>
      <c r="G352" s="214"/>
      <c r="H352" s="214"/>
      <c r="I352" s="214"/>
      <c r="K352" s="36"/>
      <c r="P352" s="39" t="s">
        <v>912</v>
      </c>
    </row>
    <row r="353" spans="1:16" ht="12.75" customHeight="1">
      <c r="A353" s="138">
        <f>IF(B353=0,,LEFT(B353,SEARCH("-",B353,1)-1))</f>
        <v>0</v>
      </c>
      <c r="B353" s="163">
        <f>IF(B351=0,,'saisie tableur'!$D$72)</f>
        <v>0</v>
      </c>
      <c r="C353" s="143">
        <v>383</v>
      </c>
      <c r="D353" s="66" t="s">
        <v>376</v>
      </c>
      <c r="E353" s="57" t="str">
        <f>'saisie tableur'!$J$63</f>
        <v>RSTRAN</v>
      </c>
      <c r="F353" s="214"/>
      <c r="G353" s="214"/>
      <c r="H353" s="214"/>
      <c r="I353" s="214"/>
      <c r="K353" s="36"/>
      <c r="P353" s="39" t="s">
        <v>913</v>
      </c>
    </row>
    <row r="354" spans="1:16">
      <c r="A354" s="134">
        <f>IF(B354=0,,B354)</f>
        <v>0</v>
      </c>
      <c r="B354" s="155">
        <f>IF(LEFT(B349,3)="CPX",N('saisie tableur'!J73),)</f>
        <v>0</v>
      </c>
      <c r="C354" s="143">
        <v>384</v>
      </c>
      <c r="D354" s="66" t="s">
        <v>377</v>
      </c>
      <c r="E354" s="57" t="str">
        <f>'saisie tableur'!$J$63</f>
        <v>RSTRAN</v>
      </c>
      <c r="F354" s="214"/>
      <c r="G354" s="214"/>
      <c r="H354" s="214"/>
      <c r="I354" s="214"/>
      <c r="K354" s="36"/>
      <c r="P354" s="39" t="s">
        <v>914</v>
      </c>
    </row>
    <row r="355" spans="1:16" ht="12.75" customHeight="1">
      <c r="A355" s="138">
        <f>IF(B355=0,,LEFT(B355,SEARCH("-",B355,1)-1))</f>
        <v>0</v>
      </c>
      <c r="B355" s="163">
        <f>IF(B354=0,,'saisie tableur'!K73)</f>
        <v>0</v>
      </c>
      <c r="C355" s="143">
        <v>385</v>
      </c>
      <c r="D355" s="66" t="s">
        <v>378</v>
      </c>
      <c r="E355" s="57" t="str">
        <f>'saisie tableur'!$J$63</f>
        <v>RSTRAN</v>
      </c>
      <c r="F355" s="214"/>
      <c r="G355" s="214"/>
      <c r="H355" s="214"/>
      <c r="I355" s="214"/>
      <c r="K355" s="36"/>
      <c r="P355" s="39" t="s">
        <v>915</v>
      </c>
    </row>
    <row r="356" spans="1:16" ht="12.75" customHeight="1">
      <c r="A356" s="138">
        <f>IF(B356=0,,LEFT(B356,SEARCH("-",B356,1)-1))</f>
        <v>0</v>
      </c>
      <c r="B356" s="163">
        <f>IF(B354=0,,'saisie tableur'!$D$73)</f>
        <v>0</v>
      </c>
      <c r="C356" s="143">
        <v>386</v>
      </c>
      <c r="D356" s="66" t="s">
        <v>379</v>
      </c>
      <c r="E356" s="57" t="str">
        <f>'saisie tableur'!$J$63</f>
        <v>RSTRAN</v>
      </c>
      <c r="F356" s="214"/>
      <c r="G356" s="214"/>
      <c r="H356" s="214"/>
      <c r="I356" s="214"/>
      <c r="K356" s="36"/>
      <c r="P356" s="39" t="s">
        <v>916</v>
      </c>
    </row>
    <row r="357" spans="1:16">
      <c r="A357" s="134">
        <f>IF(B357=0,,B357)</f>
        <v>0</v>
      </c>
      <c r="B357" s="149">
        <f>N('saisie tableur'!J$74)</f>
        <v>0</v>
      </c>
      <c r="C357" s="143">
        <v>302</v>
      </c>
      <c r="D357" s="60" t="s">
        <v>363</v>
      </c>
      <c r="E357" s="57" t="str">
        <f>'saisie tableur'!$J$63</f>
        <v>RSTRAN</v>
      </c>
      <c r="F357" s="225" t="s">
        <v>61</v>
      </c>
      <c r="G357" s="229" t="s">
        <v>715</v>
      </c>
      <c r="H357" s="227">
        <v>11</v>
      </c>
      <c r="I357" s="228">
        <v>2</v>
      </c>
      <c r="P357" s="39" t="s">
        <v>917</v>
      </c>
    </row>
    <row r="358" spans="1:16" ht="12.75" customHeight="1">
      <c r="A358" s="138">
        <f>IF(B358=0,,LEFT(B358,SEARCH("-",B358,1)-1))</f>
        <v>0</v>
      </c>
      <c r="B358" s="162">
        <f>IF(B357=0,,'saisie tableur'!K$74)</f>
        <v>0</v>
      </c>
      <c r="C358" s="143">
        <v>303</v>
      </c>
      <c r="D358" s="60" t="s">
        <v>364</v>
      </c>
      <c r="E358" s="57" t="str">
        <f>'saisie tableur'!$J$63</f>
        <v>RSTRAN</v>
      </c>
      <c r="F358" s="225" t="s">
        <v>61</v>
      </c>
      <c r="G358" s="229" t="s">
        <v>716</v>
      </c>
      <c r="H358" s="227">
        <v>3</v>
      </c>
      <c r="I358" s="228" t="s">
        <v>63</v>
      </c>
      <c r="P358" s="39" t="s">
        <v>918</v>
      </c>
    </row>
    <row r="359" spans="1:16">
      <c r="A359" s="134">
        <f>IF(B359=0,,B359)</f>
        <v>0</v>
      </c>
      <c r="B359" s="150">
        <f>N('saisie tableur'!J$75)</f>
        <v>0</v>
      </c>
      <c r="C359" s="143">
        <v>304</v>
      </c>
      <c r="D359" s="60" t="s">
        <v>417</v>
      </c>
      <c r="E359" s="57" t="str">
        <f>'saisie tableur'!$J$63</f>
        <v>RSTRAN</v>
      </c>
      <c r="F359" s="225" t="s">
        <v>61</v>
      </c>
      <c r="G359" s="229" t="s">
        <v>717</v>
      </c>
      <c r="H359" s="227">
        <v>11</v>
      </c>
      <c r="I359" s="228">
        <v>2</v>
      </c>
      <c r="P359" s="39" t="s">
        <v>919</v>
      </c>
    </row>
    <row r="360" spans="1:16" ht="12.75" customHeight="1">
      <c r="A360" s="137" t="str">
        <f t="shared" ref="A360" si="35">IF(B360=1,"O",IF(B360=0,"N",))</f>
        <v>O</v>
      </c>
      <c r="B360" s="158">
        <f>IF(COUNTA('saisie tableur'!C64:E68)&gt;0,1,0)</f>
        <v>1</v>
      </c>
      <c r="C360" s="143">
        <v>266</v>
      </c>
      <c r="D360" s="224" t="s">
        <v>821</v>
      </c>
      <c r="E360" s="49"/>
      <c r="F360" s="36"/>
      <c r="K360" s="36"/>
      <c r="P360" s="39" t="s">
        <v>871</v>
      </c>
    </row>
    <row r="361" spans="1:16" ht="12.75" customHeight="1">
      <c r="A361" s="137" t="str">
        <f t="shared" ref="A361:A367" si="36">IF(B361=1,"O",IF(B361=0,"N",))</f>
        <v>N</v>
      </c>
      <c r="B361" s="151">
        <f>IF(B362=1,1,)</f>
        <v>0</v>
      </c>
      <c r="C361" s="143">
        <v>305</v>
      </c>
      <c r="D361" s="50" t="s">
        <v>523</v>
      </c>
      <c r="E361" s="51" t="str">
        <f>Listes!AX1</f>
        <v>RSBDM</v>
      </c>
      <c r="F361" s="225" t="s">
        <v>61</v>
      </c>
      <c r="G361" s="231" t="s">
        <v>816</v>
      </c>
      <c r="H361" s="227">
        <v>1</v>
      </c>
      <c r="I361" s="228"/>
      <c r="K361" s="36"/>
      <c r="P361" s="39" t="s">
        <v>870</v>
      </c>
    </row>
    <row r="362" spans="1:16" ht="12.75" customHeight="1">
      <c r="A362" s="137" t="str">
        <f t="shared" si="36"/>
        <v>N</v>
      </c>
      <c r="B362" s="151">
        <f>IF(COUNTA('saisie tableur'!L64:M68)&gt;0,1,0)</f>
        <v>0</v>
      </c>
      <c r="C362" s="143">
        <v>306</v>
      </c>
      <c r="D362" s="50" t="s">
        <v>524</v>
      </c>
      <c r="E362" s="54" t="str">
        <f>'saisie tableur'!$L$63</f>
        <v>RSBDM</v>
      </c>
      <c r="F362" s="225" t="s">
        <v>61</v>
      </c>
      <c r="G362" s="231" t="s">
        <v>814</v>
      </c>
      <c r="H362" s="227">
        <v>1</v>
      </c>
      <c r="I362" s="228" t="s">
        <v>63</v>
      </c>
      <c r="K362" s="36"/>
      <c r="P362" s="39" t="s">
        <v>944</v>
      </c>
    </row>
    <row r="363" spans="1:16" ht="12.75" customHeight="1">
      <c r="A363" s="137">
        <f t="shared" si="36"/>
        <v>0</v>
      </c>
      <c r="B363" s="158">
        <f>IF(B304*B$362=1,IF(COUNTA('saisie tableur'!L64:M64)=1,0,1),-1)</f>
        <v>-1</v>
      </c>
      <c r="C363" s="143">
        <v>307</v>
      </c>
      <c r="D363" s="52" t="s">
        <v>23</v>
      </c>
      <c r="E363" s="54" t="str">
        <f>'saisie tableur'!$L$63</f>
        <v>RSBDM</v>
      </c>
      <c r="F363" s="225" t="s">
        <v>61</v>
      </c>
      <c r="G363" s="229" t="s">
        <v>631</v>
      </c>
      <c r="H363" s="227">
        <v>1</v>
      </c>
      <c r="I363" s="228" t="s">
        <v>63</v>
      </c>
      <c r="K363" s="36"/>
      <c r="P363" s="39" t="s">
        <v>945</v>
      </c>
    </row>
    <row r="364" spans="1:16" ht="12.75" customHeight="1">
      <c r="A364" s="137">
        <f t="shared" si="36"/>
        <v>0</v>
      </c>
      <c r="B364" s="158">
        <f>IF(B305*B$362=1,IF(COUNTA('saisie tableur'!L65:M65)=1,0,1),-1)</f>
        <v>-1</v>
      </c>
      <c r="C364" s="143">
        <v>308</v>
      </c>
      <c r="D364" s="52" t="s">
        <v>24</v>
      </c>
      <c r="E364" s="54" t="str">
        <f>'saisie tableur'!$L$63</f>
        <v>RSBDM</v>
      </c>
      <c r="F364" s="225" t="s">
        <v>61</v>
      </c>
      <c r="G364" s="229" t="s">
        <v>632</v>
      </c>
      <c r="H364" s="227">
        <v>1</v>
      </c>
      <c r="I364" s="228" t="s">
        <v>63</v>
      </c>
      <c r="K364" s="36"/>
      <c r="P364" s="39" t="s">
        <v>946</v>
      </c>
    </row>
    <row r="365" spans="1:16" ht="12.75" customHeight="1">
      <c r="A365" s="137">
        <f t="shared" si="36"/>
        <v>0</v>
      </c>
      <c r="B365" s="158">
        <f>IF(B306*B$362=1,IF(COUNTA('saisie tableur'!L66:M66)=1,0,1),-1)</f>
        <v>-1</v>
      </c>
      <c r="C365" s="143">
        <v>309</v>
      </c>
      <c r="D365" s="52" t="s">
        <v>25</v>
      </c>
      <c r="E365" s="54" t="str">
        <f>'saisie tableur'!$L$63</f>
        <v>RSBDM</v>
      </c>
      <c r="F365" s="225" t="s">
        <v>61</v>
      </c>
      <c r="G365" s="229" t="s">
        <v>633</v>
      </c>
      <c r="H365" s="227">
        <v>1</v>
      </c>
      <c r="I365" s="228" t="s">
        <v>63</v>
      </c>
      <c r="K365" s="36"/>
      <c r="P365" s="39" t="s">
        <v>947</v>
      </c>
    </row>
    <row r="366" spans="1:16" ht="12.75" customHeight="1">
      <c r="A366" s="137">
        <f t="shared" si="36"/>
        <v>0</v>
      </c>
      <c r="B366" s="158">
        <f>IF(B307*B$362=1,IF(COUNTA('saisie tableur'!L67:M67)=1,0,1),-1)</f>
        <v>-1</v>
      </c>
      <c r="C366" s="143">
        <v>310</v>
      </c>
      <c r="D366" s="52" t="s">
        <v>26</v>
      </c>
      <c r="E366" s="54" t="str">
        <f>'saisie tableur'!$L$63</f>
        <v>RSBDM</v>
      </c>
      <c r="F366" s="225" t="s">
        <v>61</v>
      </c>
      <c r="G366" s="229" t="s">
        <v>634</v>
      </c>
      <c r="H366" s="227">
        <v>1</v>
      </c>
      <c r="I366" s="228" t="s">
        <v>63</v>
      </c>
      <c r="K366" s="36"/>
      <c r="P366" s="39" t="s">
        <v>948</v>
      </c>
    </row>
    <row r="367" spans="1:16" ht="12.75" customHeight="1">
      <c r="A367" s="137">
        <f t="shared" si="36"/>
        <v>0</v>
      </c>
      <c r="B367" s="158">
        <f>IF(B308*B$362=1,IF(COUNTA('saisie tableur'!L68:M68)=1,0,1),-1)</f>
        <v>-1</v>
      </c>
      <c r="C367" s="143">
        <v>311</v>
      </c>
      <c r="D367" s="52" t="s">
        <v>27</v>
      </c>
      <c r="E367" s="54" t="str">
        <f>'saisie tableur'!$L$63</f>
        <v>RSBDM</v>
      </c>
      <c r="F367" s="225" t="s">
        <v>61</v>
      </c>
      <c r="G367" s="229" t="s">
        <v>635</v>
      </c>
      <c r="H367" s="227">
        <v>1</v>
      </c>
      <c r="I367" s="228" t="s">
        <v>63</v>
      </c>
      <c r="K367" s="36"/>
      <c r="P367" s="39" t="s">
        <v>949</v>
      </c>
    </row>
    <row r="368" spans="1:16">
      <c r="A368" s="134">
        <f>IF(B368=0,,B368)</f>
        <v>0</v>
      </c>
      <c r="B368" s="146">
        <f>N('saisie tableur'!L$70)</f>
        <v>0</v>
      </c>
      <c r="C368" s="143">
        <v>312</v>
      </c>
      <c r="D368" s="53" t="s">
        <v>354</v>
      </c>
      <c r="E368" s="54" t="str">
        <f>'saisie tableur'!$L$63</f>
        <v>RSBDM</v>
      </c>
      <c r="F368" s="225" t="s">
        <v>61</v>
      </c>
      <c r="G368" s="229" t="s">
        <v>682</v>
      </c>
      <c r="H368" s="227">
        <v>11</v>
      </c>
      <c r="I368" s="228">
        <v>0</v>
      </c>
      <c r="K368" s="36"/>
      <c r="P368" s="39" t="s">
        <v>950</v>
      </c>
    </row>
    <row r="369" spans="1:16" ht="12.75" customHeight="1">
      <c r="A369" s="138">
        <f>IF(B369=0,,LEFT(B369,SEARCH("-",B369,1)-1))</f>
        <v>0</v>
      </c>
      <c r="B369" s="161">
        <f>IF(B368=0,,'saisie tableur'!M$70)</f>
        <v>0</v>
      </c>
      <c r="C369" s="143">
        <v>313</v>
      </c>
      <c r="D369" s="53" t="s">
        <v>355</v>
      </c>
      <c r="E369" s="54" t="str">
        <f>'saisie tableur'!$L$63</f>
        <v>RSBDM</v>
      </c>
      <c r="F369" s="225" t="s">
        <v>61</v>
      </c>
      <c r="G369" s="229" t="s">
        <v>683</v>
      </c>
      <c r="H369" s="227">
        <v>3</v>
      </c>
      <c r="I369" s="228" t="s">
        <v>63</v>
      </c>
      <c r="K369" s="36"/>
      <c r="P369" s="39" t="s">
        <v>951</v>
      </c>
    </row>
    <row r="370" spans="1:16" ht="12.75" customHeight="1">
      <c r="A370" s="138">
        <f>IF(B370=0,,LEFT(B370,SEARCH("-",B370,1)-1))</f>
        <v>0</v>
      </c>
      <c r="B370" s="161">
        <f>IF(B368=0,,'saisie tableur'!$D$70)</f>
        <v>0</v>
      </c>
      <c r="C370" s="143">
        <v>314</v>
      </c>
      <c r="D370" s="53" t="s">
        <v>356</v>
      </c>
      <c r="E370" s="54" t="str">
        <f>'saisie tableur'!$L$63</f>
        <v>RSBDM</v>
      </c>
      <c r="F370" s="225" t="s">
        <v>61</v>
      </c>
      <c r="G370" s="229" t="s">
        <v>684</v>
      </c>
      <c r="H370" s="227">
        <v>3</v>
      </c>
      <c r="I370" s="228" t="s">
        <v>63</v>
      </c>
      <c r="K370" s="36"/>
      <c r="P370" s="39" t="s">
        <v>952</v>
      </c>
    </row>
    <row r="371" spans="1:16">
      <c r="A371" s="134">
        <f>IF(B371=0,,B371)</f>
        <v>0</v>
      </c>
      <c r="B371" s="147">
        <f>N('saisie tableur'!L$71)</f>
        <v>0</v>
      </c>
      <c r="C371" s="143">
        <v>315</v>
      </c>
      <c r="D371" s="55" t="s">
        <v>357</v>
      </c>
      <c r="E371" s="54" t="str">
        <f>'saisie tableur'!$L$63</f>
        <v>RSBDM</v>
      </c>
      <c r="F371" s="225" t="s">
        <v>61</v>
      </c>
      <c r="G371" s="229" t="s">
        <v>685</v>
      </c>
      <c r="H371" s="227">
        <v>9</v>
      </c>
      <c r="I371" s="228">
        <v>0</v>
      </c>
      <c r="K371" s="36"/>
      <c r="P371" s="39" t="s">
        <v>953</v>
      </c>
    </row>
    <row r="372" spans="1:16" ht="12.75" customHeight="1">
      <c r="A372" s="138">
        <f>IF(B372=0,,LEFT(B372,SEARCH("-",B372,1)-1))</f>
        <v>0</v>
      </c>
      <c r="B372" s="162">
        <f>IF(B371=0,,'saisie tableur'!M$71)</f>
        <v>0</v>
      </c>
      <c r="C372" s="143">
        <v>316</v>
      </c>
      <c r="D372" s="55" t="s">
        <v>358</v>
      </c>
      <c r="E372" s="54" t="str">
        <f>'saisie tableur'!$L$63</f>
        <v>RSBDM</v>
      </c>
      <c r="F372" s="225" t="s">
        <v>61</v>
      </c>
      <c r="G372" s="229" t="s">
        <v>686</v>
      </c>
      <c r="H372" s="227">
        <v>3</v>
      </c>
      <c r="I372" s="228" t="s">
        <v>63</v>
      </c>
      <c r="K372" s="36"/>
      <c r="P372" s="39" t="s">
        <v>954</v>
      </c>
    </row>
    <row r="373" spans="1:16" ht="12.75" customHeight="1">
      <c r="A373" s="138">
        <f>IF(B373=0,,LEFT(B373,SEARCH("-",B373,1)-1))</f>
        <v>0</v>
      </c>
      <c r="B373" s="162">
        <f>IF(B371=0,,'saisie tableur'!$D$71)</f>
        <v>0</v>
      </c>
      <c r="C373" s="143">
        <v>317</v>
      </c>
      <c r="D373" s="55" t="s">
        <v>359</v>
      </c>
      <c r="E373" s="54" t="str">
        <f>'saisie tableur'!$L$63</f>
        <v>RSBDM</v>
      </c>
      <c r="F373" s="225" t="s">
        <v>61</v>
      </c>
      <c r="G373" s="229" t="s">
        <v>687</v>
      </c>
      <c r="H373" s="227">
        <v>3</v>
      </c>
      <c r="I373" s="228" t="s">
        <v>63</v>
      </c>
      <c r="K373" s="36"/>
      <c r="P373" s="39" t="s">
        <v>955</v>
      </c>
    </row>
    <row r="374" spans="1:16">
      <c r="A374" s="134">
        <f>IF(B374=0,,B374)</f>
        <v>0</v>
      </c>
      <c r="B374" s="148">
        <f>IF('saisie tableur'!$B$72=0,N('saisie tableur'!L$72),)</f>
        <v>0</v>
      </c>
      <c r="C374" s="143">
        <v>318</v>
      </c>
      <c r="D374" s="53" t="s">
        <v>360</v>
      </c>
      <c r="E374" s="54" t="str">
        <f>'saisie tableur'!$L$63</f>
        <v>RSBDM</v>
      </c>
      <c r="F374" s="214" t="s">
        <v>61</v>
      </c>
      <c r="G374" s="222" t="s">
        <v>778</v>
      </c>
      <c r="H374" s="218">
        <v>11</v>
      </c>
      <c r="I374" s="39">
        <v>0</v>
      </c>
      <c r="K374" s="36"/>
      <c r="P374" s="39" t="s">
        <v>956</v>
      </c>
    </row>
    <row r="375" spans="1:16" ht="12.75" customHeight="1">
      <c r="A375" s="138">
        <f>IF(B375=0,,LEFT(B375,SEARCH("-",B375,1)-1))</f>
        <v>0</v>
      </c>
      <c r="B375" s="161">
        <f>IF('saisie tableur'!$B$72=0,IF(B374=0,,'saisie tableur'!M$72),'saisie tableur'!$B$72)</f>
        <v>0</v>
      </c>
      <c r="C375" s="143">
        <v>319</v>
      </c>
      <c r="D375" s="53" t="s">
        <v>361</v>
      </c>
      <c r="E375" s="54" t="str">
        <f>'saisie tableur'!$L$63</f>
        <v>RSBDM</v>
      </c>
      <c r="F375" s="214" t="s">
        <v>61</v>
      </c>
      <c r="G375" s="222" t="s">
        <v>779</v>
      </c>
      <c r="H375" s="216">
        <v>3</v>
      </c>
      <c r="I375" s="217" t="s">
        <v>63</v>
      </c>
      <c r="K375" s="36"/>
      <c r="P375" s="39" t="s">
        <v>957</v>
      </c>
    </row>
    <row r="376" spans="1:16" ht="12.75" customHeight="1">
      <c r="A376" s="138">
        <f>IF(B376=0,,LEFT(B376,SEARCH("-",B376,1)-1))</f>
        <v>0</v>
      </c>
      <c r="B376" s="161">
        <f>IF('saisie tableur'!$B$72=0,IF(B374=0,,'saisie tableur'!D$72),)</f>
        <v>0</v>
      </c>
      <c r="C376" s="143">
        <v>320</v>
      </c>
      <c r="D376" s="53" t="s">
        <v>362</v>
      </c>
      <c r="E376" s="54" t="str">
        <f>'saisie tableur'!$L$63</f>
        <v>RSBDM</v>
      </c>
      <c r="F376" s="214" t="s">
        <v>61</v>
      </c>
      <c r="G376" s="222" t="s">
        <v>780</v>
      </c>
      <c r="H376" s="216">
        <v>3</v>
      </c>
      <c r="I376" s="217" t="s">
        <v>63</v>
      </c>
      <c r="K376" s="36"/>
      <c r="P376" s="39" t="s">
        <v>958</v>
      </c>
    </row>
    <row r="377" spans="1:16">
      <c r="A377" s="134">
        <f>IF(B377=0,,B377)</f>
        <v>0</v>
      </c>
      <c r="B377" s="155">
        <f>IF(LEFT(B375,3)="CPX",N('saisie tableur'!L72),)</f>
        <v>0</v>
      </c>
      <c r="C377" s="143">
        <v>381</v>
      </c>
      <c r="D377" s="65" t="s">
        <v>374</v>
      </c>
      <c r="E377" s="54" t="str">
        <f>'saisie tableur'!$L$63</f>
        <v>RSBDM</v>
      </c>
      <c r="F377" s="214"/>
      <c r="G377" s="214"/>
      <c r="H377" s="214"/>
      <c r="I377" s="214"/>
      <c r="K377" s="36"/>
      <c r="P377" s="39" t="s">
        <v>959</v>
      </c>
    </row>
    <row r="378" spans="1:16" ht="12.75" customHeight="1">
      <c r="A378" s="138">
        <f>IF(B378=0,,LEFT(B378,SEARCH("-",B378,1)-1))</f>
        <v>0</v>
      </c>
      <c r="B378" s="163">
        <f>IF(B377=0,,'saisie tableur'!M72)</f>
        <v>0</v>
      </c>
      <c r="C378" s="143">
        <v>382</v>
      </c>
      <c r="D378" s="65" t="s">
        <v>375</v>
      </c>
      <c r="E378" s="54" t="str">
        <f>'saisie tableur'!$L$63</f>
        <v>RSBDM</v>
      </c>
      <c r="F378" s="214"/>
      <c r="G378" s="214"/>
      <c r="H378" s="214"/>
      <c r="I378" s="214"/>
      <c r="K378" s="36"/>
      <c r="P378" s="39" t="s">
        <v>960</v>
      </c>
    </row>
    <row r="379" spans="1:16" ht="12.75" customHeight="1">
      <c r="A379" s="138">
        <f>IF(B379=0,,LEFT(B379,SEARCH("-",B379,1)-1))</f>
        <v>0</v>
      </c>
      <c r="B379" s="163">
        <f>IF(B377=0,,'saisie tableur'!$D$72)</f>
        <v>0</v>
      </c>
      <c r="C379" s="143">
        <v>383</v>
      </c>
      <c r="D379" s="65" t="s">
        <v>376</v>
      </c>
      <c r="E379" s="54" t="str">
        <f>'saisie tableur'!$L$63</f>
        <v>RSBDM</v>
      </c>
      <c r="F379" s="214"/>
      <c r="G379" s="214"/>
      <c r="H379" s="214"/>
      <c r="I379" s="214"/>
      <c r="K379" s="36"/>
      <c r="P379" s="39" t="s">
        <v>961</v>
      </c>
    </row>
    <row r="380" spans="1:16">
      <c r="A380" s="134">
        <f>IF(B380=0,,B380)</f>
        <v>0</v>
      </c>
      <c r="B380" s="155">
        <f>IF(LEFT(B375,3)="CPX",N('saisie tableur'!L73),)</f>
        <v>0</v>
      </c>
      <c r="C380" s="143">
        <v>384</v>
      </c>
      <c r="D380" s="65" t="s">
        <v>377</v>
      </c>
      <c r="E380" s="54" t="str">
        <f>'saisie tableur'!$L$63</f>
        <v>RSBDM</v>
      </c>
      <c r="F380" s="214"/>
      <c r="G380" s="214"/>
      <c r="H380" s="214"/>
      <c r="I380" s="214"/>
      <c r="K380" s="36"/>
      <c r="P380" s="39" t="s">
        <v>962</v>
      </c>
    </row>
    <row r="381" spans="1:16" ht="12.75" customHeight="1">
      <c r="A381" s="138">
        <f>IF(B381=0,,LEFT(B381,SEARCH("-",B381,1)-1))</f>
        <v>0</v>
      </c>
      <c r="B381" s="163">
        <f>IF(B380=0,,'saisie tableur'!M73)</f>
        <v>0</v>
      </c>
      <c r="C381" s="143">
        <v>385</v>
      </c>
      <c r="D381" s="65" t="s">
        <v>378</v>
      </c>
      <c r="E381" s="54" t="str">
        <f>'saisie tableur'!$L$63</f>
        <v>RSBDM</v>
      </c>
      <c r="F381" s="214"/>
      <c r="G381" s="214"/>
      <c r="H381" s="214"/>
      <c r="I381" s="214"/>
      <c r="K381" s="36"/>
      <c r="P381" s="39" t="s">
        <v>963</v>
      </c>
    </row>
    <row r="382" spans="1:16" ht="12.75" customHeight="1">
      <c r="A382" s="138">
        <f>IF(B382=0,,LEFT(B382,SEARCH("-",B382,1)-1))</f>
        <v>0</v>
      </c>
      <c r="B382" s="163">
        <f>IF(B380=0,,'saisie tableur'!$D$73)</f>
        <v>0</v>
      </c>
      <c r="C382" s="143">
        <v>386</v>
      </c>
      <c r="D382" s="65" t="s">
        <v>379</v>
      </c>
      <c r="E382" s="54" t="str">
        <f>'saisie tableur'!$L$63</f>
        <v>RSBDM</v>
      </c>
      <c r="F382" s="214"/>
      <c r="G382" s="214"/>
      <c r="H382" s="214"/>
      <c r="I382" s="214"/>
      <c r="K382" s="36"/>
      <c r="P382" s="39" t="s">
        <v>964</v>
      </c>
    </row>
    <row r="383" spans="1:16">
      <c r="A383" s="134">
        <f>IF(B383=0,,B383)</f>
        <v>0</v>
      </c>
      <c r="B383" s="149">
        <f>N('saisie tableur'!L$74)</f>
        <v>0</v>
      </c>
      <c r="C383" s="143">
        <v>321</v>
      </c>
      <c r="D383" s="55" t="s">
        <v>363</v>
      </c>
      <c r="E383" s="54" t="str">
        <f>'saisie tableur'!$L$63</f>
        <v>RSBDM</v>
      </c>
      <c r="F383" s="225" t="s">
        <v>61</v>
      </c>
      <c r="G383" s="229" t="s">
        <v>719</v>
      </c>
      <c r="H383" s="227">
        <v>11</v>
      </c>
      <c r="I383" s="228">
        <v>2</v>
      </c>
      <c r="K383" s="36"/>
      <c r="P383" s="39" t="s">
        <v>965</v>
      </c>
    </row>
    <row r="384" spans="1:16" ht="12.75" customHeight="1">
      <c r="A384" s="138">
        <f>IF(B384=0,,LEFT(B384,SEARCH("-",B384,1)-1))</f>
        <v>0</v>
      </c>
      <c r="B384" s="162">
        <f>IF(B383=0,,'saisie tableur'!M$74)</f>
        <v>0</v>
      </c>
      <c r="C384" s="143">
        <v>322</v>
      </c>
      <c r="D384" s="55" t="s">
        <v>364</v>
      </c>
      <c r="E384" s="54" t="str">
        <f>'saisie tableur'!$L$63</f>
        <v>RSBDM</v>
      </c>
      <c r="F384" s="225" t="s">
        <v>61</v>
      </c>
      <c r="G384" s="229" t="s">
        <v>720</v>
      </c>
      <c r="H384" s="227">
        <v>3</v>
      </c>
      <c r="I384" s="228" t="s">
        <v>63</v>
      </c>
      <c r="K384" s="36"/>
      <c r="P384" s="39" t="s">
        <v>966</v>
      </c>
    </row>
    <row r="385" spans="1:16">
      <c r="A385" s="134">
        <f t="shared" ref="A385:A396" si="37">IF(B385=0,,B385)</f>
        <v>0</v>
      </c>
      <c r="B385" s="147">
        <f>N('saisie tableur'!L$75)</f>
        <v>0</v>
      </c>
      <c r="C385" s="143">
        <v>323</v>
      </c>
      <c r="D385" s="55" t="s">
        <v>417</v>
      </c>
      <c r="E385" s="54" t="str">
        <f>'saisie tableur'!$L$63</f>
        <v>RSBDM</v>
      </c>
      <c r="F385" s="225" t="s">
        <v>61</v>
      </c>
      <c r="G385" s="229" t="s">
        <v>718</v>
      </c>
      <c r="H385" s="227">
        <v>11</v>
      </c>
      <c r="I385" s="228">
        <v>2</v>
      </c>
      <c r="K385" s="36"/>
      <c r="P385" s="39" t="s">
        <v>967</v>
      </c>
    </row>
    <row r="386" spans="1:16" ht="12.75" customHeight="1">
      <c r="A386" s="133" t="str">
        <f t="shared" si="37"/>
        <v>Personnes</v>
      </c>
      <c r="B386" s="156" t="str">
        <f>IF(COUNTA('saisie tableur'!C84:F88,'saisie tableur'!F79:F80,'saisie tableur'!H79:H80,'saisie tableur'!J79:O80),'saisie tableur'!B77,)</f>
        <v>Personnes</v>
      </c>
      <c r="C386" s="143">
        <v>324</v>
      </c>
      <c r="D386" s="34" t="s">
        <v>386</v>
      </c>
      <c r="E386" s="35" t="s">
        <v>385</v>
      </c>
      <c r="F386" s="225" t="s">
        <v>61</v>
      </c>
      <c r="G386" s="226" t="s">
        <v>536</v>
      </c>
      <c r="H386" s="227">
        <v>60</v>
      </c>
      <c r="I386" s="228" t="s">
        <v>63</v>
      </c>
      <c r="K386" s="36"/>
      <c r="L386" s="37"/>
      <c r="P386" s="39" t="s">
        <v>846</v>
      </c>
    </row>
    <row r="387" spans="1:16" ht="12.75" customHeight="1">
      <c r="A387" s="136" t="str">
        <f t="shared" si="37"/>
        <v>Personnes</v>
      </c>
      <c r="B387" s="156" t="str">
        <f>B386</f>
        <v>Personnes</v>
      </c>
      <c r="C387" s="143">
        <v>325</v>
      </c>
      <c r="D387" s="34" t="s">
        <v>730</v>
      </c>
      <c r="E387" s="35" t="s">
        <v>385</v>
      </c>
      <c r="F387" s="214" t="s">
        <v>61</v>
      </c>
      <c r="G387" s="219" t="s">
        <v>742</v>
      </c>
      <c r="H387" s="218"/>
      <c r="I387" s="217" t="s">
        <v>63</v>
      </c>
      <c r="K387" s="36"/>
      <c r="L387" s="37"/>
      <c r="P387" s="39" t="s">
        <v>847</v>
      </c>
    </row>
    <row r="388" spans="1:16" ht="12.75" customHeight="1">
      <c r="A388" s="135" t="str">
        <f t="shared" si="37"/>
        <v>liste à communiquer</v>
      </c>
      <c r="B388" s="144" t="str">
        <f>'saisie tableur'!J79</f>
        <v>liste à communiquer</v>
      </c>
      <c r="C388" s="143">
        <v>326</v>
      </c>
      <c r="D388" s="34" t="s">
        <v>488</v>
      </c>
      <c r="E388" s="35" t="s">
        <v>385</v>
      </c>
      <c r="F388" s="214" t="s">
        <v>61</v>
      </c>
      <c r="G388" s="219" t="s">
        <v>750</v>
      </c>
      <c r="H388" s="218"/>
      <c r="I388" s="217" t="s">
        <v>63</v>
      </c>
      <c r="K388" s="36"/>
      <c r="L388" s="37"/>
      <c r="P388" s="39" t="s">
        <v>848</v>
      </c>
    </row>
    <row r="389" spans="1:16" ht="12.75" customHeight="1">
      <c r="A389" s="138" t="str">
        <f>IF(B389=0,,LEFT(B389,SEARCH("-",B389,1)-1))</f>
        <v>FRA</v>
      </c>
      <c r="B389" s="144" t="str">
        <f>IF(B386=0,,'saisie tableur'!D83)</f>
        <v>FRA-France métropolit.</v>
      </c>
      <c r="C389" s="143">
        <v>327</v>
      </c>
      <c r="D389" s="34" t="s">
        <v>516</v>
      </c>
      <c r="E389" s="35" t="s">
        <v>385</v>
      </c>
      <c r="F389" s="214" t="s">
        <v>61</v>
      </c>
      <c r="G389" s="219" t="s">
        <v>753</v>
      </c>
      <c r="H389" s="218"/>
      <c r="I389" s="217" t="s">
        <v>63</v>
      </c>
      <c r="K389" s="36"/>
      <c r="L389" s="37"/>
      <c r="P389" s="39" t="s">
        <v>849</v>
      </c>
    </row>
    <row r="390" spans="1:16" ht="12.75" customHeight="1">
      <c r="A390" s="206" t="str">
        <f>TEXT(B390,"jj/mm/aaaa")</f>
        <v>25/07/2014</v>
      </c>
      <c r="B390" s="145">
        <f>N('saisie tableur'!F79)</f>
        <v>41845</v>
      </c>
      <c r="C390" s="143">
        <v>328</v>
      </c>
      <c r="D390" s="34" t="s">
        <v>387</v>
      </c>
      <c r="E390" s="35" t="s">
        <v>385</v>
      </c>
      <c r="F390" s="36"/>
      <c r="G390" s="40"/>
      <c r="K390" s="36"/>
      <c r="L390" s="40"/>
      <c r="P390" s="39" t="s">
        <v>850</v>
      </c>
    </row>
    <row r="391" spans="1:16" ht="12.75" customHeight="1">
      <c r="A391" s="206" t="str">
        <f>TEXT(B391,"jj/mm/aaaa")</f>
        <v>10/08/2014</v>
      </c>
      <c r="B391" s="145">
        <f>N('saisie tableur'!H79)</f>
        <v>41861</v>
      </c>
      <c r="C391" s="143">
        <v>329</v>
      </c>
      <c r="D391" s="34" t="s">
        <v>388</v>
      </c>
      <c r="E391" s="35" t="s">
        <v>385</v>
      </c>
      <c r="F391" s="36"/>
      <c r="G391" s="40"/>
      <c r="K391" s="36"/>
      <c r="L391" s="40"/>
      <c r="P391" s="39" t="s">
        <v>851</v>
      </c>
    </row>
    <row r="392" spans="1:16" ht="12.75" customHeight="1">
      <c r="A392" s="206" t="str">
        <f>TEXT(B392,"jj/mm/aaaa")</f>
        <v>00/01/1900</v>
      </c>
      <c r="B392" s="145">
        <f>N('saisie tableur'!F80)</f>
        <v>0</v>
      </c>
      <c r="C392" s="143">
        <v>330</v>
      </c>
      <c r="D392" s="34" t="s">
        <v>390</v>
      </c>
      <c r="E392" s="35" t="s">
        <v>385</v>
      </c>
      <c r="F392" s="36"/>
      <c r="G392" s="40"/>
      <c r="K392" s="36"/>
      <c r="L392" s="40"/>
      <c r="P392" s="39" t="s">
        <v>852</v>
      </c>
    </row>
    <row r="393" spans="1:16" ht="12.75" customHeight="1">
      <c r="A393" s="206" t="str">
        <f>TEXT(B393,"jj/mm/aaaa")</f>
        <v>00/01/1900</v>
      </c>
      <c r="B393" s="145">
        <f>N('saisie tableur'!H80)</f>
        <v>0</v>
      </c>
      <c r="C393" s="143">
        <v>331</v>
      </c>
      <c r="D393" s="34" t="s">
        <v>391</v>
      </c>
      <c r="E393" s="35" t="s">
        <v>385</v>
      </c>
      <c r="F393" s="36"/>
      <c r="G393" s="40"/>
      <c r="K393" s="36"/>
      <c r="L393" s="40"/>
      <c r="P393" s="39" t="s">
        <v>853</v>
      </c>
    </row>
    <row r="394" spans="1:16" ht="12.75" customHeight="1">
      <c r="A394" s="133" t="str">
        <f t="shared" si="37"/>
        <v>20 bénévoles</v>
      </c>
      <c r="B394" s="144" t="str">
        <f>'saisie tableur'!C84</f>
        <v>20 bénévoles</v>
      </c>
      <c r="C394" s="143">
        <v>332</v>
      </c>
      <c r="D394" s="41" t="s">
        <v>386</v>
      </c>
      <c r="E394" s="42" t="s">
        <v>28</v>
      </c>
      <c r="F394" s="225" t="s">
        <v>61</v>
      </c>
      <c r="G394" s="229" t="s">
        <v>547</v>
      </c>
      <c r="H394" s="227">
        <v>60</v>
      </c>
      <c r="I394" s="228" t="s">
        <v>63</v>
      </c>
      <c r="K394" s="36"/>
      <c r="P394" s="39" t="s">
        <v>854</v>
      </c>
    </row>
    <row r="395" spans="1:16" ht="12.75" customHeight="1">
      <c r="A395" s="136">
        <f t="shared" si="37"/>
        <v>0</v>
      </c>
      <c r="B395" s="153">
        <f>IFERROR(VLOOKUP('saisie tableur'!C84,nom_objet,1,FALSE),)</f>
        <v>0</v>
      </c>
      <c r="C395" s="143">
        <v>230</v>
      </c>
      <c r="D395" s="64" t="s">
        <v>840</v>
      </c>
      <c r="E395" s="42" t="s">
        <v>28</v>
      </c>
      <c r="F395" s="39"/>
      <c r="G395" s="39"/>
      <c r="H395" s="39"/>
      <c r="K395" s="39"/>
      <c r="L395" s="39"/>
      <c r="M395" s="39"/>
      <c r="P395" s="39" t="s">
        <v>855</v>
      </c>
    </row>
    <row r="396" spans="1:16">
      <c r="A396" s="135">
        <f t="shared" si="37"/>
        <v>20</v>
      </c>
      <c r="B396" s="145">
        <f>N('saisie tableur'!F84)</f>
        <v>20</v>
      </c>
      <c r="C396" s="143">
        <v>333</v>
      </c>
      <c r="D396" s="44" t="s">
        <v>490</v>
      </c>
      <c r="E396" s="180" t="s">
        <v>28</v>
      </c>
      <c r="F396" s="225" t="s">
        <v>61</v>
      </c>
      <c r="G396" s="230" t="s">
        <v>586</v>
      </c>
      <c r="H396" s="227">
        <v>11</v>
      </c>
      <c r="I396" s="228">
        <v>0</v>
      </c>
      <c r="K396" s="36"/>
      <c r="L396" s="40"/>
      <c r="P396" s="39" t="s">
        <v>856</v>
      </c>
    </row>
    <row r="397" spans="1:16" ht="12.75" customHeight="1">
      <c r="A397" s="138" t="str">
        <f>IF(B397=0,,LEFT(B397,SEARCH("-",B397,1)-1))</f>
        <v>P</v>
      </c>
      <c r="B397" s="159" t="str">
        <f>IF(B396=0,,'saisie tableur'!$I$90)</f>
        <v>P-Personnes</v>
      </c>
      <c r="C397" s="143">
        <v>334</v>
      </c>
      <c r="D397" s="44" t="s">
        <v>491</v>
      </c>
      <c r="E397" s="180" t="s">
        <v>28</v>
      </c>
      <c r="F397" s="225" t="s">
        <v>61</v>
      </c>
      <c r="G397" s="230" t="s">
        <v>587</v>
      </c>
      <c r="H397" s="227">
        <v>1</v>
      </c>
      <c r="I397" s="228" t="s">
        <v>63</v>
      </c>
      <c r="K397" s="36"/>
      <c r="L397" s="40"/>
      <c r="P397" s="39" t="s">
        <v>857</v>
      </c>
    </row>
    <row r="398" spans="1:16" ht="12.75" customHeight="1">
      <c r="A398" s="138" t="str">
        <f t="shared" ref="A398:A399" si="38">IF(B398=0,,LEFT(B398,SEARCH("-",B398,1)-1))</f>
        <v>AUT</v>
      </c>
      <c r="B398" s="160" t="str">
        <f>IF(B396=0,,'saisie tableur'!$D$90)</f>
        <v>AUT-Autre</v>
      </c>
      <c r="C398" s="143">
        <v>335</v>
      </c>
      <c r="D398" s="44" t="s">
        <v>492</v>
      </c>
      <c r="E398" s="180" t="s">
        <v>28</v>
      </c>
      <c r="F398" s="225" t="s">
        <v>61</v>
      </c>
      <c r="G398" s="230" t="s">
        <v>561</v>
      </c>
      <c r="H398" s="227">
        <v>5</v>
      </c>
      <c r="I398" s="228" t="s">
        <v>63</v>
      </c>
      <c r="K398" s="36"/>
      <c r="L398" s="40"/>
      <c r="P398" s="39" t="s">
        <v>858</v>
      </c>
    </row>
    <row r="399" spans="1:16" ht="12.75" customHeight="1">
      <c r="A399" s="138">
        <f t="shared" si="38"/>
        <v>0</v>
      </c>
      <c r="B399" s="160">
        <f>IF(B396=0,,'saisie tableur'!$E$90)</f>
        <v>0</v>
      </c>
      <c r="C399" s="143">
        <v>336</v>
      </c>
      <c r="D399" s="44" t="s">
        <v>517</v>
      </c>
      <c r="E399" s="180" t="s">
        <v>28</v>
      </c>
      <c r="F399" s="214" t="s">
        <v>61</v>
      </c>
      <c r="G399" s="215" t="s">
        <v>737</v>
      </c>
      <c r="H399" s="220">
        <v>1</v>
      </c>
      <c r="I399" s="221" t="s">
        <v>63</v>
      </c>
      <c r="K399" s="36"/>
      <c r="L399" s="40"/>
      <c r="P399" s="39" t="s">
        <v>859</v>
      </c>
    </row>
    <row r="400" spans="1:16" ht="12.75" customHeight="1">
      <c r="A400" s="133">
        <f>IF(B400=0,,B400)</f>
        <v>0</v>
      </c>
      <c r="B400" s="144">
        <f>'saisie tableur'!C85</f>
        <v>0</v>
      </c>
      <c r="C400" s="143">
        <v>337</v>
      </c>
      <c r="D400" s="41" t="s">
        <v>386</v>
      </c>
      <c r="E400" s="42" t="s">
        <v>29</v>
      </c>
      <c r="F400" s="225" t="s">
        <v>61</v>
      </c>
      <c r="G400" s="229" t="s">
        <v>548</v>
      </c>
      <c r="H400" s="227">
        <v>60</v>
      </c>
      <c r="I400" s="228" t="s">
        <v>63</v>
      </c>
      <c r="K400" s="36"/>
      <c r="P400" s="39" t="s">
        <v>854</v>
      </c>
    </row>
    <row r="401" spans="1:16" ht="12.75" customHeight="1">
      <c r="A401" s="136">
        <f t="shared" ref="A401" si="39">IF(B401=0,,B401)</f>
        <v>0</v>
      </c>
      <c r="B401" s="153">
        <f>IFERROR(VLOOKUP('saisie tableur'!C85,nom_objet,1,FALSE),)</f>
        <v>0</v>
      </c>
      <c r="C401" s="143">
        <v>230</v>
      </c>
      <c r="D401" s="64" t="s">
        <v>840</v>
      </c>
      <c r="E401" s="42" t="s">
        <v>29</v>
      </c>
      <c r="F401" s="39"/>
      <c r="G401" s="39"/>
      <c r="H401" s="39"/>
      <c r="K401" s="39"/>
      <c r="L401" s="39"/>
      <c r="M401" s="39"/>
      <c r="P401" s="39" t="s">
        <v>855</v>
      </c>
    </row>
    <row r="402" spans="1:16">
      <c r="A402" s="135">
        <f>IF(B402=0,,B402)</f>
        <v>0</v>
      </c>
      <c r="B402" s="145">
        <f>N('saisie tableur'!F85)</f>
        <v>0</v>
      </c>
      <c r="C402" s="143">
        <v>338</v>
      </c>
      <c r="D402" s="44" t="s">
        <v>490</v>
      </c>
      <c r="E402" s="180" t="s">
        <v>29</v>
      </c>
      <c r="F402" s="225" t="s">
        <v>61</v>
      </c>
      <c r="G402" s="230" t="s">
        <v>588</v>
      </c>
      <c r="H402" s="227">
        <v>11</v>
      </c>
      <c r="I402" s="228">
        <v>0</v>
      </c>
      <c r="K402" s="36"/>
      <c r="L402" s="40"/>
      <c r="P402" s="39" t="s">
        <v>856</v>
      </c>
    </row>
    <row r="403" spans="1:16" ht="12.75" customHeight="1">
      <c r="A403" s="138">
        <f>IF(B403=0,,LEFT(B403,SEARCH("-",B403,1)-1))</f>
        <v>0</v>
      </c>
      <c r="B403" s="159">
        <f>IF(B402=0,,'saisie tableur'!$I$90)</f>
        <v>0</v>
      </c>
      <c r="C403" s="143">
        <v>339</v>
      </c>
      <c r="D403" s="44" t="s">
        <v>491</v>
      </c>
      <c r="E403" s="180" t="s">
        <v>29</v>
      </c>
      <c r="F403" s="225" t="s">
        <v>61</v>
      </c>
      <c r="G403" s="230" t="s">
        <v>589</v>
      </c>
      <c r="H403" s="227">
        <v>1</v>
      </c>
      <c r="I403" s="228" t="s">
        <v>63</v>
      </c>
      <c r="K403" s="36"/>
      <c r="L403" s="40"/>
      <c r="P403" s="39" t="s">
        <v>857</v>
      </c>
    </row>
    <row r="404" spans="1:16" ht="12.75" customHeight="1">
      <c r="A404" s="138">
        <f t="shared" ref="A404:A405" si="40">IF(B404=0,,LEFT(B404,SEARCH("-",B404,1)-1))</f>
        <v>0</v>
      </c>
      <c r="B404" s="160">
        <f>IF(B402=0,,'saisie tableur'!$D$90)</f>
        <v>0</v>
      </c>
      <c r="C404" s="143">
        <v>340</v>
      </c>
      <c r="D404" s="44" t="s">
        <v>492</v>
      </c>
      <c r="E404" s="180" t="s">
        <v>29</v>
      </c>
      <c r="F404" s="225" t="s">
        <v>61</v>
      </c>
      <c r="G404" s="230" t="s">
        <v>562</v>
      </c>
      <c r="H404" s="227">
        <v>5</v>
      </c>
      <c r="I404" s="228" t="s">
        <v>63</v>
      </c>
      <c r="K404" s="36"/>
      <c r="L404" s="40"/>
      <c r="P404" s="39" t="s">
        <v>858</v>
      </c>
    </row>
    <row r="405" spans="1:16" ht="12.75" customHeight="1">
      <c r="A405" s="138">
        <f t="shared" si="40"/>
        <v>0</v>
      </c>
      <c r="B405" s="160">
        <f>IF(B402=0,,'saisie tableur'!$E$90)</f>
        <v>0</v>
      </c>
      <c r="C405" s="143">
        <v>341</v>
      </c>
      <c r="D405" s="44" t="s">
        <v>517</v>
      </c>
      <c r="E405" s="180" t="s">
        <v>29</v>
      </c>
      <c r="F405" s="214" t="s">
        <v>61</v>
      </c>
      <c r="G405" s="215" t="s">
        <v>737</v>
      </c>
      <c r="H405" s="220">
        <v>1</v>
      </c>
      <c r="I405" s="221" t="s">
        <v>63</v>
      </c>
      <c r="K405" s="36"/>
      <c r="L405" s="40"/>
      <c r="P405" s="39" t="s">
        <v>859</v>
      </c>
    </row>
    <row r="406" spans="1:16" ht="12.75" customHeight="1">
      <c r="A406" s="133">
        <f>IF(B406=0,,B406)</f>
        <v>0</v>
      </c>
      <c r="B406" s="144">
        <f>'saisie tableur'!C86</f>
        <v>0</v>
      </c>
      <c r="C406" s="143">
        <v>342</v>
      </c>
      <c r="D406" s="41" t="s">
        <v>386</v>
      </c>
      <c r="E406" s="42" t="s">
        <v>30</v>
      </c>
      <c r="F406" s="225" t="s">
        <v>61</v>
      </c>
      <c r="G406" s="229" t="s">
        <v>549</v>
      </c>
      <c r="H406" s="227">
        <v>60</v>
      </c>
      <c r="I406" s="228" t="s">
        <v>63</v>
      </c>
      <c r="K406" s="36"/>
      <c r="P406" s="39" t="s">
        <v>854</v>
      </c>
    </row>
    <row r="407" spans="1:16" ht="12.75" customHeight="1">
      <c r="A407" s="136">
        <f t="shared" ref="A407" si="41">IF(B407=0,,B407)</f>
        <v>0</v>
      </c>
      <c r="B407" s="153">
        <f>IFERROR(VLOOKUP('saisie tableur'!C86,nom_objet,1,FALSE),)</f>
        <v>0</v>
      </c>
      <c r="C407" s="143">
        <v>230</v>
      </c>
      <c r="D407" s="64" t="s">
        <v>840</v>
      </c>
      <c r="E407" s="42" t="s">
        <v>30</v>
      </c>
      <c r="F407" s="39"/>
      <c r="G407" s="39"/>
      <c r="H407" s="39"/>
      <c r="K407" s="39"/>
      <c r="L407" s="39"/>
      <c r="M407" s="39"/>
      <c r="P407" s="39" t="s">
        <v>855</v>
      </c>
    </row>
    <row r="408" spans="1:16">
      <c r="A408" s="135">
        <f>IF(B408=0,,B408)</f>
        <v>0</v>
      </c>
      <c r="B408" s="145">
        <f>N('saisie tableur'!F86)</f>
        <v>0</v>
      </c>
      <c r="C408" s="143">
        <v>343</v>
      </c>
      <c r="D408" s="44" t="s">
        <v>490</v>
      </c>
      <c r="E408" s="180" t="s">
        <v>30</v>
      </c>
      <c r="F408" s="225" t="s">
        <v>61</v>
      </c>
      <c r="G408" s="230" t="s">
        <v>590</v>
      </c>
      <c r="H408" s="227">
        <v>11</v>
      </c>
      <c r="I408" s="228">
        <v>0</v>
      </c>
      <c r="K408" s="36"/>
      <c r="L408" s="40"/>
      <c r="P408" s="39" t="s">
        <v>856</v>
      </c>
    </row>
    <row r="409" spans="1:16" ht="12.75" customHeight="1">
      <c r="A409" s="138">
        <f>IF(B409=0,,LEFT(B409,SEARCH("-",B409,1)-1))</f>
        <v>0</v>
      </c>
      <c r="B409" s="159">
        <f>IF(B408=0,,'saisie tableur'!$I$90)</f>
        <v>0</v>
      </c>
      <c r="C409" s="143">
        <v>344</v>
      </c>
      <c r="D409" s="44" t="s">
        <v>491</v>
      </c>
      <c r="E409" s="180" t="s">
        <v>30</v>
      </c>
      <c r="F409" s="225" t="s">
        <v>61</v>
      </c>
      <c r="G409" s="230" t="s">
        <v>591</v>
      </c>
      <c r="H409" s="227">
        <v>1</v>
      </c>
      <c r="I409" s="228" t="s">
        <v>63</v>
      </c>
      <c r="K409" s="36"/>
      <c r="L409" s="40"/>
      <c r="P409" s="39" t="s">
        <v>857</v>
      </c>
    </row>
    <row r="410" spans="1:16" ht="12.75" customHeight="1">
      <c r="A410" s="138">
        <f t="shared" ref="A410:A411" si="42">IF(B410=0,,LEFT(B410,SEARCH("-",B410,1)-1))</f>
        <v>0</v>
      </c>
      <c r="B410" s="160">
        <f>IF(B408=0,,'saisie tableur'!$D$90)</f>
        <v>0</v>
      </c>
      <c r="C410" s="143">
        <v>345</v>
      </c>
      <c r="D410" s="44" t="s">
        <v>492</v>
      </c>
      <c r="E410" s="180" t="s">
        <v>30</v>
      </c>
      <c r="F410" s="225" t="s">
        <v>61</v>
      </c>
      <c r="G410" s="230" t="s">
        <v>563</v>
      </c>
      <c r="H410" s="227">
        <v>5</v>
      </c>
      <c r="I410" s="228" t="s">
        <v>63</v>
      </c>
      <c r="K410" s="36"/>
      <c r="L410" s="40"/>
      <c r="P410" s="39" t="s">
        <v>858</v>
      </c>
    </row>
    <row r="411" spans="1:16" ht="12.75" customHeight="1">
      <c r="A411" s="138">
        <f t="shared" si="42"/>
        <v>0</v>
      </c>
      <c r="B411" s="160">
        <f>IF(B408=0,,'saisie tableur'!$E$90)</f>
        <v>0</v>
      </c>
      <c r="C411" s="143">
        <v>346</v>
      </c>
      <c r="D411" s="44" t="s">
        <v>517</v>
      </c>
      <c r="E411" s="180" t="s">
        <v>30</v>
      </c>
      <c r="F411" s="214" t="s">
        <v>61</v>
      </c>
      <c r="G411" s="215" t="s">
        <v>737</v>
      </c>
      <c r="H411" s="220">
        <v>1</v>
      </c>
      <c r="I411" s="221" t="s">
        <v>63</v>
      </c>
      <c r="K411" s="36"/>
      <c r="L411" s="40"/>
      <c r="P411" s="39" t="s">
        <v>859</v>
      </c>
    </row>
    <row r="412" spans="1:16" ht="12.75" customHeight="1">
      <c r="A412" s="133">
        <f>IF(B412=0,,B412)</f>
        <v>0</v>
      </c>
      <c r="B412" s="143">
        <f>'saisie tableur'!C87</f>
        <v>0</v>
      </c>
      <c r="C412" s="143">
        <v>347</v>
      </c>
      <c r="D412" s="41" t="s">
        <v>386</v>
      </c>
      <c r="E412" s="42" t="s">
        <v>31</v>
      </c>
      <c r="F412" s="225" t="s">
        <v>61</v>
      </c>
      <c r="G412" s="229" t="s">
        <v>550</v>
      </c>
      <c r="H412" s="227">
        <v>60</v>
      </c>
      <c r="I412" s="228" t="s">
        <v>63</v>
      </c>
      <c r="K412" s="36"/>
      <c r="P412" s="39" t="s">
        <v>854</v>
      </c>
    </row>
    <row r="413" spans="1:16" ht="12.75" customHeight="1">
      <c r="A413" s="136">
        <f t="shared" ref="A413" si="43">IF(B413=0,,B413)</f>
        <v>0</v>
      </c>
      <c r="B413" s="153">
        <f>IFERROR(VLOOKUP('saisie tableur'!C87,nom_objet,1,FALSE),)</f>
        <v>0</v>
      </c>
      <c r="C413" s="143">
        <v>230</v>
      </c>
      <c r="D413" s="64" t="s">
        <v>840</v>
      </c>
      <c r="E413" s="42" t="s">
        <v>31</v>
      </c>
      <c r="F413" s="39"/>
      <c r="G413" s="39"/>
      <c r="H413" s="39"/>
      <c r="K413" s="39"/>
      <c r="L413" s="39"/>
      <c r="M413" s="39"/>
      <c r="P413" s="39" t="s">
        <v>855</v>
      </c>
    </row>
    <row r="414" spans="1:16">
      <c r="A414" s="135">
        <f>IF(B414=0,,B414)</f>
        <v>0</v>
      </c>
      <c r="B414" s="145">
        <f>N('saisie tableur'!F87)</f>
        <v>0</v>
      </c>
      <c r="C414" s="143">
        <v>348</v>
      </c>
      <c r="D414" s="44" t="s">
        <v>490</v>
      </c>
      <c r="E414" s="180" t="s">
        <v>31</v>
      </c>
      <c r="F414" s="225" t="s">
        <v>61</v>
      </c>
      <c r="G414" s="230" t="s">
        <v>592</v>
      </c>
      <c r="H414" s="227">
        <v>11</v>
      </c>
      <c r="I414" s="228">
        <v>0</v>
      </c>
      <c r="K414" s="36"/>
      <c r="L414" s="40"/>
      <c r="P414" s="39" t="s">
        <v>856</v>
      </c>
    </row>
    <row r="415" spans="1:16" ht="12.75" customHeight="1">
      <c r="A415" s="138">
        <f>IF(B415=0,,LEFT(B415,SEARCH("-",B415,1)-1))</f>
        <v>0</v>
      </c>
      <c r="B415" s="159">
        <f>IF(B414=0,,'saisie tableur'!$I$90)</f>
        <v>0</v>
      </c>
      <c r="C415" s="143">
        <v>349</v>
      </c>
      <c r="D415" s="44" t="s">
        <v>491</v>
      </c>
      <c r="E415" s="180" t="s">
        <v>31</v>
      </c>
      <c r="F415" s="225" t="s">
        <v>61</v>
      </c>
      <c r="G415" s="230" t="s">
        <v>593</v>
      </c>
      <c r="H415" s="227">
        <v>1</v>
      </c>
      <c r="I415" s="228" t="s">
        <v>63</v>
      </c>
      <c r="K415" s="36"/>
      <c r="L415" s="40"/>
      <c r="P415" s="39" t="s">
        <v>857</v>
      </c>
    </row>
    <row r="416" spans="1:16" ht="12.75" customHeight="1">
      <c r="A416" s="138">
        <f t="shared" ref="A416:A417" si="44">IF(B416=0,,LEFT(B416,SEARCH("-",B416,1)-1))</f>
        <v>0</v>
      </c>
      <c r="B416" s="160">
        <f>IF(B414=0,,'saisie tableur'!$D$90)</f>
        <v>0</v>
      </c>
      <c r="C416" s="143">
        <v>350</v>
      </c>
      <c r="D416" s="44" t="s">
        <v>492</v>
      </c>
      <c r="E416" s="180" t="s">
        <v>31</v>
      </c>
      <c r="F416" s="225" t="s">
        <v>61</v>
      </c>
      <c r="G416" s="230" t="s">
        <v>564</v>
      </c>
      <c r="H416" s="227">
        <v>5</v>
      </c>
      <c r="I416" s="228" t="s">
        <v>63</v>
      </c>
      <c r="K416" s="36"/>
      <c r="L416" s="40"/>
      <c r="P416" s="39" t="s">
        <v>858</v>
      </c>
    </row>
    <row r="417" spans="1:16" ht="12.75" customHeight="1">
      <c r="A417" s="138">
        <f t="shared" si="44"/>
        <v>0</v>
      </c>
      <c r="B417" s="160">
        <f>IF(B414=0,,'saisie tableur'!$E$90)</f>
        <v>0</v>
      </c>
      <c r="C417" s="143">
        <v>351</v>
      </c>
      <c r="D417" s="44" t="s">
        <v>517</v>
      </c>
      <c r="E417" s="180" t="s">
        <v>31</v>
      </c>
      <c r="F417" s="214" t="s">
        <v>61</v>
      </c>
      <c r="G417" s="215" t="s">
        <v>737</v>
      </c>
      <c r="H417" s="220">
        <v>1</v>
      </c>
      <c r="I417" s="221" t="s">
        <v>63</v>
      </c>
      <c r="K417" s="36"/>
      <c r="L417" s="40"/>
      <c r="P417" s="39" t="s">
        <v>859</v>
      </c>
    </row>
    <row r="418" spans="1:16" ht="12.75" customHeight="1">
      <c r="A418" s="133">
        <f>IF(B418=0,,B418)</f>
        <v>0</v>
      </c>
      <c r="B418" s="143">
        <f>'saisie tableur'!C88</f>
        <v>0</v>
      </c>
      <c r="C418" s="143">
        <v>352</v>
      </c>
      <c r="D418" s="41" t="s">
        <v>386</v>
      </c>
      <c r="E418" s="42" t="s">
        <v>32</v>
      </c>
      <c r="F418" s="225" t="s">
        <v>61</v>
      </c>
      <c r="G418" s="229" t="s">
        <v>551</v>
      </c>
      <c r="H418" s="227">
        <v>60</v>
      </c>
      <c r="I418" s="228" t="s">
        <v>63</v>
      </c>
      <c r="K418" s="36"/>
      <c r="P418" s="39" t="s">
        <v>854</v>
      </c>
    </row>
    <row r="419" spans="1:16" ht="12.75" customHeight="1">
      <c r="A419" s="136">
        <f t="shared" ref="A419" si="45">IF(B419=0,,B419)</f>
        <v>0</v>
      </c>
      <c r="B419" s="153">
        <f>IFERROR(VLOOKUP('saisie tableur'!C88,nom_objet,1,FALSE),)</f>
        <v>0</v>
      </c>
      <c r="C419" s="143">
        <v>230</v>
      </c>
      <c r="D419" s="64" t="s">
        <v>840</v>
      </c>
      <c r="E419" s="42" t="s">
        <v>32</v>
      </c>
      <c r="F419" s="39"/>
      <c r="G419" s="39"/>
      <c r="H419" s="39"/>
      <c r="K419" s="39"/>
      <c r="L419" s="39"/>
      <c r="M419" s="39"/>
      <c r="P419" s="39" t="s">
        <v>855</v>
      </c>
    </row>
    <row r="420" spans="1:16">
      <c r="A420" s="135">
        <f>IF(B420=0,,B420)</f>
        <v>0</v>
      </c>
      <c r="B420" s="145">
        <f>N('saisie tableur'!F88)</f>
        <v>0</v>
      </c>
      <c r="C420" s="143">
        <v>353</v>
      </c>
      <c r="D420" s="44" t="s">
        <v>490</v>
      </c>
      <c r="E420" s="180" t="s">
        <v>32</v>
      </c>
      <c r="F420" s="225" t="s">
        <v>61</v>
      </c>
      <c r="G420" s="230" t="s">
        <v>594</v>
      </c>
      <c r="H420" s="227">
        <v>11</v>
      </c>
      <c r="I420" s="228">
        <v>0</v>
      </c>
      <c r="K420" s="36"/>
      <c r="L420" s="40"/>
      <c r="P420" s="39" t="s">
        <v>856</v>
      </c>
    </row>
    <row r="421" spans="1:16" ht="12.75" customHeight="1">
      <c r="A421" s="138">
        <f>IF(B421=0,,LEFT(B421,SEARCH("-",B421,1)-1))</f>
        <v>0</v>
      </c>
      <c r="B421" s="159">
        <f>IF(B420=0,,'saisie tableur'!$I$90)</f>
        <v>0</v>
      </c>
      <c r="C421" s="143">
        <v>354</v>
      </c>
      <c r="D421" s="44" t="s">
        <v>491</v>
      </c>
      <c r="E421" s="180" t="s">
        <v>32</v>
      </c>
      <c r="F421" s="225" t="s">
        <v>61</v>
      </c>
      <c r="G421" s="230" t="s">
        <v>595</v>
      </c>
      <c r="H421" s="227">
        <v>1</v>
      </c>
      <c r="I421" s="228" t="s">
        <v>63</v>
      </c>
      <c r="K421" s="36"/>
      <c r="L421" s="40"/>
      <c r="P421" s="39" t="s">
        <v>857</v>
      </c>
    </row>
    <row r="422" spans="1:16" ht="12.75" customHeight="1">
      <c r="A422" s="138">
        <f t="shared" ref="A422:A423" si="46">IF(B422=0,,LEFT(B422,SEARCH("-",B422,1)-1))</f>
        <v>0</v>
      </c>
      <c r="B422" s="160">
        <f>IF(B420=0,,'saisie tableur'!$D$90)</f>
        <v>0</v>
      </c>
      <c r="C422" s="143">
        <v>355</v>
      </c>
      <c r="D422" s="44" t="s">
        <v>492</v>
      </c>
      <c r="E422" s="180" t="s">
        <v>32</v>
      </c>
      <c r="F422" s="225" t="s">
        <v>61</v>
      </c>
      <c r="G422" s="230" t="s">
        <v>565</v>
      </c>
      <c r="H422" s="227">
        <v>5</v>
      </c>
      <c r="I422" s="228" t="s">
        <v>63</v>
      </c>
      <c r="K422" s="36"/>
      <c r="L422" s="40"/>
      <c r="P422" s="39" t="s">
        <v>858</v>
      </c>
    </row>
    <row r="423" spans="1:16" ht="12.75" customHeight="1">
      <c r="A423" s="138">
        <f t="shared" si="46"/>
        <v>0</v>
      </c>
      <c r="B423" s="160">
        <f>IF(B420=0,,'saisie tableur'!$E$90)</f>
        <v>0</v>
      </c>
      <c r="C423" s="143">
        <v>356</v>
      </c>
      <c r="D423" s="44" t="s">
        <v>517</v>
      </c>
      <c r="E423" s="180" t="s">
        <v>32</v>
      </c>
      <c r="F423" s="214" t="s">
        <v>61</v>
      </c>
      <c r="G423" s="215" t="s">
        <v>737</v>
      </c>
      <c r="H423" s="220">
        <v>1</v>
      </c>
      <c r="I423" s="221" t="s">
        <v>63</v>
      </c>
      <c r="K423" s="36"/>
      <c r="L423" s="40"/>
      <c r="P423" s="39" t="s">
        <v>859</v>
      </c>
    </row>
    <row r="424" spans="1:16" ht="12.75" customHeight="1">
      <c r="A424" s="134" t="str">
        <f>IF(B424=0,,B424)</f>
        <v>Assurance des Personnes</v>
      </c>
      <c r="B424" s="164" t="str">
        <f>IF(COUNTA('saisie tableur'!C84:E88)=0,,'saisie tableur'!J82)</f>
        <v>Assurance des Personnes</v>
      </c>
      <c r="C424" s="143">
        <v>357</v>
      </c>
      <c r="D424" s="45" t="s">
        <v>657</v>
      </c>
      <c r="E424" s="46"/>
      <c r="F424" s="225" t="s">
        <v>61</v>
      </c>
      <c r="G424" s="229" t="s">
        <v>653</v>
      </c>
      <c r="H424" s="227">
        <v>60</v>
      </c>
      <c r="I424" s="228" t="s">
        <v>63</v>
      </c>
      <c r="K424" s="36"/>
      <c r="P424" s="39" t="s">
        <v>860</v>
      </c>
    </row>
    <row r="425" spans="1:16" ht="12.75" customHeight="1">
      <c r="A425" s="137" t="str">
        <f t="shared" ref="A425:A438" si="47">IF(B425=1,"O",IF(B425=0,"N",))</f>
        <v>O</v>
      </c>
      <c r="B425" s="158">
        <f>IF(COUNTA('saisie tableur'!C84:E84)&gt;0,1,0)</f>
        <v>1</v>
      </c>
      <c r="C425" s="143">
        <v>358</v>
      </c>
      <c r="D425" s="47" t="s">
        <v>299</v>
      </c>
      <c r="E425" s="46" t="s">
        <v>395</v>
      </c>
      <c r="F425" s="225" t="s">
        <v>61</v>
      </c>
      <c r="G425" s="229" t="s">
        <v>606</v>
      </c>
      <c r="H425" s="227">
        <v>1</v>
      </c>
      <c r="I425" s="228" t="s">
        <v>63</v>
      </c>
      <c r="K425" s="36"/>
      <c r="P425" s="39" t="s">
        <v>861</v>
      </c>
    </row>
    <row r="426" spans="1:16" ht="12.75" customHeight="1">
      <c r="A426" s="137" t="str">
        <f t="shared" si="47"/>
        <v>N</v>
      </c>
      <c r="B426" s="158">
        <f>IF(COUNTA('saisie tableur'!C85:E85)&gt;0,1,0)</f>
        <v>0</v>
      </c>
      <c r="C426" s="143">
        <v>359</v>
      </c>
      <c r="D426" s="47" t="s">
        <v>300</v>
      </c>
      <c r="E426" s="46" t="s">
        <v>395</v>
      </c>
      <c r="F426" s="225" t="s">
        <v>61</v>
      </c>
      <c r="G426" s="229" t="s">
        <v>610</v>
      </c>
      <c r="H426" s="227">
        <v>1</v>
      </c>
      <c r="I426" s="228" t="s">
        <v>63</v>
      </c>
      <c r="K426" s="36"/>
      <c r="P426" s="39" t="s">
        <v>862</v>
      </c>
    </row>
    <row r="427" spans="1:16" ht="12.75" customHeight="1">
      <c r="A427" s="137" t="str">
        <f t="shared" si="47"/>
        <v>N</v>
      </c>
      <c r="B427" s="158">
        <f>IF(COUNTA('saisie tableur'!C86:E86)&gt;0,1,0)</f>
        <v>0</v>
      </c>
      <c r="C427" s="143">
        <v>360</v>
      </c>
      <c r="D427" s="47" t="s">
        <v>301</v>
      </c>
      <c r="E427" s="46" t="s">
        <v>395</v>
      </c>
      <c r="F427" s="225" t="s">
        <v>61</v>
      </c>
      <c r="G427" s="229" t="s">
        <v>608</v>
      </c>
      <c r="H427" s="227">
        <v>1</v>
      </c>
      <c r="I427" s="228" t="s">
        <v>63</v>
      </c>
      <c r="K427" s="36"/>
      <c r="P427" s="39" t="s">
        <v>863</v>
      </c>
    </row>
    <row r="428" spans="1:16" ht="12.75" customHeight="1">
      <c r="A428" s="137" t="str">
        <f t="shared" si="47"/>
        <v>N</v>
      </c>
      <c r="B428" s="158">
        <f>IF(COUNTA('saisie tableur'!C87:E87)&gt;0,1,0)</f>
        <v>0</v>
      </c>
      <c r="C428" s="143">
        <v>361</v>
      </c>
      <c r="D428" s="47" t="s">
        <v>302</v>
      </c>
      <c r="E428" s="46" t="s">
        <v>395</v>
      </c>
      <c r="F428" s="225" t="s">
        <v>61</v>
      </c>
      <c r="G428" s="229" t="s">
        <v>607</v>
      </c>
      <c r="H428" s="227">
        <v>1</v>
      </c>
      <c r="I428" s="228" t="s">
        <v>63</v>
      </c>
      <c r="K428" s="36"/>
      <c r="P428" s="39" t="s">
        <v>864</v>
      </c>
    </row>
    <row r="429" spans="1:16" ht="12.75" customHeight="1">
      <c r="A429" s="137" t="str">
        <f t="shared" si="47"/>
        <v>N</v>
      </c>
      <c r="B429" s="158">
        <f>IF(COUNTA('saisie tableur'!C88:E88)&gt;0,1,0)</f>
        <v>0</v>
      </c>
      <c r="C429" s="143">
        <v>362</v>
      </c>
      <c r="D429" s="47" t="s">
        <v>303</v>
      </c>
      <c r="E429" s="46" t="s">
        <v>395</v>
      </c>
      <c r="F429" s="225" t="s">
        <v>61</v>
      </c>
      <c r="G429" s="229" t="s">
        <v>609</v>
      </c>
      <c r="H429" s="227">
        <v>1</v>
      </c>
      <c r="I429" s="228" t="s">
        <v>63</v>
      </c>
      <c r="K429" s="36"/>
      <c r="P429" s="39" t="s">
        <v>865</v>
      </c>
    </row>
    <row r="430" spans="1:16" ht="12.75" customHeight="1">
      <c r="A430" s="137" t="str">
        <f t="shared" si="47"/>
        <v>O</v>
      </c>
      <c r="B430" s="158">
        <f>IF(COUNTA('saisie tableur'!C84:E88)&gt;0,1,0)</f>
        <v>1</v>
      </c>
      <c r="C430" s="143">
        <v>363</v>
      </c>
      <c r="D430" s="224" t="s">
        <v>350</v>
      </c>
      <c r="E430" s="49"/>
      <c r="F430" s="36"/>
      <c r="K430" s="36"/>
      <c r="P430" s="39" t="s">
        <v>866</v>
      </c>
    </row>
    <row r="431" spans="1:16" ht="12.75" customHeight="1">
      <c r="A431" s="137" t="str">
        <f t="shared" si="47"/>
        <v>O</v>
      </c>
      <c r="B431" s="158">
        <f>IF(COUNTA('saisie tableur'!C84:E88)&gt;0,1,0)</f>
        <v>1</v>
      </c>
      <c r="C431" s="143">
        <v>364</v>
      </c>
      <c r="D431" s="224" t="s">
        <v>351</v>
      </c>
      <c r="E431" s="49"/>
      <c r="F431" s="36"/>
      <c r="K431" s="36"/>
      <c r="P431" s="39" t="s">
        <v>872</v>
      </c>
    </row>
    <row r="432" spans="1:16" ht="12.75" customHeight="1">
      <c r="A432" s="137" t="str">
        <f t="shared" si="47"/>
        <v>O</v>
      </c>
      <c r="B432" s="151">
        <f>IF(B433=1,1,)</f>
        <v>1</v>
      </c>
      <c r="C432" s="143">
        <v>365</v>
      </c>
      <c r="D432" s="50" t="s">
        <v>523</v>
      </c>
      <c r="E432" s="51" t="str">
        <f>Listes!$BA$1</f>
        <v>IASPE</v>
      </c>
      <c r="F432" s="232" t="s">
        <v>61</v>
      </c>
      <c r="G432" s="231" t="s">
        <v>819</v>
      </c>
      <c r="H432" s="227">
        <v>1</v>
      </c>
      <c r="I432" s="228" t="s">
        <v>63</v>
      </c>
      <c r="K432" s="36"/>
      <c r="P432" s="39" t="s">
        <v>873</v>
      </c>
    </row>
    <row r="433" spans="1:16" ht="12.75" customHeight="1">
      <c r="A433" s="137" t="str">
        <f t="shared" si="47"/>
        <v>O</v>
      </c>
      <c r="B433" s="151">
        <f>IF(COUNTA('saisie tableur'!C84:E88)&gt;0,1,0)</f>
        <v>1</v>
      </c>
      <c r="C433" s="143">
        <v>366</v>
      </c>
      <c r="D433" s="50" t="s">
        <v>524</v>
      </c>
      <c r="E433" s="54" t="str">
        <f>'saisie tableur'!$H$83</f>
        <v>DCAC</v>
      </c>
      <c r="F433" s="225" t="s">
        <v>61</v>
      </c>
      <c r="G433" s="231" t="s">
        <v>817</v>
      </c>
      <c r="H433" s="227">
        <v>1</v>
      </c>
      <c r="I433" s="228" t="s">
        <v>63</v>
      </c>
      <c r="K433" s="36"/>
      <c r="P433" s="39" t="s">
        <v>920</v>
      </c>
    </row>
    <row r="434" spans="1:16" ht="12.75" customHeight="1">
      <c r="A434" s="137" t="str">
        <f t="shared" si="47"/>
        <v>N</v>
      </c>
      <c r="B434" s="158">
        <f>IF(B425*B$433=1,IF(COUNTA('saisie tableur'!H84:I84)=1,0,1),-1)</f>
        <v>0</v>
      </c>
      <c r="C434" s="143">
        <v>367</v>
      </c>
      <c r="D434" s="52" t="s">
        <v>23</v>
      </c>
      <c r="E434" s="54" t="str">
        <f>'saisie tableur'!$H$83</f>
        <v>DCAC</v>
      </c>
      <c r="F434" s="225" t="s">
        <v>61</v>
      </c>
      <c r="G434" s="229" t="s">
        <v>636</v>
      </c>
      <c r="H434" s="227">
        <v>1</v>
      </c>
      <c r="I434" s="228" t="s">
        <v>63</v>
      </c>
      <c r="K434" s="36"/>
      <c r="P434" s="39" t="s">
        <v>921</v>
      </c>
    </row>
    <row r="435" spans="1:16" ht="12.75" customHeight="1">
      <c r="A435" s="137">
        <f t="shared" si="47"/>
        <v>0</v>
      </c>
      <c r="B435" s="158">
        <f>IF(B426*B$433=1,IF(COUNTA('saisie tableur'!H85:I85)=1,0,1),-1)</f>
        <v>-1</v>
      </c>
      <c r="C435" s="143">
        <v>368</v>
      </c>
      <c r="D435" s="52" t="s">
        <v>24</v>
      </c>
      <c r="E435" s="54" t="str">
        <f>'saisie tableur'!$H$83</f>
        <v>DCAC</v>
      </c>
      <c r="F435" s="225" t="s">
        <v>61</v>
      </c>
      <c r="G435" s="229" t="s">
        <v>637</v>
      </c>
      <c r="H435" s="227">
        <v>1</v>
      </c>
      <c r="I435" s="228" t="s">
        <v>63</v>
      </c>
      <c r="K435" s="36"/>
      <c r="P435" s="39" t="s">
        <v>922</v>
      </c>
    </row>
    <row r="436" spans="1:16" ht="12.75" customHeight="1">
      <c r="A436" s="137">
        <f t="shared" si="47"/>
        <v>0</v>
      </c>
      <c r="B436" s="158">
        <f>IF(B427*B$433=1,IF(COUNTA('saisie tableur'!H86:I86)=1,0,1),-1)</f>
        <v>-1</v>
      </c>
      <c r="C436" s="143">
        <v>369</v>
      </c>
      <c r="D436" s="52" t="s">
        <v>25</v>
      </c>
      <c r="E436" s="54" t="str">
        <f>'saisie tableur'!$H$83</f>
        <v>DCAC</v>
      </c>
      <c r="F436" s="225" t="s">
        <v>61</v>
      </c>
      <c r="G436" s="229" t="s">
        <v>638</v>
      </c>
      <c r="H436" s="227">
        <v>1</v>
      </c>
      <c r="I436" s="228" t="s">
        <v>63</v>
      </c>
      <c r="K436" s="36"/>
      <c r="P436" s="39" t="s">
        <v>923</v>
      </c>
    </row>
    <row r="437" spans="1:16" ht="12.75" customHeight="1">
      <c r="A437" s="137">
        <f t="shared" si="47"/>
        <v>0</v>
      </c>
      <c r="B437" s="158">
        <f>IF(B428*B$433=1,IF(COUNTA('saisie tableur'!H87:I87)=1,0,1),-1)</f>
        <v>-1</v>
      </c>
      <c r="C437" s="143">
        <v>370</v>
      </c>
      <c r="D437" s="52" t="s">
        <v>26</v>
      </c>
      <c r="E437" s="54" t="str">
        <f>'saisie tableur'!$H$83</f>
        <v>DCAC</v>
      </c>
      <c r="F437" s="225" t="s">
        <v>61</v>
      </c>
      <c r="G437" s="229" t="s">
        <v>639</v>
      </c>
      <c r="H437" s="227">
        <v>1</v>
      </c>
      <c r="I437" s="228" t="s">
        <v>63</v>
      </c>
      <c r="K437" s="36"/>
      <c r="P437" s="39" t="s">
        <v>924</v>
      </c>
    </row>
    <row r="438" spans="1:16" ht="12.75" customHeight="1">
      <c r="A438" s="137">
        <f t="shared" si="47"/>
        <v>0</v>
      </c>
      <c r="B438" s="158">
        <f>IF(B429*B$433=1,IF(COUNTA('saisie tableur'!H88:I88)=1,0,1),-1)</f>
        <v>-1</v>
      </c>
      <c r="C438" s="143">
        <v>371</v>
      </c>
      <c r="D438" s="52" t="s">
        <v>27</v>
      </c>
      <c r="E438" s="54" t="str">
        <f>'saisie tableur'!$H$83</f>
        <v>DCAC</v>
      </c>
      <c r="F438" s="225" t="s">
        <v>61</v>
      </c>
      <c r="G438" s="229" t="s">
        <v>640</v>
      </c>
      <c r="H438" s="227">
        <v>1</v>
      </c>
      <c r="I438" s="228" t="s">
        <v>63</v>
      </c>
      <c r="K438" s="36"/>
      <c r="P438" s="39" t="s">
        <v>925</v>
      </c>
    </row>
    <row r="439" spans="1:16">
      <c r="A439" s="134">
        <f>IF(B439=0,,B439)</f>
        <v>20</v>
      </c>
      <c r="B439" s="146">
        <f>N('saisie tableur'!H90)</f>
        <v>20</v>
      </c>
      <c r="C439" s="143">
        <v>372</v>
      </c>
      <c r="D439" s="53" t="s">
        <v>365</v>
      </c>
      <c r="E439" s="54" t="str">
        <f>'saisie tableur'!$H$83</f>
        <v>DCAC</v>
      </c>
      <c r="F439" s="225" t="s">
        <v>61</v>
      </c>
      <c r="G439" s="229" t="s">
        <v>688</v>
      </c>
      <c r="H439" s="227">
        <v>11</v>
      </c>
      <c r="I439" s="228">
        <v>0</v>
      </c>
      <c r="K439" s="36"/>
      <c r="P439" s="39" t="s">
        <v>926</v>
      </c>
    </row>
    <row r="440" spans="1:16" ht="12.75" customHeight="1">
      <c r="A440" s="138" t="str">
        <f>IF(B440=0,,LEFT(B440,SEARCH("-",B440,1)-1))</f>
        <v>P</v>
      </c>
      <c r="B440" s="161" t="str">
        <f>IF(B439=0,,'saisie tableur'!I90)</f>
        <v>P-Personnes</v>
      </c>
      <c r="C440" s="143">
        <v>373</v>
      </c>
      <c r="D440" s="53" t="s">
        <v>366</v>
      </c>
      <c r="E440" s="54" t="str">
        <f>'saisie tableur'!$H$83</f>
        <v>DCAC</v>
      </c>
      <c r="F440" s="225" t="s">
        <v>61</v>
      </c>
      <c r="G440" s="229" t="s">
        <v>689</v>
      </c>
      <c r="H440" s="227">
        <v>3</v>
      </c>
      <c r="I440" s="228" t="s">
        <v>63</v>
      </c>
      <c r="K440" s="36"/>
      <c r="P440" s="39" t="s">
        <v>927</v>
      </c>
    </row>
    <row r="441" spans="1:16" ht="12.75" customHeight="1">
      <c r="A441" s="138" t="str">
        <f>IF(B441=0,,LEFT(B441,SEARCH("-",B441,1)-1))</f>
        <v>AUT</v>
      </c>
      <c r="B441" s="161" t="str">
        <f>IF(B439=0,,'saisie tableur'!$D$90)</f>
        <v>AUT-Autre</v>
      </c>
      <c r="C441" s="143">
        <v>374</v>
      </c>
      <c r="D441" s="53" t="s">
        <v>367</v>
      </c>
      <c r="E441" s="54" t="str">
        <f>'saisie tableur'!$H$83</f>
        <v>DCAC</v>
      </c>
      <c r="F441" s="225" t="s">
        <v>61</v>
      </c>
      <c r="G441" s="229" t="s">
        <v>690</v>
      </c>
      <c r="H441" s="227">
        <v>3</v>
      </c>
      <c r="I441" s="228" t="s">
        <v>63</v>
      </c>
      <c r="K441" s="36"/>
      <c r="P441" s="39" t="s">
        <v>928</v>
      </c>
    </row>
    <row r="442" spans="1:16">
      <c r="A442" s="134">
        <f>IF(B442=0,,B442)</f>
        <v>0</v>
      </c>
      <c r="B442" s="150">
        <f>N('saisie tableur'!H91)</f>
        <v>0</v>
      </c>
      <c r="C442" s="143">
        <v>375</v>
      </c>
      <c r="D442" s="55" t="s">
        <v>368</v>
      </c>
      <c r="E442" s="54" t="str">
        <f>'saisie tableur'!$H$83</f>
        <v>DCAC</v>
      </c>
      <c r="F442" s="225" t="s">
        <v>61</v>
      </c>
      <c r="G442" s="229" t="s">
        <v>691</v>
      </c>
      <c r="H442" s="227">
        <v>9</v>
      </c>
      <c r="I442" s="228">
        <v>0</v>
      </c>
      <c r="K442" s="36"/>
      <c r="P442" s="39" t="s">
        <v>929</v>
      </c>
    </row>
    <row r="443" spans="1:16" ht="12.75" customHeight="1">
      <c r="A443" s="138">
        <f>IF(B443=0,,LEFT(B443,SEARCH("-",B443,1)-1))</f>
        <v>0</v>
      </c>
      <c r="B443" s="162">
        <f>IF(B442=0,,'saisie tableur'!I91)</f>
        <v>0</v>
      </c>
      <c r="C443" s="143">
        <v>376</v>
      </c>
      <c r="D443" s="55" t="s">
        <v>369</v>
      </c>
      <c r="E443" s="54" t="str">
        <f>'saisie tableur'!$H$83</f>
        <v>DCAC</v>
      </c>
      <c r="F443" s="225" t="s">
        <v>61</v>
      </c>
      <c r="G443" s="229" t="s">
        <v>692</v>
      </c>
      <c r="H443" s="227">
        <v>3</v>
      </c>
      <c r="I443" s="228" t="s">
        <v>63</v>
      </c>
      <c r="K443" s="36"/>
      <c r="P443" s="39" t="s">
        <v>930</v>
      </c>
    </row>
    <row r="444" spans="1:16" ht="12.75" customHeight="1">
      <c r="A444" s="138">
        <f>IF(B444=0,,LEFT(B444,SEARCH("-",B444,1)-1))</f>
        <v>0</v>
      </c>
      <c r="B444" s="162">
        <f>IF(B442=0,,'saisie tableur'!$D$91)</f>
        <v>0</v>
      </c>
      <c r="C444" s="143">
        <v>377</v>
      </c>
      <c r="D444" s="55" t="s">
        <v>370</v>
      </c>
      <c r="E444" s="54" t="str">
        <f>'saisie tableur'!$H$83</f>
        <v>DCAC</v>
      </c>
      <c r="F444" s="225" t="s">
        <v>61</v>
      </c>
      <c r="G444" s="229" t="s">
        <v>693</v>
      </c>
      <c r="H444" s="227">
        <v>3</v>
      </c>
      <c r="I444" s="228" t="s">
        <v>63</v>
      </c>
      <c r="K444" s="36"/>
      <c r="P444" s="39" t="s">
        <v>931</v>
      </c>
    </row>
    <row r="445" spans="1:16">
      <c r="A445" s="134">
        <f>IF(B445=0,,B445)</f>
        <v>0</v>
      </c>
      <c r="B445" s="148">
        <f>IF('saisie tableur'!$B$92=0,N('saisie tableur'!H$92),)</f>
        <v>0</v>
      </c>
      <c r="C445" s="143">
        <v>378</v>
      </c>
      <c r="D445" s="53" t="s">
        <v>371</v>
      </c>
      <c r="E445" s="54" t="str">
        <f>'saisie tableur'!$H$83</f>
        <v>DCAC</v>
      </c>
      <c r="F445" s="214" t="s">
        <v>61</v>
      </c>
      <c r="G445" s="222" t="s">
        <v>781</v>
      </c>
      <c r="H445" s="218">
        <v>11</v>
      </c>
      <c r="I445" s="39">
        <v>0</v>
      </c>
      <c r="K445" s="36"/>
      <c r="P445" s="39" t="s">
        <v>932</v>
      </c>
    </row>
    <row r="446" spans="1:16" ht="12.75" customHeight="1">
      <c r="A446" s="138" t="str">
        <f>IF(B446=0,,LEFT(B446,SEARCH("-",B446,1)-1))</f>
        <v>CPX</v>
      </c>
      <c r="B446" s="154" t="str">
        <f>IF('saisie tableur'!$B$92=0,IF(B445=0,,'saisie tableur'!I$92),'saisie tableur'!$B$92)</f>
        <v>CPX-Expression complexe</v>
      </c>
      <c r="C446" s="143">
        <v>379</v>
      </c>
      <c r="D446" s="53" t="s">
        <v>372</v>
      </c>
      <c r="E446" s="54" t="str">
        <f>'saisie tableur'!$H$83</f>
        <v>DCAC</v>
      </c>
      <c r="F446" s="214" t="s">
        <v>61</v>
      </c>
      <c r="G446" s="222" t="s">
        <v>782</v>
      </c>
      <c r="H446" s="216">
        <v>3</v>
      </c>
      <c r="I446" s="217" t="s">
        <v>63</v>
      </c>
      <c r="K446" s="36"/>
      <c r="P446" s="39" t="s">
        <v>933</v>
      </c>
    </row>
    <row r="447" spans="1:16" ht="12.75" customHeight="1">
      <c r="A447" s="141">
        <f>IF(B447=0,,LEFT(B447,SEARCH("-",B447,1)-1))</f>
        <v>0</v>
      </c>
      <c r="B447" s="161">
        <f>IF('saisie tableur'!$B$92=0,IF(B445=0,,'saisie tableur'!D$92),)</f>
        <v>0</v>
      </c>
      <c r="C447" s="143">
        <v>380</v>
      </c>
      <c r="D447" s="53" t="s">
        <v>373</v>
      </c>
      <c r="E447" s="54" t="str">
        <f>'saisie tableur'!$H$83</f>
        <v>DCAC</v>
      </c>
      <c r="F447" s="214" t="s">
        <v>61</v>
      </c>
      <c r="G447" s="222" t="s">
        <v>783</v>
      </c>
      <c r="H447" s="216">
        <v>3</v>
      </c>
      <c r="I447" s="217" t="s">
        <v>63</v>
      </c>
      <c r="K447" s="36"/>
      <c r="P447" s="39" t="s">
        <v>934</v>
      </c>
    </row>
    <row r="448" spans="1:16">
      <c r="A448" s="134">
        <f>IF(B448=0,,B448)</f>
        <v>50000</v>
      </c>
      <c r="B448" s="155">
        <f>IF(LEFT(B446,3)="CPX",N('saisie tableur'!H$92),)</f>
        <v>50000</v>
      </c>
      <c r="C448" s="143">
        <v>381</v>
      </c>
      <c r="D448" s="65" t="s">
        <v>374</v>
      </c>
      <c r="E448" s="54" t="str">
        <f>'saisie tableur'!$H$83</f>
        <v>DCAC</v>
      </c>
      <c r="F448" s="214" t="s">
        <v>61</v>
      </c>
      <c r="G448" s="223" t="s">
        <v>792</v>
      </c>
      <c r="H448" s="218">
        <v>11</v>
      </c>
      <c r="I448" s="39">
        <v>0</v>
      </c>
      <c r="K448" s="36"/>
      <c r="P448" s="39" t="s">
        <v>935</v>
      </c>
    </row>
    <row r="449" spans="1:16" ht="12.75" customHeight="1">
      <c r="A449" s="138" t="str">
        <f>IF(B449=0,,LEFT(B449,SEARCH("-",B449,1)-1))</f>
        <v>D</v>
      </c>
      <c r="B449" s="163" t="str">
        <f>IF(B448=0,,'saisie tableur'!I$92)</f>
        <v>D-Devise</v>
      </c>
      <c r="C449" s="143">
        <v>382</v>
      </c>
      <c r="D449" s="65" t="s">
        <v>375</v>
      </c>
      <c r="E449" s="54" t="str">
        <f>'saisie tableur'!$H$83</f>
        <v>DCAC</v>
      </c>
      <c r="F449" s="214" t="s">
        <v>61</v>
      </c>
      <c r="G449" s="223" t="s">
        <v>791</v>
      </c>
      <c r="H449" s="216">
        <v>3</v>
      </c>
      <c r="I449" s="217" t="s">
        <v>63</v>
      </c>
      <c r="K449" s="36"/>
      <c r="P449" s="39" t="s">
        <v>936</v>
      </c>
    </row>
    <row r="450" spans="1:16" ht="12.75" customHeight="1">
      <c r="A450" s="138" t="str">
        <f>IF(B450=0,,LEFT(B450,SEARCH("-",B450,1)-1))</f>
        <v>PPS</v>
      </c>
      <c r="B450" s="163" t="str">
        <f>IF(B448=0,,'saisie tableur'!$D$92)</f>
        <v>PPS-Par Personne/Sinistr</v>
      </c>
      <c r="C450" s="143">
        <v>383</v>
      </c>
      <c r="D450" s="65" t="s">
        <v>376</v>
      </c>
      <c r="E450" s="54" t="str">
        <f>'saisie tableur'!$H$83</f>
        <v>DCAC</v>
      </c>
      <c r="F450" s="214" t="s">
        <v>61</v>
      </c>
      <c r="G450" s="223" t="s">
        <v>790</v>
      </c>
      <c r="H450" s="216">
        <v>3</v>
      </c>
      <c r="I450" s="217" t="s">
        <v>63</v>
      </c>
      <c r="K450" s="36"/>
      <c r="P450" s="39" t="s">
        <v>937</v>
      </c>
    </row>
    <row r="451" spans="1:16">
      <c r="A451" s="134">
        <f>IF(B451=0,,B451)</f>
        <v>100000</v>
      </c>
      <c r="B451" s="155">
        <f>IF(LEFT(B446,3)="CPX",N('saisie tableur'!H$93),)</f>
        <v>100000</v>
      </c>
      <c r="C451" s="143">
        <v>384</v>
      </c>
      <c r="D451" s="65" t="s">
        <v>377</v>
      </c>
      <c r="E451" s="54" t="str">
        <f>'saisie tableur'!$H$83</f>
        <v>DCAC</v>
      </c>
      <c r="F451" s="214" t="s">
        <v>61</v>
      </c>
      <c r="G451" s="223" t="s">
        <v>793</v>
      </c>
      <c r="H451" s="218">
        <v>11</v>
      </c>
      <c r="I451" s="39">
        <v>0</v>
      </c>
      <c r="K451" s="36"/>
      <c r="P451" s="39" t="s">
        <v>938</v>
      </c>
    </row>
    <row r="452" spans="1:16" ht="12.75" customHeight="1">
      <c r="A452" s="138" t="str">
        <f>IF(B452=0,,LEFT(B452,SEARCH("-",B452,1)-1))</f>
        <v>D</v>
      </c>
      <c r="B452" s="163" t="str">
        <f>IF(B451=0,,'saisie tableur'!I$93)</f>
        <v>D-Devise</v>
      </c>
      <c r="C452" s="143">
        <v>385</v>
      </c>
      <c r="D452" s="65" t="s">
        <v>378</v>
      </c>
      <c r="E452" s="54" t="str">
        <f>'saisie tableur'!$H$83</f>
        <v>DCAC</v>
      </c>
      <c r="F452" s="214" t="s">
        <v>61</v>
      </c>
      <c r="G452" s="223" t="s">
        <v>794</v>
      </c>
      <c r="H452" s="216">
        <v>3</v>
      </c>
      <c r="I452" s="217" t="s">
        <v>63</v>
      </c>
      <c r="K452" s="36"/>
      <c r="P452" s="39" t="s">
        <v>939</v>
      </c>
    </row>
    <row r="453" spans="1:16" ht="12.75" customHeight="1">
      <c r="A453" s="138" t="str">
        <f>IF(B453=0,,LEFT(B453,SEARCH("-",B453,1)-1))</f>
        <v>EVT</v>
      </c>
      <c r="B453" s="163" t="str">
        <f>IF(B451=0,,'saisie tableur'!$D$93)</f>
        <v>EVT-Par évènement</v>
      </c>
      <c r="C453" s="143">
        <v>386</v>
      </c>
      <c r="D453" s="65" t="s">
        <v>379</v>
      </c>
      <c r="E453" s="54" t="str">
        <f>'saisie tableur'!$H$83</f>
        <v>DCAC</v>
      </c>
      <c r="F453" s="214" t="s">
        <v>61</v>
      </c>
      <c r="G453" s="223" t="s">
        <v>795</v>
      </c>
      <c r="H453" s="216">
        <v>3</v>
      </c>
      <c r="I453" s="217" t="s">
        <v>63</v>
      </c>
      <c r="K453" s="36"/>
      <c r="P453" s="39" t="s">
        <v>940</v>
      </c>
    </row>
    <row r="454" spans="1:16">
      <c r="A454" s="134">
        <f>IF(B454=0,,B454)</f>
        <v>100</v>
      </c>
      <c r="B454" s="147">
        <f>N('saisie tableur'!H94)</f>
        <v>100</v>
      </c>
      <c r="C454" s="143">
        <v>387</v>
      </c>
      <c r="D454" s="55" t="s">
        <v>380</v>
      </c>
      <c r="E454" s="54" t="str">
        <f>'saisie tableur'!$H$83</f>
        <v>DCAC</v>
      </c>
      <c r="F454" s="225" t="s">
        <v>61</v>
      </c>
      <c r="G454" s="229" t="s">
        <v>721</v>
      </c>
      <c r="H454" s="227">
        <v>11</v>
      </c>
      <c r="I454" s="228">
        <v>2</v>
      </c>
      <c r="K454" s="36"/>
      <c r="P454" s="39" t="s">
        <v>941</v>
      </c>
    </row>
    <row r="455" spans="1:16" ht="12.75" customHeight="1">
      <c r="A455" s="138" t="str">
        <f>IF(B455=0,,LEFT(B455,SEARCH("-",B455,1)-1))</f>
        <v xml:space="preserve">D </v>
      </c>
      <c r="B455" s="162" t="str">
        <f>IF(B454=0,,'saisie tableur'!I94)</f>
        <v>D - Devise</v>
      </c>
      <c r="C455" s="143">
        <v>388</v>
      </c>
      <c r="D455" s="55" t="s">
        <v>381</v>
      </c>
      <c r="E455" s="54" t="str">
        <f>'saisie tableur'!$H$83</f>
        <v>DCAC</v>
      </c>
      <c r="F455" s="225" t="s">
        <v>61</v>
      </c>
      <c r="G455" s="229" t="s">
        <v>722</v>
      </c>
      <c r="H455" s="227">
        <v>3</v>
      </c>
      <c r="I455" s="228" t="s">
        <v>63</v>
      </c>
      <c r="K455" s="36"/>
      <c r="P455" s="39" t="s">
        <v>942</v>
      </c>
    </row>
    <row r="456" spans="1:16">
      <c r="A456" s="134">
        <f>IF(B456=0,,B456)</f>
        <v>0</v>
      </c>
      <c r="B456" s="150">
        <f>N('saisie tableur'!H95)</f>
        <v>0</v>
      </c>
      <c r="C456" s="143">
        <v>389</v>
      </c>
      <c r="D456" s="55" t="s">
        <v>417</v>
      </c>
      <c r="E456" s="54" t="str">
        <f>'saisie tableur'!$H$83</f>
        <v>DCAC</v>
      </c>
      <c r="F456" s="225" t="s">
        <v>61</v>
      </c>
      <c r="G456" s="229" t="s">
        <v>723</v>
      </c>
      <c r="H456" s="227">
        <v>11</v>
      </c>
      <c r="I456" s="228">
        <v>2</v>
      </c>
      <c r="K456" s="36"/>
      <c r="P456" s="39" t="s">
        <v>943</v>
      </c>
    </row>
    <row r="457" spans="1:16" ht="12.75" customHeight="1">
      <c r="A457" s="137" t="str">
        <f t="shared" ref="A457:A462" si="48">IF(B457=1,"O",IF(B457=0,"N",))</f>
        <v>O</v>
      </c>
      <c r="B457" s="151">
        <f>IF(COUNTA('saisie tableur'!C84:E88)&gt;0,1,0)</f>
        <v>1</v>
      </c>
      <c r="C457" s="143">
        <v>391</v>
      </c>
      <c r="D457" s="56" t="s">
        <v>524</v>
      </c>
      <c r="E457" s="57" t="str">
        <f>'saisie tableur'!$J$83</f>
        <v>IPTAC</v>
      </c>
      <c r="F457" s="225" t="s">
        <v>61</v>
      </c>
      <c r="G457" s="231" t="s">
        <v>818</v>
      </c>
      <c r="H457" s="227">
        <v>1</v>
      </c>
      <c r="I457" s="228" t="s">
        <v>63</v>
      </c>
      <c r="K457" s="36"/>
      <c r="P457" s="39" t="s">
        <v>968</v>
      </c>
    </row>
    <row r="458" spans="1:16" ht="12.75" customHeight="1">
      <c r="A458" s="137" t="str">
        <f t="shared" si="48"/>
        <v>N</v>
      </c>
      <c r="B458" s="158">
        <f>IF(B425*B$457=1,IF(COUNTA('saisie tableur'!J84:K84)=1,0,1),-1)</f>
        <v>0</v>
      </c>
      <c r="C458" s="143">
        <v>392</v>
      </c>
      <c r="D458" s="58" t="s">
        <v>23</v>
      </c>
      <c r="E458" s="57" t="str">
        <f>'saisie tableur'!$J$83</f>
        <v>IPTAC</v>
      </c>
      <c r="F458" s="225" t="s">
        <v>61</v>
      </c>
      <c r="G458" s="229" t="s">
        <v>641</v>
      </c>
      <c r="H458" s="227">
        <v>1</v>
      </c>
      <c r="I458" s="228" t="s">
        <v>63</v>
      </c>
      <c r="K458" s="36"/>
      <c r="P458" s="39" t="s">
        <v>897</v>
      </c>
    </row>
    <row r="459" spans="1:16" ht="12.75" customHeight="1">
      <c r="A459" s="137">
        <f t="shared" si="48"/>
        <v>0</v>
      </c>
      <c r="B459" s="158">
        <f>IF(B426*B$457=1,IF(COUNTA('saisie tableur'!J85:K85)=1,0,1),-1)</f>
        <v>-1</v>
      </c>
      <c r="C459" s="143">
        <v>393</v>
      </c>
      <c r="D459" s="58" t="s">
        <v>24</v>
      </c>
      <c r="E459" s="57" t="str">
        <f>'saisie tableur'!$J$83</f>
        <v>IPTAC</v>
      </c>
      <c r="F459" s="225" t="s">
        <v>61</v>
      </c>
      <c r="G459" s="229" t="s">
        <v>642</v>
      </c>
      <c r="H459" s="227">
        <v>1</v>
      </c>
      <c r="I459" s="228" t="s">
        <v>63</v>
      </c>
      <c r="K459" s="36"/>
      <c r="P459" s="39" t="s">
        <v>898</v>
      </c>
    </row>
    <row r="460" spans="1:16" ht="12.75" customHeight="1">
      <c r="A460" s="137">
        <f t="shared" si="48"/>
        <v>0</v>
      </c>
      <c r="B460" s="158">
        <f>IF(B427*B$457=1,IF(COUNTA('saisie tableur'!J86:K86)=1,0,1),-1)</f>
        <v>-1</v>
      </c>
      <c r="C460" s="143">
        <v>394</v>
      </c>
      <c r="D460" s="58" t="s">
        <v>25</v>
      </c>
      <c r="E460" s="57" t="str">
        <f>'saisie tableur'!$J$83</f>
        <v>IPTAC</v>
      </c>
      <c r="F460" s="225" t="s">
        <v>61</v>
      </c>
      <c r="G460" s="229" t="s">
        <v>643</v>
      </c>
      <c r="H460" s="227">
        <v>1</v>
      </c>
      <c r="I460" s="228" t="s">
        <v>63</v>
      </c>
      <c r="K460" s="36"/>
      <c r="P460" s="39" t="s">
        <v>899</v>
      </c>
    </row>
    <row r="461" spans="1:16" ht="12.75" customHeight="1">
      <c r="A461" s="137">
        <f t="shared" si="48"/>
        <v>0</v>
      </c>
      <c r="B461" s="158">
        <f>IF(B428*B$457=1,IF(COUNTA('saisie tableur'!J87:K87)=1,0,1),-1)</f>
        <v>-1</v>
      </c>
      <c r="C461" s="143">
        <v>395</v>
      </c>
      <c r="D461" s="58" t="s">
        <v>26</v>
      </c>
      <c r="E461" s="57" t="str">
        <f>'saisie tableur'!$J$83</f>
        <v>IPTAC</v>
      </c>
      <c r="F461" s="225" t="s">
        <v>61</v>
      </c>
      <c r="G461" s="229" t="s">
        <v>644</v>
      </c>
      <c r="H461" s="227">
        <v>1</v>
      </c>
      <c r="I461" s="228" t="s">
        <v>63</v>
      </c>
      <c r="K461" s="36"/>
      <c r="P461" s="39" t="s">
        <v>900</v>
      </c>
    </row>
    <row r="462" spans="1:16" ht="12.75" customHeight="1">
      <c r="A462" s="137">
        <f t="shared" si="48"/>
        <v>0</v>
      </c>
      <c r="B462" s="158">
        <f>IF(B429*B$457=1,IF(COUNTA('saisie tableur'!J88:K88)=1,0,1),-1)</f>
        <v>-1</v>
      </c>
      <c r="C462" s="143">
        <v>396</v>
      </c>
      <c r="D462" s="58" t="s">
        <v>27</v>
      </c>
      <c r="E462" s="57" t="str">
        <f>'saisie tableur'!$J$83</f>
        <v>IPTAC</v>
      </c>
      <c r="F462" s="225" t="s">
        <v>61</v>
      </c>
      <c r="G462" s="229" t="s">
        <v>645</v>
      </c>
      <c r="H462" s="227">
        <v>1</v>
      </c>
      <c r="I462" s="228" t="s">
        <v>63</v>
      </c>
      <c r="K462" s="36"/>
      <c r="P462" s="39" t="s">
        <v>901</v>
      </c>
    </row>
    <row r="463" spans="1:16">
      <c r="A463" s="134">
        <f>IF(B463=0,,B463)</f>
        <v>20</v>
      </c>
      <c r="B463" s="146">
        <f>N('saisie tableur'!J90)</f>
        <v>20</v>
      </c>
      <c r="C463" s="143">
        <v>397</v>
      </c>
      <c r="D463" s="59" t="s">
        <v>365</v>
      </c>
      <c r="E463" s="57" t="str">
        <f>'saisie tableur'!$J$83</f>
        <v>IPTAC</v>
      </c>
      <c r="F463" s="225" t="s">
        <v>61</v>
      </c>
      <c r="G463" s="229" t="s">
        <v>694</v>
      </c>
      <c r="H463" s="227">
        <v>11</v>
      </c>
      <c r="I463" s="228">
        <v>0</v>
      </c>
      <c r="K463" s="36"/>
      <c r="P463" s="39" t="s">
        <v>902</v>
      </c>
    </row>
    <row r="464" spans="1:16" ht="12.75" customHeight="1">
      <c r="A464" s="138" t="str">
        <f>IF(B464=0,,LEFT(B464,SEARCH("-",B464,1)-1))</f>
        <v>P</v>
      </c>
      <c r="B464" s="161" t="str">
        <f>IF(B463=0,,'saisie tableur'!K90)</f>
        <v>P-Personnes</v>
      </c>
      <c r="C464" s="143">
        <v>398</v>
      </c>
      <c r="D464" s="59" t="s">
        <v>366</v>
      </c>
      <c r="E464" s="57" t="str">
        <f>'saisie tableur'!$J$83</f>
        <v>IPTAC</v>
      </c>
      <c r="F464" s="225" t="s">
        <v>61</v>
      </c>
      <c r="G464" s="229" t="s">
        <v>695</v>
      </c>
      <c r="H464" s="227">
        <v>3</v>
      </c>
      <c r="I464" s="228" t="s">
        <v>63</v>
      </c>
      <c r="K464" s="36"/>
      <c r="P464" s="39" t="s">
        <v>903</v>
      </c>
    </row>
    <row r="465" spans="1:16" ht="12.75" customHeight="1">
      <c r="A465" s="138" t="str">
        <f>IF(B465=0,,LEFT(B465,SEARCH("-",B465,1)-1))</f>
        <v>AUT</v>
      </c>
      <c r="B465" s="161" t="str">
        <f>IF(B463=0,,'saisie tableur'!$D$90)</f>
        <v>AUT-Autre</v>
      </c>
      <c r="C465" s="143">
        <v>399</v>
      </c>
      <c r="D465" s="59" t="s">
        <v>367</v>
      </c>
      <c r="E465" s="57" t="str">
        <f>'saisie tableur'!$J$83</f>
        <v>IPTAC</v>
      </c>
      <c r="F465" s="225" t="s">
        <v>61</v>
      </c>
      <c r="G465" s="229" t="s">
        <v>696</v>
      </c>
      <c r="H465" s="227">
        <v>3</v>
      </c>
      <c r="I465" s="228" t="s">
        <v>63</v>
      </c>
      <c r="K465" s="36"/>
      <c r="P465" s="39" t="s">
        <v>904</v>
      </c>
    </row>
    <row r="466" spans="1:16">
      <c r="A466" s="134">
        <f>IF(B466=0,,B466)</f>
        <v>0</v>
      </c>
      <c r="B466" s="150">
        <f>N('saisie tableur'!J91)</f>
        <v>0</v>
      </c>
      <c r="C466" s="143">
        <v>400</v>
      </c>
      <c r="D466" s="60" t="s">
        <v>368</v>
      </c>
      <c r="E466" s="57" t="str">
        <f>'saisie tableur'!$J$83</f>
        <v>IPTAC</v>
      </c>
      <c r="F466" s="225" t="s">
        <v>61</v>
      </c>
      <c r="G466" s="229" t="s">
        <v>697</v>
      </c>
      <c r="H466" s="227">
        <v>9</v>
      </c>
      <c r="I466" s="228">
        <v>0</v>
      </c>
      <c r="K466" s="36"/>
      <c r="P466" s="39" t="s">
        <v>905</v>
      </c>
    </row>
    <row r="467" spans="1:16" ht="12.75" customHeight="1">
      <c r="A467" s="138">
        <f>IF(B467=0,,LEFT(B467,SEARCH("-",B467,1)-1))</f>
        <v>0</v>
      </c>
      <c r="B467" s="162">
        <f>IF(B466=0,,'saisie tableur'!K91)</f>
        <v>0</v>
      </c>
      <c r="C467" s="143">
        <v>401</v>
      </c>
      <c r="D467" s="60" t="s">
        <v>369</v>
      </c>
      <c r="E467" s="57" t="str">
        <f>'saisie tableur'!$J$83</f>
        <v>IPTAC</v>
      </c>
      <c r="F467" s="225" t="s">
        <v>61</v>
      </c>
      <c r="G467" s="229" t="s">
        <v>698</v>
      </c>
      <c r="H467" s="227">
        <v>3</v>
      </c>
      <c r="I467" s="228" t="s">
        <v>63</v>
      </c>
      <c r="K467" s="36"/>
      <c r="P467" s="39" t="s">
        <v>906</v>
      </c>
    </row>
    <row r="468" spans="1:16" ht="12.75" customHeight="1">
      <c r="A468" s="138">
        <f>IF(B468=0,,LEFT(B468,SEARCH("-",B468,1)-1))</f>
        <v>0</v>
      </c>
      <c r="B468" s="162">
        <f>IF(B466=0,,'saisie tableur'!$D$91)</f>
        <v>0</v>
      </c>
      <c r="C468" s="143">
        <v>402</v>
      </c>
      <c r="D468" s="60" t="s">
        <v>370</v>
      </c>
      <c r="E468" s="57" t="str">
        <f>'saisie tableur'!$J$83</f>
        <v>IPTAC</v>
      </c>
      <c r="F468" s="225" t="s">
        <v>61</v>
      </c>
      <c r="G468" s="229" t="s">
        <v>699</v>
      </c>
      <c r="H468" s="227">
        <v>3</v>
      </c>
      <c r="I468" s="228" t="s">
        <v>63</v>
      </c>
      <c r="K468" s="36"/>
      <c r="P468" s="39" t="s">
        <v>907</v>
      </c>
    </row>
    <row r="469" spans="1:16">
      <c r="A469" s="134">
        <f>IF(B469=0,,B469)</f>
        <v>0</v>
      </c>
      <c r="B469" s="148">
        <f>IF('saisie tableur'!$B$92=0,N('saisie tableur'!J$92),)</f>
        <v>0</v>
      </c>
      <c r="C469" s="143">
        <v>403</v>
      </c>
      <c r="D469" s="59" t="s">
        <v>371</v>
      </c>
      <c r="E469" s="57" t="str">
        <f>'saisie tableur'!$J$83</f>
        <v>IPTAC</v>
      </c>
      <c r="F469" s="214" t="s">
        <v>61</v>
      </c>
      <c r="G469" s="222" t="s">
        <v>784</v>
      </c>
      <c r="H469" s="218">
        <v>11</v>
      </c>
      <c r="I469" s="39">
        <v>0</v>
      </c>
      <c r="K469" s="36"/>
      <c r="P469" s="39" t="s">
        <v>908</v>
      </c>
    </row>
    <row r="470" spans="1:16" ht="12.75" customHeight="1">
      <c r="A470" s="138" t="str">
        <f>IF(B470=0,,LEFT(B470,SEARCH("-",B470,1)-1))</f>
        <v>CPX</v>
      </c>
      <c r="B470" s="154" t="str">
        <f>IF('saisie tableur'!$B$92=0,IF(B469=0,,'saisie tableur'!K$92),'saisie tableur'!$B$92)</f>
        <v>CPX-Expression complexe</v>
      </c>
      <c r="C470" s="143">
        <v>404</v>
      </c>
      <c r="D470" s="59" t="s">
        <v>372</v>
      </c>
      <c r="E470" s="57" t="str">
        <f>'saisie tableur'!$J$83</f>
        <v>IPTAC</v>
      </c>
      <c r="F470" s="214" t="s">
        <v>61</v>
      </c>
      <c r="G470" s="222" t="s">
        <v>785</v>
      </c>
      <c r="H470" s="216">
        <v>3</v>
      </c>
      <c r="I470" s="217" t="s">
        <v>63</v>
      </c>
      <c r="K470" s="36"/>
      <c r="P470" s="39" t="s">
        <v>909</v>
      </c>
    </row>
    <row r="471" spans="1:16" ht="12.75" customHeight="1">
      <c r="A471" s="141">
        <f>IF(B471=0,,LEFT(B471,SEARCH("-",B471,1)-1))</f>
        <v>0</v>
      </c>
      <c r="B471" s="161">
        <f>IF('saisie tableur'!$B$92=0,IF(B469=0,,'saisie tableur'!D$92),)</f>
        <v>0</v>
      </c>
      <c r="C471" s="143">
        <v>405</v>
      </c>
      <c r="D471" s="59" t="s">
        <v>373</v>
      </c>
      <c r="E471" s="57" t="str">
        <f>'saisie tableur'!$J$83</f>
        <v>IPTAC</v>
      </c>
      <c r="F471" s="214" t="s">
        <v>61</v>
      </c>
      <c r="G471" s="222" t="s">
        <v>786</v>
      </c>
      <c r="H471" s="216">
        <v>3</v>
      </c>
      <c r="I471" s="217" t="s">
        <v>63</v>
      </c>
      <c r="K471" s="36"/>
      <c r="P471" s="39" t="s">
        <v>910</v>
      </c>
    </row>
    <row r="472" spans="1:16">
      <c r="A472" s="134">
        <f>IF(B472=0,,B472)</f>
        <v>50000</v>
      </c>
      <c r="B472" s="155">
        <f>IF(LEFT(B470,3)="CPX",N('saisie tableur'!J$92),)</f>
        <v>50000</v>
      </c>
      <c r="C472" s="143">
        <v>406</v>
      </c>
      <c r="D472" s="66" t="s">
        <v>374</v>
      </c>
      <c r="E472" s="57" t="str">
        <f>'saisie tableur'!$J$83</f>
        <v>IPTAC</v>
      </c>
      <c r="F472" s="214" t="s">
        <v>61</v>
      </c>
      <c r="G472" s="223" t="s">
        <v>796</v>
      </c>
      <c r="H472" s="218">
        <v>11</v>
      </c>
      <c r="I472" s="39">
        <v>0</v>
      </c>
      <c r="K472" s="36"/>
      <c r="P472" s="39" t="s">
        <v>911</v>
      </c>
    </row>
    <row r="473" spans="1:16" ht="12.75" customHeight="1">
      <c r="A473" s="138" t="str">
        <f>IF(B473=0,,LEFT(B473,SEARCH("-",B473,1)-1))</f>
        <v>D</v>
      </c>
      <c r="B473" s="163" t="str">
        <f>IF(B472=0,,'saisie tableur'!K$92)</f>
        <v>D-Devise</v>
      </c>
      <c r="C473" s="143">
        <v>407</v>
      </c>
      <c r="D473" s="66" t="s">
        <v>375</v>
      </c>
      <c r="E473" s="57" t="str">
        <f>'saisie tableur'!$J$83</f>
        <v>IPTAC</v>
      </c>
      <c r="F473" s="214" t="s">
        <v>61</v>
      </c>
      <c r="G473" s="223" t="s">
        <v>797</v>
      </c>
      <c r="H473" s="216">
        <v>3</v>
      </c>
      <c r="I473" s="217" t="s">
        <v>63</v>
      </c>
      <c r="K473" s="36"/>
      <c r="P473" s="39" t="s">
        <v>912</v>
      </c>
    </row>
    <row r="474" spans="1:16" ht="12.75" customHeight="1">
      <c r="A474" s="138" t="str">
        <f>IF(B474=0,,LEFT(B474,SEARCH("-",B474,1)-1))</f>
        <v>PPS</v>
      </c>
      <c r="B474" s="163" t="str">
        <f>IF(B472=0,,'saisie tableur'!$D$92)</f>
        <v>PPS-Par Personne/Sinistr</v>
      </c>
      <c r="C474" s="143">
        <v>408</v>
      </c>
      <c r="D474" s="66" t="s">
        <v>376</v>
      </c>
      <c r="E474" s="57" t="str">
        <f>'saisie tableur'!$J$83</f>
        <v>IPTAC</v>
      </c>
      <c r="F474" s="214" t="s">
        <v>61</v>
      </c>
      <c r="G474" s="223" t="s">
        <v>798</v>
      </c>
      <c r="H474" s="216">
        <v>3</v>
      </c>
      <c r="I474" s="217" t="s">
        <v>63</v>
      </c>
      <c r="K474" s="36"/>
      <c r="P474" s="39" t="s">
        <v>913</v>
      </c>
    </row>
    <row r="475" spans="1:16">
      <c r="A475" s="134">
        <f>IF(B475=0,,B475)</f>
        <v>100000</v>
      </c>
      <c r="B475" s="155">
        <f>IF(LEFT(B470,3)="CPX",N('saisie tableur'!J$93),)</f>
        <v>100000</v>
      </c>
      <c r="C475" s="143">
        <v>409</v>
      </c>
      <c r="D475" s="66" t="s">
        <v>377</v>
      </c>
      <c r="E475" s="57" t="str">
        <f>'saisie tableur'!$J$83</f>
        <v>IPTAC</v>
      </c>
      <c r="F475" s="214" t="s">
        <v>61</v>
      </c>
      <c r="G475" s="223" t="s">
        <v>799</v>
      </c>
      <c r="H475" s="218">
        <v>11</v>
      </c>
      <c r="I475" s="39">
        <v>0</v>
      </c>
      <c r="K475" s="36"/>
      <c r="P475" s="39" t="s">
        <v>914</v>
      </c>
    </row>
    <row r="476" spans="1:16" ht="12.75" customHeight="1">
      <c r="A476" s="138" t="str">
        <f>IF(B476=0,,LEFT(B476,SEARCH("-",B476,1)-1))</f>
        <v>D</v>
      </c>
      <c r="B476" s="163" t="str">
        <f>IF(B475=0,,'saisie tableur'!K$93)</f>
        <v>D-Devise</v>
      </c>
      <c r="C476" s="143">
        <v>410</v>
      </c>
      <c r="D476" s="66" t="s">
        <v>378</v>
      </c>
      <c r="E476" s="57" t="str">
        <f>'saisie tableur'!$J$83</f>
        <v>IPTAC</v>
      </c>
      <c r="F476" s="214" t="s">
        <v>61</v>
      </c>
      <c r="G476" s="223" t="s">
        <v>800</v>
      </c>
      <c r="H476" s="216">
        <v>3</v>
      </c>
      <c r="I476" s="217" t="s">
        <v>63</v>
      </c>
      <c r="K476" s="36"/>
      <c r="P476" s="39" t="s">
        <v>915</v>
      </c>
    </row>
    <row r="477" spans="1:16" ht="12.75" customHeight="1">
      <c r="A477" s="138" t="str">
        <f>IF(B477=0,,LEFT(B477,SEARCH("-",B477,1)-1))</f>
        <v>EVT</v>
      </c>
      <c r="B477" s="163" t="str">
        <f>IF(B475=0,,'saisie tableur'!$D$93)</f>
        <v>EVT-Par évènement</v>
      </c>
      <c r="C477" s="143">
        <v>411</v>
      </c>
      <c r="D477" s="66" t="s">
        <v>379</v>
      </c>
      <c r="E477" s="57" t="str">
        <f>'saisie tableur'!$J$83</f>
        <v>IPTAC</v>
      </c>
      <c r="F477" s="214" t="s">
        <v>61</v>
      </c>
      <c r="G477" s="223" t="s">
        <v>801</v>
      </c>
      <c r="H477" s="216">
        <v>3</v>
      </c>
      <c r="I477" s="217" t="s">
        <v>63</v>
      </c>
      <c r="K477" s="36"/>
      <c r="P477" s="39" t="s">
        <v>916</v>
      </c>
    </row>
    <row r="478" spans="1:16">
      <c r="A478" s="134">
        <f>IF(B478=0,,B478)</f>
        <v>0</v>
      </c>
      <c r="B478" s="150">
        <f>N('saisie tableur'!J94)</f>
        <v>0</v>
      </c>
      <c r="C478" s="143">
        <v>412</v>
      </c>
      <c r="D478" s="60" t="s">
        <v>380</v>
      </c>
      <c r="E478" s="57" t="str">
        <f>'saisie tableur'!$J$83</f>
        <v>IPTAC</v>
      </c>
      <c r="F478" s="225" t="s">
        <v>61</v>
      </c>
      <c r="G478" s="229" t="s">
        <v>724</v>
      </c>
      <c r="H478" s="227">
        <v>11</v>
      </c>
      <c r="I478" s="228">
        <v>2</v>
      </c>
      <c r="K478" s="36"/>
      <c r="P478" s="39" t="s">
        <v>917</v>
      </c>
    </row>
    <row r="479" spans="1:16" ht="12.75" customHeight="1">
      <c r="A479" s="138">
        <f>IF(B479=0,,LEFT(B479,SEARCH("-",B479,1)-1))</f>
        <v>0</v>
      </c>
      <c r="B479" s="162">
        <f>IF(B478=0,,'saisie tableur'!K94)</f>
        <v>0</v>
      </c>
      <c r="C479" s="143">
        <v>413</v>
      </c>
      <c r="D479" s="60" t="s">
        <v>381</v>
      </c>
      <c r="E479" s="57" t="str">
        <f>'saisie tableur'!$J$83</f>
        <v>IPTAC</v>
      </c>
      <c r="F479" s="225" t="s">
        <v>61</v>
      </c>
      <c r="G479" s="229" t="s">
        <v>725</v>
      </c>
      <c r="H479" s="227">
        <v>3</v>
      </c>
      <c r="I479" s="228" t="s">
        <v>63</v>
      </c>
      <c r="K479" s="36"/>
      <c r="P479" s="39" t="s">
        <v>918</v>
      </c>
    </row>
    <row r="480" spans="1:16">
      <c r="A480" s="134">
        <f>IF(B480=0,,B480)</f>
        <v>0</v>
      </c>
      <c r="B480" s="152">
        <f>N('saisie tableur'!J95)</f>
        <v>0</v>
      </c>
      <c r="C480" s="143">
        <v>414</v>
      </c>
      <c r="D480" s="60" t="s">
        <v>417</v>
      </c>
      <c r="E480" s="57" t="str">
        <f>'saisie tableur'!$J$83</f>
        <v>IPTAC</v>
      </c>
      <c r="F480" s="225" t="s">
        <v>61</v>
      </c>
      <c r="G480" s="229" t="s">
        <v>726</v>
      </c>
      <c r="H480" s="227">
        <v>11</v>
      </c>
      <c r="I480" s="228">
        <v>2</v>
      </c>
      <c r="K480" s="36"/>
      <c r="P480" s="39" t="s">
        <v>919</v>
      </c>
    </row>
    <row r="481" spans="1:16" ht="12.75" customHeight="1">
      <c r="A481" s="137" t="str">
        <f t="shared" ref="A481:A486" si="49">IF(B481=1,"O",IF(B481=0,"N",))</f>
        <v>N</v>
      </c>
      <c r="B481" s="151">
        <f>IF(COUNTA('saisie tableur'!L84:M88)&gt;0,1,0)</f>
        <v>0</v>
      </c>
      <c r="C481" s="143">
        <v>416</v>
      </c>
      <c r="D481" s="50" t="s">
        <v>524</v>
      </c>
      <c r="E481" s="54" t="str">
        <f>'saisie tableur'!$L$83</f>
        <v>FRMED</v>
      </c>
      <c r="F481" s="225" t="s">
        <v>61</v>
      </c>
      <c r="G481" s="231" t="s">
        <v>820</v>
      </c>
      <c r="H481" s="227">
        <v>1</v>
      </c>
      <c r="I481" s="228" t="s">
        <v>63</v>
      </c>
      <c r="K481" s="36"/>
      <c r="P481" s="39" t="s">
        <v>969</v>
      </c>
    </row>
    <row r="482" spans="1:16" ht="12.75" customHeight="1">
      <c r="A482" s="137">
        <f t="shared" si="49"/>
        <v>0</v>
      </c>
      <c r="B482" s="158">
        <f>IF(B425*B$481=1,IF(COUNTA('saisie tableur'!L84:M84)=1,0,1),-1)</f>
        <v>-1</v>
      </c>
      <c r="C482" s="143">
        <v>417</v>
      </c>
      <c r="D482" s="52" t="s">
        <v>23</v>
      </c>
      <c r="E482" s="54" t="str">
        <f>'saisie tableur'!$L$83</f>
        <v>FRMED</v>
      </c>
      <c r="F482" s="225" t="s">
        <v>61</v>
      </c>
      <c r="G482" s="229" t="s">
        <v>646</v>
      </c>
      <c r="H482" s="227">
        <v>1</v>
      </c>
      <c r="I482" s="228" t="s">
        <v>63</v>
      </c>
      <c r="K482" s="36"/>
      <c r="P482" s="39" t="s">
        <v>970</v>
      </c>
    </row>
    <row r="483" spans="1:16" ht="12.75" customHeight="1">
      <c r="A483" s="137">
        <f t="shared" si="49"/>
        <v>0</v>
      </c>
      <c r="B483" s="158">
        <f>IF(B426*B$481=1,IF(COUNTA('saisie tableur'!L85:M85)=1,0,1),-1)</f>
        <v>-1</v>
      </c>
      <c r="C483" s="143">
        <v>418</v>
      </c>
      <c r="D483" s="52" t="s">
        <v>24</v>
      </c>
      <c r="E483" s="54" t="str">
        <f>'saisie tableur'!$L$83</f>
        <v>FRMED</v>
      </c>
      <c r="F483" s="225" t="s">
        <v>61</v>
      </c>
      <c r="G483" s="229" t="s">
        <v>647</v>
      </c>
      <c r="H483" s="227">
        <v>1</v>
      </c>
      <c r="I483" s="228" t="s">
        <v>63</v>
      </c>
      <c r="K483" s="36"/>
      <c r="P483" s="39" t="s">
        <v>971</v>
      </c>
    </row>
    <row r="484" spans="1:16" ht="12.75" customHeight="1">
      <c r="A484" s="137">
        <f t="shared" si="49"/>
        <v>0</v>
      </c>
      <c r="B484" s="158">
        <f>IF(B427*B$481=1,IF(COUNTA('saisie tableur'!L86:M86)=1,0,1),-1)</f>
        <v>-1</v>
      </c>
      <c r="C484" s="143">
        <v>419</v>
      </c>
      <c r="D484" s="52" t="s">
        <v>25</v>
      </c>
      <c r="E484" s="54" t="str">
        <f>'saisie tableur'!$L$83</f>
        <v>FRMED</v>
      </c>
      <c r="F484" s="225" t="s">
        <v>61</v>
      </c>
      <c r="G484" s="229" t="s">
        <v>648</v>
      </c>
      <c r="H484" s="227">
        <v>1</v>
      </c>
      <c r="I484" s="228" t="s">
        <v>63</v>
      </c>
      <c r="K484" s="36"/>
      <c r="P484" s="39" t="s">
        <v>972</v>
      </c>
    </row>
    <row r="485" spans="1:16" ht="12.75" customHeight="1">
      <c r="A485" s="137">
        <f t="shared" si="49"/>
        <v>0</v>
      </c>
      <c r="B485" s="158">
        <f>IF(B428*B$481=1,IF(COUNTA('saisie tableur'!L87:M87)=1,0,1),-1)</f>
        <v>-1</v>
      </c>
      <c r="C485" s="143">
        <v>420</v>
      </c>
      <c r="D485" s="52" t="s">
        <v>26</v>
      </c>
      <c r="E485" s="54" t="str">
        <f>'saisie tableur'!$L$83</f>
        <v>FRMED</v>
      </c>
      <c r="F485" s="225" t="s">
        <v>61</v>
      </c>
      <c r="G485" s="229" t="s">
        <v>649</v>
      </c>
      <c r="H485" s="227">
        <v>1</v>
      </c>
      <c r="I485" s="228" t="s">
        <v>63</v>
      </c>
      <c r="K485" s="36"/>
      <c r="P485" s="39" t="s">
        <v>973</v>
      </c>
    </row>
    <row r="486" spans="1:16" ht="12.75" customHeight="1">
      <c r="A486" s="137">
        <f t="shared" si="49"/>
        <v>0</v>
      </c>
      <c r="B486" s="158">
        <f>IF(B429*B$481=1,IF(COUNTA('saisie tableur'!L88:M88)=1,0,1),-1)</f>
        <v>-1</v>
      </c>
      <c r="C486" s="143">
        <v>421</v>
      </c>
      <c r="D486" s="52" t="s">
        <v>27</v>
      </c>
      <c r="E486" s="54" t="str">
        <f>'saisie tableur'!$L$83</f>
        <v>FRMED</v>
      </c>
      <c r="F486" s="225" t="s">
        <v>61</v>
      </c>
      <c r="G486" s="229" t="s">
        <v>650</v>
      </c>
      <c r="H486" s="227">
        <v>1</v>
      </c>
      <c r="I486" s="228" t="s">
        <v>63</v>
      </c>
      <c r="K486" s="36"/>
      <c r="P486" s="39" t="s">
        <v>974</v>
      </c>
    </row>
    <row r="487" spans="1:16">
      <c r="A487" s="134">
        <f>IF(B487=0,,B487)</f>
        <v>0</v>
      </c>
      <c r="B487" s="146">
        <f>N('saisie tableur'!L$90)</f>
        <v>0</v>
      </c>
      <c r="C487" s="143">
        <v>422</v>
      </c>
      <c r="D487" s="53" t="s">
        <v>365</v>
      </c>
      <c r="E487" s="54" t="str">
        <f>'saisie tableur'!$L$83</f>
        <v>FRMED</v>
      </c>
      <c r="F487" s="225" t="s">
        <v>61</v>
      </c>
      <c r="G487" s="229" t="s">
        <v>700</v>
      </c>
      <c r="H487" s="227">
        <v>11</v>
      </c>
      <c r="I487" s="228">
        <v>0</v>
      </c>
      <c r="K487" s="36"/>
      <c r="P487" s="39" t="s">
        <v>975</v>
      </c>
    </row>
    <row r="488" spans="1:16" ht="12.75" customHeight="1">
      <c r="A488" s="138">
        <f>IF(B488=0,,LEFT(B488,SEARCH("-",B488,1)-1))</f>
        <v>0</v>
      </c>
      <c r="B488" s="161">
        <f>IF(B487=0,,'saisie tableur'!M$90)</f>
        <v>0</v>
      </c>
      <c r="C488" s="143">
        <v>423</v>
      </c>
      <c r="D488" s="53" t="s">
        <v>366</v>
      </c>
      <c r="E488" s="54" t="str">
        <f>'saisie tableur'!$L$83</f>
        <v>FRMED</v>
      </c>
      <c r="F488" s="225" t="s">
        <v>61</v>
      </c>
      <c r="G488" s="229" t="s">
        <v>701</v>
      </c>
      <c r="H488" s="227">
        <v>3</v>
      </c>
      <c r="I488" s="228" t="s">
        <v>63</v>
      </c>
      <c r="K488" s="36"/>
      <c r="P488" s="39" t="s">
        <v>976</v>
      </c>
    </row>
    <row r="489" spans="1:16" ht="12.75" customHeight="1">
      <c r="A489" s="138">
        <f>IF(B489=0,,LEFT(B489,SEARCH("-",B489,1)-1))</f>
        <v>0</v>
      </c>
      <c r="B489" s="161">
        <f>IF(B487=0,,'saisie tableur'!$D$90)</f>
        <v>0</v>
      </c>
      <c r="C489" s="143">
        <v>424</v>
      </c>
      <c r="D489" s="53" t="s">
        <v>367</v>
      </c>
      <c r="E489" s="54" t="str">
        <f>'saisie tableur'!$L$83</f>
        <v>FRMED</v>
      </c>
      <c r="F489" s="225" t="s">
        <v>61</v>
      </c>
      <c r="G489" s="229" t="s">
        <v>702</v>
      </c>
      <c r="H489" s="227">
        <v>3</v>
      </c>
      <c r="I489" s="228" t="s">
        <v>63</v>
      </c>
      <c r="K489" s="36"/>
      <c r="P489" s="39" t="s">
        <v>977</v>
      </c>
    </row>
    <row r="490" spans="1:16">
      <c r="A490" s="134">
        <f>IF(B490=0,,B490)</f>
        <v>0</v>
      </c>
      <c r="B490" s="150">
        <f>N('saisie tableur'!L$91)</f>
        <v>0</v>
      </c>
      <c r="C490" s="143">
        <v>425</v>
      </c>
      <c r="D490" s="55" t="s">
        <v>368</v>
      </c>
      <c r="E490" s="54" t="str">
        <f>'saisie tableur'!$L$83</f>
        <v>FRMED</v>
      </c>
      <c r="F490" s="225" t="s">
        <v>61</v>
      </c>
      <c r="G490" s="229" t="s">
        <v>703</v>
      </c>
      <c r="H490" s="227">
        <v>9</v>
      </c>
      <c r="I490" s="228">
        <v>0</v>
      </c>
      <c r="K490" s="36"/>
      <c r="P490" s="39" t="s">
        <v>978</v>
      </c>
    </row>
    <row r="491" spans="1:16" ht="12.75" customHeight="1">
      <c r="A491" s="138">
        <f>IF(B491=0,,LEFT(B491,SEARCH("-",B491,1)-1))</f>
        <v>0</v>
      </c>
      <c r="B491" s="162">
        <f>IF(B490=0,,'saisie tableur'!M$91)</f>
        <v>0</v>
      </c>
      <c r="C491" s="143">
        <v>426</v>
      </c>
      <c r="D491" s="55" t="s">
        <v>369</v>
      </c>
      <c r="E491" s="54" t="str">
        <f>'saisie tableur'!$L$83</f>
        <v>FRMED</v>
      </c>
      <c r="F491" s="225" t="s">
        <v>61</v>
      </c>
      <c r="G491" s="229" t="s">
        <v>704</v>
      </c>
      <c r="H491" s="227">
        <v>3</v>
      </c>
      <c r="I491" s="228" t="s">
        <v>63</v>
      </c>
      <c r="K491" s="36"/>
      <c r="P491" s="39" t="s">
        <v>979</v>
      </c>
    </row>
    <row r="492" spans="1:16" ht="12.75" customHeight="1">
      <c r="A492" s="138">
        <f>IF(B492=0,,LEFT(B492,SEARCH("-",B492,1)-1))</f>
        <v>0</v>
      </c>
      <c r="B492" s="162">
        <f>IF(B490=0,,'saisie tableur'!$D$91)</f>
        <v>0</v>
      </c>
      <c r="C492" s="143">
        <v>427</v>
      </c>
      <c r="D492" s="55" t="s">
        <v>370</v>
      </c>
      <c r="E492" s="54" t="str">
        <f>'saisie tableur'!$L$83</f>
        <v>FRMED</v>
      </c>
      <c r="F492" s="225" t="s">
        <v>61</v>
      </c>
      <c r="G492" s="229" t="s">
        <v>705</v>
      </c>
      <c r="H492" s="227">
        <v>3</v>
      </c>
      <c r="I492" s="228" t="s">
        <v>63</v>
      </c>
      <c r="K492" s="36"/>
      <c r="P492" s="39" t="s">
        <v>980</v>
      </c>
    </row>
    <row r="493" spans="1:16">
      <c r="A493" s="134">
        <f>IF(B493=0,,B493)</f>
        <v>0</v>
      </c>
      <c r="B493" s="148">
        <f>IF('saisie tableur'!$B$92=0,N('saisie tableur'!L$92),)</f>
        <v>0</v>
      </c>
      <c r="C493" s="143">
        <v>428</v>
      </c>
      <c r="D493" s="53" t="s">
        <v>371</v>
      </c>
      <c r="E493" s="54" t="str">
        <f>'saisie tableur'!$L$83</f>
        <v>FRMED</v>
      </c>
      <c r="F493" s="214" t="s">
        <v>61</v>
      </c>
      <c r="G493" s="222" t="s">
        <v>787</v>
      </c>
      <c r="H493" s="218">
        <v>11</v>
      </c>
      <c r="I493" s="39">
        <v>0</v>
      </c>
      <c r="K493" s="36"/>
      <c r="P493" s="39" t="s">
        <v>981</v>
      </c>
    </row>
    <row r="494" spans="1:16" ht="12.75" customHeight="1">
      <c r="A494" s="138" t="str">
        <f>IF(B494=0,,LEFT(B494,SEARCH("-",B494,1)-1))</f>
        <v>CPX</v>
      </c>
      <c r="B494" s="154" t="str">
        <f>IF('saisie tableur'!$B$92=0,IF(B493=0,,'saisie tableur'!M$92),'saisie tableur'!$B$92)</f>
        <v>CPX-Expression complexe</v>
      </c>
      <c r="C494" s="143">
        <v>429</v>
      </c>
      <c r="D494" s="53" t="s">
        <v>372</v>
      </c>
      <c r="E494" s="54" t="str">
        <f>'saisie tableur'!$L$83</f>
        <v>FRMED</v>
      </c>
      <c r="F494" s="214" t="s">
        <v>61</v>
      </c>
      <c r="G494" s="222" t="s">
        <v>788</v>
      </c>
      <c r="H494" s="216">
        <v>3</v>
      </c>
      <c r="I494" s="217" t="s">
        <v>63</v>
      </c>
      <c r="K494" s="36"/>
      <c r="P494" s="39" t="s">
        <v>982</v>
      </c>
    </row>
    <row r="495" spans="1:16" ht="12.75" customHeight="1">
      <c r="A495" s="141">
        <f>IF(B495=0,,LEFT(B495,SEARCH("-",B495,1)-1))</f>
        <v>0</v>
      </c>
      <c r="B495" s="161">
        <f>IF('saisie tableur'!$B$92=0,IF(B493=0,,'saisie tableur'!D$92),)</f>
        <v>0</v>
      </c>
      <c r="C495" s="143">
        <v>430</v>
      </c>
      <c r="D495" s="53" t="s">
        <v>373</v>
      </c>
      <c r="E495" s="54" t="str">
        <f>'saisie tableur'!$L$83</f>
        <v>FRMED</v>
      </c>
      <c r="F495" s="214" t="s">
        <v>61</v>
      </c>
      <c r="G495" s="222" t="s">
        <v>789</v>
      </c>
      <c r="H495" s="216">
        <v>3</v>
      </c>
      <c r="I495" s="217" t="s">
        <v>63</v>
      </c>
      <c r="K495" s="36"/>
      <c r="P495" s="39" t="s">
        <v>983</v>
      </c>
    </row>
    <row r="496" spans="1:16">
      <c r="A496" s="134">
        <f>IF(B496=0,,B496)</f>
        <v>50000</v>
      </c>
      <c r="B496" s="155">
        <f>IF(LEFT(B494,3)="CPX",N('saisie tableur'!L$92),)</f>
        <v>50000</v>
      </c>
      <c r="C496" s="143">
        <v>431</v>
      </c>
      <c r="D496" s="65" t="s">
        <v>374</v>
      </c>
      <c r="E496" s="54" t="str">
        <f>'saisie tableur'!$L$83</f>
        <v>FRMED</v>
      </c>
      <c r="F496" s="214" t="s">
        <v>61</v>
      </c>
      <c r="G496" s="223" t="s">
        <v>802</v>
      </c>
      <c r="H496" s="218">
        <v>11</v>
      </c>
      <c r="I496" s="39">
        <v>0</v>
      </c>
      <c r="K496" s="36"/>
      <c r="P496" s="39" t="s">
        <v>984</v>
      </c>
    </row>
    <row r="497" spans="1:16" ht="12.75" customHeight="1">
      <c r="A497" s="138" t="str">
        <f>IF(B497=0,,LEFT(B497,SEARCH("-",B497,1)-1))</f>
        <v>D</v>
      </c>
      <c r="B497" s="163" t="str">
        <f>IF(B496=0,,'saisie tableur'!M$92)</f>
        <v>D-Devise</v>
      </c>
      <c r="C497" s="143">
        <v>432</v>
      </c>
      <c r="D497" s="65" t="s">
        <v>375</v>
      </c>
      <c r="E497" s="54" t="str">
        <f>'saisie tableur'!$L$83</f>
        <v>FRMED</v>
      </c>
      <c r="F497" s="214" t="s">
        <v>61</v>
      </c>
      <c r="G497" s="223" t="s">
        <v>803</v>
      </c>
      <c r="H497" s="216">
        <v>3</v>
      </c>
      <c r="I497" s="217" t="s">
        <v>63</v>
      </c>
      <c r="K497" s="36"/>
      <c r="P497" s="39" t="s">
        <v>985</v>
      </c>
    </row>
    <row r="498" spans="1:16" ht="12.75" customHeight="1">
      <c r="A498" s="138" t="str">
        <f>IF(B498=0,,LEFT(B498,SEARCH("-",B498,1)-1))</f>
        <v>PPS</v>
      </c>
      <c r="B498" s="163" t="str">
        <f>IF(B496=0,,'saisie tableur'!$D$92)</f>
        <v>PPS-Par Personne/Sinistr</v>
      </c>
      <c r="C498" s="143">
        <v>433</v>
      </c>
      <c r="D498" s="65" t="s">
        <v>376</v>
      </c>
      <c r="E498" s="54" t="str">
        <f>'saisie tableur'!$L$83</f>
        <v>FRMED</v>
      </c>
      <c r="F498" s="214" t="s">
        <v>61</v>
      </c>
      <c r="G498" s="223" t="s">
        <v>804</v>
      </c>
      <c r="H498" s="216">
        <v>3</v>
      </c>
      <c r="I498" s="217" t="s">
        <v>63</v>
      </c>
      <c r="K498" s="36"/>
      <c r="P498" s="39" t="s">
        <v>986</v>
      </c>
    </row>
    <row r="499" spans="1:16">
      <c r="A499" s="134">
        <f>IF(B499=0,,B499)</f>
        <v>100000</v>
      </c>
      <c r="B499" s="155">
        <f>IF(LEFT(B494,3)="CPX",N('saisie tableur'!L$93),)</f>
        <v>100000</v>
      </c>
      <c r="C499" s="143">
        <v>434</v>
      </c>
      <c r="D499" s="65" t="s">
        <v>377</v>
      </c>
      <c r="E499" s="54" t="str">
        <f>'saisie tableur'!$L$83</f>
        <v>FRMED</v>
      </c>
      <c r="F499" s="214" t="s">
        <v>61</v>
      </c>
      <c r="G499" s="223" t="s">
        <v>805</v>
      </c>
      <c r="H499" s="218">
        <v>11</v>
      </c>
      <c r="I499" s="39">
        <v>0</v>
      </c>
      <c r="K499" s="36"/>
      <c r="P499" s="39" t="s">
        <v>987</v>
      </c>
    </row>
    <row r="500" spans="1:16" ht="12.75" customHeight="1">
      <c r="A500" s="138" t="str">
        <f>IF(B500=0,,LEFT(B500,SEARCH("-",B500,1)-1))</f>
        <v>D</v>
      </c>
      <c r="B500" s="163" t="str">
        <f>IF(B499=0,,'saisie tableur'!M$93)</f>
        <v>D-Devise</v>
      </c>
      <c r="C500" s="143">
        <v>435</v>
      </c>
      <c r="D500" s="65" t="s">
        <v>378</v>
      </c>
      <c r="E500" s="54" t="str">
        <f>'saisie tableur'!$L$83</f>
        <v>FRMED</v>
      </c>
      <c r="F500" s="214" t="s">
        <v>61</v>
      </c>
      <c r="G500" s="223" t="s">
        <v>806</v>
      </c>
      <c r="H500" s="216">
        <v>3</v>
      </c>
      <c r="I500" s="217" t="s">
        <v>63</v>
      </c>
      <c r="K500" s="36"/>
      <c r="P500" s="39" t="s">
        <v>988</v>
      </c>
    </row>
    <row r="501" spans="1:16" ht="12.75" customHeight="1">
      <c r="A501" s="138" t="str">
        <f>IF(B501=0,,LEFT(B501,SEARCH("-",B501,1)-1))</f>
        <v>EVT</v>
      </c>
      <c r="B501" s="163" t="str">
        <f>IF(B499=0,,'saisie tableur'!$D$93)</f>
        <v>EVT-Par évènement</v>
      </c>
      <c r="C501" s="143">
        <v>436</v>
      </c>
      <c r="D501" s="65" t="s">
        <v>379</v>
      </c>
      <c r="E501" s="54" t="str">
        <f>'saisie tableur'!$L$83</f>
        <v>FRMED</v>
      </c>
      <c r="F501" s="214" t="s">
        <v>61</v>
      </c>
      <c r="G501" s="223" t="s">
        <v>807</v>
      </c>
      <c r="H501" s="216">
        <v>3</v>
      </c>
      <c r="I501" s="217" t="s">
        <v>63</v>
      </c>
      <c r="K501" s="36"/>
      <c r="P501" s="39" t="s">
        <v>989</v>
      </c>
    </row>
    <row r="502" spans="1:16">
      <c r="A502" s="134">
        <f>IF(B502=0,,B502)</f>
        <v>0</v>
      </c>
      <c r="B502" s="150">
        <f>N('saisie tableur'!L$94)</f>
        <v>0</v>
      </c>
      <c r="C502" s="143">
        <v>437</v>
      </c>
      <c r="D502" s="55" t="s">
        <v>380</v>
      </c>
      <c r="E502" s="54" t="str">
        <f>'saisie tableur'!$L$83</f>
        <v>FRMED</v>
      </c>
      <c r="F502" s="225" t="s">
        <v>61</v>
      </c>
      <c r="G502" s="229" t="s">
        <v>727</v>
      </c>
      <c r="H502" s="227">
        <v>11</v>
      </c>
      <c r="I502" s="228">
        <v>2</v>
      </c>
      <c r="K502" s="36"/>
      <c r="P502" s="39" t="s">
        <v>990</v>
      </c>
    </row>
    <row r="503" spans="1:16" ht="12.75" customHeight="1">
      <c r="A503" s="138">
        <f>IF(B503=0,,LEFT(B503,SEARCH("-",B503,1)-1))</f>
        <v>0</v>
      </c>
      <c r="B503" s="162">
        <f>IF(B502=0,,'saisie tableur'!M$94)</f>
        <v>0</v>
      </c>
      <c r="C503" s="143">
        <v>438</v>
      </c>
      <c r="D503" s="55" t="s">
        <v>381</v>
      </c>
      <c r="E503" s="54" t="str">
        <f>'saisie tableur'!$L$83</f>
        <v>FRMED</v>
      </c>
      <c r="F503" s="225" t="s">
        <v>61</v>
      </c>
      <c r="G503" s="229" t="s">
        <v>728</v>
      </c>
      <c r="H503" s="227">
        <v>3</v>
      </c>
      <c r="I503" s="228" t="s">
        <v>63</v>
      </c>
      <c r="K503" s="36"/>
      <c r="P503" s="39" t="s">
        <v>991</v>
      </c>
    </row>
    <row r="504" spans="1:16">
      <c r="A504" s="134">
        <f>IF(B504=0,,B504)</f>
        <v>0</v>
      </c>
      <c r="B504" s="147">
        <f>N('saisie tableur'!L$96)</f>
        <v>0</v>
      </c>
      <c r="C504" s="143">
        <v>439</v>
      </c>
      <c r="D504" s="55" t="s">
        <v>417</v>
      </c>
      <c r="E504" s="54" t="str">
        <f>'saisie tableur'!$L$83</f>
        <v>FRMED</v>
      </c>
      <c r="F504" s="225" t="s">
        <v>61</v>
      </c>
      <c r="G504" s="229" t="s">
        <v>729</v>
      </c>
      <c r="H504" s="227">
        <v>11</v>
      </c>
      <c r="I504" s="228">
        <v>2</v>
      </c>
      <c r="K504" s="36"/>
      <c r="P504" s="39" t="s">
        <v>992</v>
      </c>
    </row>
  </sheetData>
  <autoFilter ref="A1:K504">
    <filterColumn colId="2"/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29</vt:i4>
      </vt:variant>
    </vt:vector>
  </HeadingPairs>
  <TitlesOfParts>
    <vt:vector size="33" baseType="lpstr">
      <vt:lpstr>input</vt:lpstr>
      <vt:lpstr>saisie tableur</vt:lpstr>
      <vt:lpstr>Listes</vt:lpstr>
      <vt:lpstr>output</vt:lpstr>
      <vt:lpstr>ANNORG</vt:lpstr>
      <vt:lpstr>ANNOTS</vt:lpstr>
      <vt:lpstr>DOMSPE</vt:lpstr>
      <vt:lpstr>garanties</vt:lpstr>
      <vt:lpstr>IASPE</vt:lpstr>
      <vt:lpstr>matrice_type_franchise</vt:lpstr>
      <vt:lpstr>matrice_type_LCI</vt:lpstr>
      <vt:lpstr>matrice_type_risque</vt:lpstr>
      <vt:lpstr>matrice_unité_assiette</vt:lpstr>
      <vt:lpstr>matrice_unité_franchise</vt:lpstr>
      <vt:lpstr>matrice_unité_LCI</vt:lpstr>
      <vt:lpstr>matrice_unité_risque</vt:lpstr>
      <vt:lpstr>matrice_unité_tarif</vt:lpstr>
      <vt:lpstr>nom_objet</vt:lpstr>
      <vt:lpstr>nom_risque</vt:lpstr>
      <vt:lpstr>pointeur</vt:lpstr>
      <vt:lpstr>RCSPE</vt:lpstr>
      <vt:lpstr>RSBDM</vt:lpstr>
      <vt:lpstr>taxes</vt:lpstr>
      <vt:lpstr>Territorialité</vt:lpstr>
      <vt:lpstr>type_franchise</vt:lpstr>
      <vt:lpstr>type_LCI</vt:lpstr>
      <vt:lpstr>type_risque</vt:lpstr>
      <vt:lpstr>unité_assiette</vt:lpstr>
      <vt:lpstr>unité_franchise</vt:lpstr>
      <vt:lpstr>unité_LCI</vt:lpstr>
      <vt:lpstr>unité_risque</vt:lpstr>
      <vt:lpstr>unité_tarif</vt:lpstr>
      <vt:lpstr>'saisie tableur'!Zone_d_impression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mmarchese</dc:creator>
  <cp:lastModifiedBy>zbouajaja</cp:lastModifiedBy>
  <cp:lastPrinted>2013-10-16T15:01:46Z</cp:lastPrinted>
  <dcterms:created xsi:type="dcterms:W3CDTF">2013-06-03T14:16:53Z</dcterms:created>
  <dcterms:modified xsi:type="dcterms:W3CDTF">2013-11-13T19:00:36Z</dcterms:modified>
</cp:coreProperties>
</file>