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List>
</comments>
</file>

<file path=xl/sharedStrings.xml><?xml version="1.0" encoding="utf-8"?>
<sst xmlns="http://schemas.openxmlformats.org/spreadsheetml/2006/main" count="6101" uniqueCount="2049">
  <si>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</si>
  <si>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</si>
  <si>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</si>
  <si>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</si>
  <si>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</si>
  <si>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</si>
  <si>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</si>
  <si>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</si>
  <si>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</si>
  <si>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</si>
  <si>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</si>
  <si>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</si>
  <si>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</si>
  <si>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</si>
  <si>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</si>
  <si>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</si>
  <si>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</si>
  <si>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</si>
  <si>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疾管署新聞稿</t>
  </si>
  <si>
    <t>出院新聞稿</t>
  </si>
  <si>
    <t>#001</t>
  </si>
  <si>
    <t>女</t>
  </si>
  <si>
    <t>5X</t>
  </si>
  <si>
    <t>臺灣</t>
  </si>
  <si>
    <t>南部－高雄</t>
  </si>
  <si>
    <t>境外</t>
  </si>
  <si>
    <t>中國武漢</t>
  </si>
  <si>
    <t>發燒 咳嗽 呼吸急促 肺炎</t>
  </si>
  <si>
    <t>O (武漢)</t>
  </si>
  <si>
    <r>
      <t xml:space="preserve">境外首例
首例中國傳入
</t>
    </r>
    <r>
      <rPr/>
      <t>重症(未插管)痊癒</t>
    </r>
  </si>
  <si>
    <t>Y</t>
  </si>
  <si>
    <t>#002</t>
  </si>
  <si>
    <t>中國</t>
  </si>
  <si>
    <t>北部－台北</t>
  </si>
  <si>
    <t>發燒</t>
  </si>
  <si>
    <t>小港機場入境</t>
  </si>
  <si>
    <t>#003</t>
  </si>
  <si>
    <t>男</t>
  </si>
  <si>
    <t>感冒</t>
  </si>
  <si>
    <t>1/22 出入高雄舞廳
住負壓病房2個月「仍是陽性」</t>
  </si>
  <si>
    <t>#004</t>
  </si>
  <si>
    <t>1/13-15 中國武漢
1/16-25 歐洲</t>
  </si>
  <si>
    <t>咳嗽</t>
  </si>
  <si>
    <t>咳嗽加劇
獨自返台</t>
  </si>
  <si>
    <t>#005</t>
  </si>
  <si>
    <t>中部－彰化</t>
  </si>
  <si>
    <t>2019/10 中國武漢</t>
  </si>
  <si>
    <t>發燒 肌肉痠痛</t>
  </si>
  <si>
    <t>#006</t>
  </si>
  <si>
    <t>7X</t>
  </si>
  <si>
    <t>中部－台中</t>
  </si>
  <si>
    <t>#6 #7 一同旅遊</t>
  </si>
  <si>
    <t>#007</t>
  </si>
  <si>
    <t>#008</t>
  </si>
  <si>
    <t>本土</t>
  </si>
  <si>
    <t>無</t>
  </si>
  <si>
    <t>O (#5)</t>
  </si>
  <si>
    <r>
      <rPr/>
      <t>#5 丈夫</t>
    </r>
    <r>
      <t xml:space="preserve">
本土首例
首例家戶感染</t>
    </r>
  </si>
  <si>
    <t>#009</t>
  </si>
  <si>
    <t>4X</t>
  </si>
  <si>
    <t>中部－南投</t>
  </si>
  <si>
    <t>有症狀</t>
  </si>
  <si>
    <t>O (#10)</t>
  </si>
  <si>
    <r>
      <rPr/>
      <t>丈夫武漢工作</t>
    </r>
    <r>
      <t xml:space="preserve">
首例先找到被傳染者再往回找到境外移入感染源</t>
    </r>
  </si>
  <si>
    <t>#010</t>
  </si>
  <si>
    <t>1/22 診斷為一般感冒
1/30 採檢</t>
  </si>
  <si>
    <t>上呼吸道</t>
  </si>
  <si>
    <t>#9 丈夫
職業：武漢台商</t>
  </si>
  <si>
    <t>#011</t>
  </si>
  <si>
    <t>北部－桃園</t>
  </si>
  <si>
    <t>職業：武漢台商 (武漢包機)</t>
  </si>
  <si>
    <t>#012</t>
  </si>
  <si>
    <t>2019/12 中國武漢
1/17 遼寧</t>
  </si>
  <si>
    <t>發燒 咳嗽 頭痛 肺炎</t>
  </si>
  <si>
    <t>職業：武漢台商</t>
  </si>
  <si>
    <t>#013</t>
  </si>
  <si>
    <t>2X</t>
  </si>
  <si>
    <t>北部－宜蘭</t>
  </si>
  <si>
    <t>1/21 中國武漢 深圳</t>
  </si>
  <si>
    <t>咳嗽有痰 胸悶 肺炎</t>
  </si>
  <si>
    <t>長住武漢</t>
  </si>
  <si>
    <t>#014</t>
  </si>
  <si>
    <t>1/22 香港轉機 義大利
2/1 香港轉機</t>
  </si>
  <si>
    <t>2/1 診所診斷一般感冒
2/4 肺炎 再次就醫</t>
  </si>
  <si>
    <t>咳嗽 發燒 肺炎</t>
  </si>
  <si>
    <t>O (國外)</t>
  </si>
  <si>
    <t>義大利旅遊群聚
#14 #15 為夫妻， #14 #15 兒子</t>
  </si>
  <si>
    <t>#015</t>
  </si>
  <si>
    <t>2/3 診所診斷一般感冒</t>
  </si>
  <si>
    <t>#016</t>
  </si>
  <si>
    <t>南部－台南</t>
  </si>
  <si>
    <t>1/21-24 澳門</t>
  </si>
  <si>
    <t>2/3 就醫 不符條件
2/5 再次就醫採檢</t>
  </si>
  <si>
    <t>發燒 寒顫 喉嚨痛 流鼻水 走路會喘</t>
  </si>
  <si>
    <t>O (澳門)</t>
  </si>
  <si>
    <t>#017</t>
  </si>
  <si>
    <t>#018</t>
  </si>
  <si>
    <t>首例無症狀</t>
  </si>
  <si>
    <t>3/6(解除隔離)</t>
  </si>
  <si>
    <t>#019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</si>
  <si>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</si>
  <si>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</si>
  <si>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</si>
  <si>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</si>
  <si>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</si>
  <si>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</si>
  <si>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</si>
  <si>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#020</t>
  </si>
  <si>
    <t>無症狀</t>
  </si>
  <si>
    <t>O (#19)</t>
  </si>
  <si>
    <t>#19 弟弟</t>
  </si>
  <si>
    <t>#021</t>
  </si>
  <si>
    <t>8X</t>
  </si>
  <si>
    <t>出現症狀</t>
  </si>
  <si>
    <t>#19 母親</t>
  </si>
  <si>
    <t>#022</t>
  </si>
  <si>
    <t>3X</t>
  </si>
  <si>
    <t>發燒 咳嗽</t>
  </si>
  <si>
    <t>#19 外甥女婿</t>
  </si>
  <si>
    <t>#023</t>
  </si>
  <si>
    <t>發燒 咳嗽 喉嚨痛 心律不整</t>
  </si>
  <si>
    <t>慢性病</t>
  </si>
  <si>
    <t>#19 妹妹</t>
  </si>
  <si>
    <t>#024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</si>
  <si>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</si>
  <si>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</si>
  <si>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</si>
  <si>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</si>
  <si>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#025</t>
  </si>
  <si>
    <t>1/31 2/4 2/11 就醫</t>
  </si>
  <si>
    <t>咳嗽 發燒</t>
  </si>
  <si>
    <t>O (#24)</t>
  </si>
  <si>
    <t>#24 外孫女 2/12 探病</t>
  </si>
  <si>
    <t>#026</t>
  </si>
  <si>
    <t>2/9 2/13 食道逆流就醫</t>
  </si>
  <si>
    <t>食道逆流</t>
  </si>
  <si>
    <t>#24 小女兒 與#24同住</t>
  </si>
  <si>
    <t>#027</t>
  </si>
  <si>
    <t>2/16 呼吸急促轉加護病房
2/20 轉負壓隔離病房
2/21 送檢</t>
  </si>
  <si>
    <t>咳嗽 流鼻水 發燒 診斷為肺炎 呼吸急促</t>
  </si>
  <si>
    <t>高血壓
糖尿病</t>
  </si>
  <si>
    <t>3/20 武漢肺炎併發敗血症死亡
R.I.P.
4/15記者會：結案</t>
  </si>
  <si>
    <t>#028</t>
  </si>
  <si>
    <t>2/4 就醫
2/8 急診判斷肺炎
2/11 18 回診
2/21 通報 隔離</t>
  </si>
  <si>
    <t>發燒 流鼻水 喉嚨痛 肺炎</t>
  </si>
  <si>
    <t>O (#27)</t>
  </si>
  <si>
    <t>#27 兒子</t>
  </si>
  <si>
    <t>#029</t>
  </si>
  <si>
    <t>中國廣州 武漢等</t>
  </si>
  <si>
    <t>喉嚨不適</t>
  </si>
  <si>
    <t>#27 兒子
工作頻繁往返中國武漢及其他地區
2019-12 廣州返台
過年期間與中國旅遊史友人聚餐
(友人陰性)</t>
  </si>
  <si>
    <t>#030</t>
  </si>
  <si>
    <t>2/6 就醫
2/10-19 呼吸道症狀四度就醫</t>
  </si>
  <si>
    <t>急性咽炎 呼吸道症狀</t>
  </si>
  <si>
    <t>#27 妻子
2/24 確診無不適症狀</t>
  </si>
  <si>
    <t>#031</t>
  </si>
  <si>
    <t>#27 孫子
#28 兒子
2/11 2/19 探視#27</t>
  </si>
  <si>
    <t>#032</t>
  </si>
  <si>
    <t>印尼</t>
  </si>
  <si>
    <t>#27 外籍看護</t>
  </si>
  <si>
    <t>#033</t>
  </si>
  <si>
    <t>日本大阪</t>
  </si>
  <si>
    <t>2/26 採檢返家
2/27 通報</t>
  </si>
  <si>
    <t>咳嗽 喉嚨癢</t>
  </si>
  <si>
    <t>O (日本)</t>
  </si>
  <si>
    <r>
      <rPr/>
      <t>推斷日本感染
旅遊路徑:http://at.cdc.tw/9qNL5R</t>
    </r>
    <r>
      <t xml:space="preserve">
首起非中港澳移入案件</t>
    </r>
  </si>
  <si>
    <t>3/10 解除隔離</t>
  </si>
  <si>
    <t>#034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</si>
  <si>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</si>
  <si>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</si>
  <si>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</si>
  <si>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</si>
  <si>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#035</t>
  </si>
  <si>
    <t>2/18-25</t>
  </si>
  <si>
    <t>咳嗽 流鼻水 發燒</t>
  </si>
  <si>
    <t>O (#34)</t>
  </si>
  <si>
    <t>職業：北部某醫院清潔人員
接觸#34</t>
  </si>
  <si>
    <t>3/10(解除隔離)</t>
  </si>
  <si>
    <t>#036</t>
  </si>
  <si>
    <t>職業：北部某醫院護理人員
接觸#34</t>
  </si>
  <si>
    <t>#037</t>
  </si>
  <si>
    <t>#038</t>
  </si>
  <si>
    <t>#039</t>
  </si>
  <si>
    <t>阿拉伯－杜拜 埃及</t>
  </si>
  <si>
    <t>2/21 診所就醫
2/26 加劇
2/28 通報</t>
  </si>
  <si>
    <t>喉嚨痛 咳嗽 胸悶 肚子不適 嘔吐</t>
  </si>
  <si>
    <t>O (埃及)</t>
  </si>
  <si>
    <t>首起中東移入案例</t>
  </si>
  <si>
    <t>#040</t>
  </si>
  <si>
    <t>鑽石公主號</t>
  </si>
  <si>
    <t>2/15 陽性住院
2/25 二採陰</t>
  </si>
  <si>
    <t>O (鑽石公主號)</t>
  </si>
  <si>
    <t>先前日方陽性確診
經3次採檢，於今日(3/1)確診</t>
  </si>
  <si>
    <t>#041</t>
  </si>
  <si>
    <t>過敏體質</t>
  </si>
  <si>
    <t>#34 女兒
2/15-26 探病</t>
  </si>
  <si>
    <t>#042</t>
  </si>
  <si>
    <t>全身倦怠 咳嗽 呼吸道症狀</t>
  </si>
  <si>
    <t>#34 同病房不同病室陪同家屬</t>
  </si>
  <si>
    <t>#043</t>
  </si>
  <si>
    <t>3/3 住院
3/4 通報</t>
  </si>
  <si>
    <t>發燒 喉嚨痛</t>
  </si>
  <si>
    <t>O (#39)</t>
  </si>
  <si>
    <t>2/24 25 與#39上插花班</t>
  </si>
  <si>
    <t>#044</t>
  </si>
  <si>
    <t>菲律賓</t>
  </si>
  <si>
    <t>胃脹 腹瀉 喉嚨乾 倦怠</t>
  </si>
  <si>
    <t>O (菲律賓)</t>
  </si>
  <si>
    <t>2/28-3/3 菲律賓旅遊</t>
  </si>
  <si>
    <t>#045</t>
  </si>
  <si>
    <t>2/20 因其他疾病出院
3/1 檢體異常
3/5 再次採檢</t>
  </si>
  <si>
    <t>其他疾病</t>
  </si>
  <si>
    <t>#34 同病房不同病室病人</t>
  </si>
  <si>
    <t>#046</t>
  </si>
  <si>
    <t>O (#34 #41)</t>
  </si>
  <si>
    <t>#34 #41 同住
2/28-3/3 二採陰 居家隔離</t>
  </si>
  <si>
    <t>#047</t>
  </si>
  <si>
    <t>荷蘭</t>
  </si>
  <si>
    <t>微燒 乾咳</t>
  </si>
  <si>
    <t>O (荷蘭)</t>
  </si>
  <si>
    <r>
      <rPr/>
      <t>3/2-3/5 荷蘭出差</t>
    </r>
    <r>
      <t xml:space="preserve">
首起歐洲移入案例</t>
    </r>
  </si>
  <si>
    <t>#048</t>
  </si>
  <si>
    <t>北部－基隆</t>
  </si>
  <si>
    <t>英國</t>
  </si>
  <si>
    <t>頭暈 頭痛 微燒 輕咳</t>
  </si>
  <si>
    <t>O (英國)</t>
  </si>
  <si>
    <t>#049</t>
  </si>
  <si>
    <t>2/21英國(轉機)
愛爾蘭
3/4 比利時
3/7 土耳其(轉機)</t>
  </si>
  <si>
    <t>頭痛 倦怠 喉嚨痛</t>
  </si>
  <si>
    <t>#050</t>
  </si>
  <si>
    <t>美國</t>
  </si>
  <si>
    <t>3/7 就醫
3/10 通報</t>
  </si>
  <si>
    <t>畏寒 咳嗽 發燒</t>
  </si>
  <si>
    <t>O (美國友人)</t>
  </si>
  <si>
    <t>2/24接待美國友人(2/26離境)</t>
  </si>
  <si>
    <t>#051</t>
  </si>
  <si>
    <t>3/2-6 奧地利
3/9 荷蘭</t>
  </si>
  <si>
    <t>3/11 就醫
3/12 通報</t>
  </si>
  <si>
    <t>呼吸困難 胸悶 全身倦怠 肺炎</t>
  </si>
  <si>
    <t>職業：荷蘭副機師</t>
  </si>
  <si>
    <t>#052</t>
  </si>
  <si>
    <t>2/28 土耳其(轉機)
瑞士
2/29 法國
3/7 瑞士
土耳其(轉機)</t>
  </si>
  <si>
    <t>發燒 全身倦怠 咳嗽 流鼻水</t>
  </si>
  <si>
    <t>#053</t>
  </si>
  <si>
    <t>北部－竹縣</t>
  </si>
  <si>
    <t>德國慕尼黑 紐倫堡</t>
  </si>
  <si>
    <t>咳嗽有痰 喉嚨痛</t>
  </si>
  <si>
    <t>#054</t>
  </si>
  <si>
    <t>北部</t>
  </si>
  <si>
    <t>2/28-3/1 泰國
3/5-3/8 日本北海道</t>
  </si>
  <si>
    <t>3/1
3/8</t>
  </si>
  <si>
    <t>流鼻水 全身倦怠 頭痛</t>
  </si>
  <si>
    <t>#055</t>
  </si>
  <si>
    <t>3/3-12 埃及</t>
  </si>
  <si>
    <t>全身倦怠 肌肉痠痛 發燒</t>
  </si>
  <si>
    <t>#056</t>
  </si>
  <si>
    <t>3/4 土耳其
阿拉伯－杜拜(轉機)</t>
  </si>
  <si>
    <t>3/13 通報</t>
  </si>
  <si>
    <t>身體不適 喉嚨癢 腹瀉 自覺發熱</t>
  </si>
  <si>
    <t>#56 #57 土耳其團</t>
  </si>
  <si>
    <t>#057</t>
  </si>
  <si>
    <t>3/13 就醫</t>
  </si>
  <si>
    <t>#058</t>
  </si>
  <si>
    <t>1月 西班牙</t>
  </si>
  <si>
    <t>3/13 採檢</t>
  </si>
  <si>
    <t>職業：學生</t>
  </si>
  <si>
    <t>#059</t>
  </si>
  <si>
    <t>1X</t>
  </si>
  <si>
    <t>1月 希臘</t>
  </si>
  <si>
    <t>喉嚨痛 咳嗽 流鼻水 頭痛</t>
  </si>
  <si>
    <t>職業：北部高中生
首次高中該班停課</t>
  </si>
  <si>
    <t>#060</t>
  </si>
  <si>
    <t>2/9-3/11 義大利 希臘 德國</t>
  </si>
  <si>
    <t>3/14 通報</t>
  </si>
  <si>
    <t>發燒 畏寒 倦怠</t>
  </si>
  <si>
    <t>#061</t>
  </si>
  <si>
    <t>南部</t>
  </si>
  <si>
    <t>3/5-14 奧地利 捷克</t>
  </si>
  <si>
    <t>3/14 採檢</t>
  </si>
  <si>
    <t>高血壓
肥胖</t>
  </si>
  <si>
    <t>重症
3/18 使用呼吸器
奧捷團群聚 領隊#108 確診病故
團員#61,#72,#104,#338,#341,#359,#360,#363確診
總共9人確診 剩餘8團員全數陰性</t>
  </si>
  <si>
    <t>#062</t>
  </si>
  <si>
    <t>3/7-14 菲律賓</t>
  </si>
  <si>
    <t>發燒 咳嗽 肌肉痠痛 後眼窩痛</t>
  </si>
  <si>
    <t>在菲律賓期間與美國家人接觸(3/14返美)</t>
  </si>
  <si>
    <t>#063</t>
  </si>
  <si>
    <t>咳嗽有痰 流鼻水 寒顫</t>
  </si>
  <si>
    <t>#55 埃及團</t>
  </si>
  <si>
    <t>#064</t>
  </si>
  <si>
    <t>2019/8 西班牙</t>
  </si>
  <si>
    <t>3/15 採檢</t>
  </si>
  <si>
    <t>畏寒 流鼻水 眼睛癢</t>
  </si>
  <si>
    <t>職業：學生
與 #58 西班牙同校同系</t>
  </si>
  <si>
    <t>#065</t>
  </si>
  <si>
    <t>O (土耳其)</t>
  </si>
  <si>
    <t>#066</t>
  </si>
  <si>
    <t>#067</t>
  </si>
  <si>
    <t>#068</t>
  </si>
  <si>
    <t>2X-6X</t>
  </si>
  <si>
    <t>3/7-14</t>
  </si>
  <si>
    <t>#68 #69 #70 #73其中一人無症狀</t>
  </si>
  <si>
    <t>#56 #57 #65 #67 土耳其團</t>
  </si>
  <si>
    <t>#069</t>
  </si>
  <si>
    <t>中部</t>
  </si>
  <si>
    <t>#070</t>
  </si>
  <si>
    <t>#071</t>
  </si>
  <si>
    <t>咳嗽 流鼻水 腹瀉 肺炎</t>
  </si>
  <si>
    <t>#55 #63 埃及團</t>
  </si>
  <si>
    <t>#072</t>
  </si>
  <si>
    <t>發燒 肺炎</t>
  </si>
  <si>
    <t xml:space="preserve">糖尿病 
高血壓
肥胖 </t>
  </si>
  <si>
    <t>#61捷克奧地利團
重症
3/23 使用呼吸器
奧捷團群聚 領隊#108 確診病故
團員#61,#72,#104,#338,#341,#359,#360,#363確診
總共9人確診 剩餘8團員全數陰性</t>
  </si>
  <si>
    <t>#073</t>
  </si>
  <si>
    <t>#074</t>
  </si>
  <si>
    <t>2/25-3/10 冰島</t>
  </si>
  <si>
    <t>3/15 通報</t>
  </si>
  <si>
    <t>牙痛 全身倦怠</t>
  </si>
  <si>
    <t>旅遊</t>
  </si>
  <si>
    <t>#075</t>
  </si>
  <si>
    <t>2/23-3/8 德國</t>
  </si>
  <si>
    <t>3/13 診所
3/16 醫院通報</t>
  </si>
  <si>
    <t>流鼻水 自覺嗅覺喪失 肺炎</t>
  </si>
  <si>
    <t>#076</t>
  </si>
  <si>
    <t>3/1-12 法國巴黎</t>
  </si>
  <si>
    <t>3/16 通報</t>
  </si>
  <si>
    <t>喉嚨痛 流鼻水</t>
  </si>
  <si>
    <t>#077</t>
  </si>
  <si>
    <t>1/20 阿拉伯－杜拜(轉機) 捷克
3/7 美國紐約</t>
  </si>
  <si>
    <t>3/14 紐約當地就醫
3/16 通報</t>
  </si>
  <si>
    <t>發燒 腹瀉 喉嚨癢 咳嗽</t>
  </si>
  <si>
    <r>
      <rPr/>
      <t>旅遊 探親
重症</t>
    </r>
    <r>
      <t xml:space="preserve">
首起北美移入案例</t>
    </r>
  </si>
  <si>
    <t>#078</t>
  </si>
  <si>
    <t>3/6-16 德國</t>
  </si>
  <si>
    <t>咳嗽 鼻塞</t>
  </si>
  <si>
    <t>工作</t>
  </si>
  <si>
    <t>#079</t>
  </si>
  <si>
    <t>3/9-14 英國</t>
  </si>
  <si>
    <t>流鼻水 鼻塞</t>
  </si>
  <si>
    <t>#080</t>
  </si>
  <si>
    <t>2/3-3/12 西班牙</t>
  </si>
  <si>
    <t>身體無力 鼻塞</t>
  </si>
  <si>
    <t>職業：學生
留學, #58 #64 同學</t>
  </si>
  <si>
    <t>#081</t>
  </si>
  <si>
    <t>3/4-3/13 土耳其</t>
  </si>
  <si>
    <t>採檢</t>
  </si>
  <si>
    <t>#56 #57 團體旅遊</t>
  </si>
  <si>
    <t>#082</t>
  </si>
  <si>
    <t>3/14 3/16</t>
  </si>
  <si>
    <t>喉嚨痛 乾咳</t>
  </si>
  <si>
    <t>#083</t>
  </si>
  <si>
    <t>#084</t>
  </si>
  <si>
    <t>法國</t>
  </si>
  <si>
    <t>3/16就醫
3/18確診</t>
  </si>
  <si>
    <t>來台旅遊
曾借住#216友人家,2人於3/12有接觸</t>
  </si>
  <si>
    <t>#085</t>
  </si>
  <si>
    <t>3/5-16 美國</t>
  </si>
  <si>
    <t>全身倦怠 鼻塞 流鼻水</t>
  </si>
  <si>
    <t>自助旅遊</t>
  </si>
  <si>
    <t>#086</t>
  </si>
  <si>
    <t>1/23-3/16 美國</t>
  </si>
  <si>
    <t>就學</t>
  </si>
  <si>
    <t>#087</t>
  </si>
  <si>
    <t>2/10-22 英國
2/22-2/29 義大利
3/1-16 法國</t>
  </si>
  <si>
    <t>機場</t>
  </si>
  <si>
    <t>喉嚨痛 咳嗽</t>
  </si>
  <si>
    <t>工作 旅遊</t>
  </si>
  <si>
    <t>#088</t>
  </si>
  <si>
    <t>2/14-3/16 西班牙</t>
  </si>
  <si>
    <t>咳嗽 發燒 胸悶</t>
  </si>
  <si>
    <t>研習</t>
  </si>
  <si>
    <t>#089</t>
  </si>
  <si>
    <t>咳嗽 喉嚨痛 發燒</t>
  </si>
  <si>
    <t>長住美國</t>
  </si>
  <si>
    <t>#090</t>
  </si>
  <si>
    <t>流鼻水 打噴嚏 喉嚨癢 咳嗽</t>
  </si>
  <si>
    <t>#091</t>
  </si>
  <si>
    <t>2/27-3/7 英國
3/8-3/10 法國
3/11-3/14 西班牙
3/15-3/16 英國</t>
  </si>
  <si>
    <t>喉嚨痛 流鼻水 鼻塞 咳嗽</t>
  </si>
  <si>
    <t>#092</t>
  </si>
  <si>
    <t>O (#71)</t>
  </si>
  <si>
    <t>#55 #71 埃及團接觸者</t>
  </si>
  <si>
    <t>#093</t>
  </si>
  <si>
    <t>3/8-3/9 美國
3/10-3/16 阿拉伯－卡達</t>
  </si>
  <si>
    <t>背痛</t>
  </si>
  <si>
    <t>#094</t>
  </si>
  <si>
    <t>3/4-13 土耳其</t>
  </si>
  <si>
    <t>#095</t>
  </si>
  <si>
    <t>3/6-12 印尼</t>
  </si>
  <si>
    <t>喉嚨痛 輕微咳嗽</t>
  </si>
  <si>
    <t>#096</t>
  </si>
  <si>
    <t>1/13-3/15 英國
3/15-16 泰國(轉機)</t>
  </si>
  <si>
    <t>發燒 咳嗽有痰 輕微鼻塞</t>
  </si>
  <si>
    <t>#097</t>
  </si>
  <si>
    <t>2/11-3/15 瑞士
3/15-16 奧地利 泰國(轉機)</t>
  </si>
  <si>
    <t>發燒 畏寒 頭痛 喉嚨痛</t>
  </si>
  <si>
    <t>#098</t>
  </si>
  <si>
    <t>2/16-3/16 法國</t>
  </si>
  <si>
    <t>全身無力 發燒 咳嗽 喉嚨有痰</t>
  </si>
  <si>
    <t>#099</t>
  </si>
  <si>
    <t>2/1-3/16 菲律賓</t>
  </si>
  <si>
    <t>流鼻水 倦怠 喉嚨痛 腹瀉 鼻塞 咳嗽</t>
  </si>
  <si>
    <t>#100</t>
  </si>
  <si>
    <t>3/12 16 17</t>
  </si>
  <si>
    <t>喉嚨痛 咳嗽 發燒</t>
  </si>
  <si>
    <t>4/15記者會：結案</t>
  </si>
  <si>
    <t>#101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</si>
  <si>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</si>
  <si>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</si>
  <si>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</si>
  <si>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</si>
  <si>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#102</t>
  </si>
  <si>
    <t>2/29-3/11 美國</t>
  </si>
  <si>
    <t>輕微咳嗽 發燒</t>
  </si>
  <si>
    <t>重症</t>
  </si>
  <si>
    <t>#103</t>
  </si>
  <si>
    <t>3/16 採檢</t>
  </si>
  <si>
    <t>喉嚨癢 發燒</t>
  </si>
  <si>
    <t>O (#59)</t>
  </si>
  <si>
    <r>
      <rPr/>
      <t>職業：學生
#59 同班同學/座位為右前方</t>
    </r>
    <r>
      <t xml:space="preserve">
3/20-27 全校停課
首次高中全校停課</t>
    </r>
  </si>
  <si>
    <t>#104</t>
  </si>
  <si>
    <t>咳嗽 流鼻水 胸悶</t>
  </si>
  <si>
    <t>無慢性病</t>
  </si>
  <si>
    <t>與 #61 #72 同團
奧捷團群聚 領隊#108 確診病故
團員#61,#72,#104,#338,#341,#359,#360,#363確診
總共9人確診 剩餘8團員全數陰性</t>
  </si>
  <si>
    <t>#105</t>
  </si>
  <si>
    <t>2019/12 法國</t>
  </si>
  <si>
    <t>3/17機場採撿</t>
  </si>
  <si>
    <t>居家檢疫</t>
  </si>
  <si>
    <t>#106</t>
  </si>
  <si>
    <t>1/5-3/17 西班牙</t>
  </si>
  <si>
    <t>喉嚨癢</t>
  </si>
  <si>
    <t>#107</t>
  </si>
  <si>
    <t>3/18通報</t>
  </si>
  <si>
    <t>流鼻水 咳嗽</t>
  </si>
  <si>
    <t>#108</t>
  </si>
  <si>
    <t>高血壓</t>
  </si>
  <si>
    <r>
      <t xml:space="preserve">職業：領隊
奧捷團群聚 領隊#108 確診病故
團員#61,#72,#104,#338,#341,#359,#360,#363確診
總共9人確診 剩餘8團員全數陰性
體重較重(因此心肺功能差) 
3/25 呼吸窘迫 嚴重肺炎 
</t>
    </r>
    <r>
      <rPr>
        <b/>
      </rPr>
      <t>3/29 嚴重肺炎死亡
R.I.P.</t>
    </r>
  </si>
  <si>
    <t>#109</t>
  </si>
  <si>
    <t>2/25-3/7 埃及</t>
  </si>
  <si>
    <t>自行就醫</t>
  </si>
  <si>
    <t>發燒 全身倦怠 流鼻水 鼻塞 咳嗽</t>
  </si>
  <si>
    <t>跟團旅遊
重症</t>
  </si>
  <si>
    <t>#110</t>
  </si>
  <si>
    <t>11/26-2/29 英國
2/29-3/16 法國</t>
  </si>
  <si>
    <t>胸悶 咳嗽</t>
  </si>
  <si>
    <t>職業：學生
就學 旅遊</t>
  </si>
  <si>
    <t>#111</t>
  </si>
  <si>
    <t>3/18 通報</t>
  </si>
  <si>
    <t>居家隔離</t>
  </si>
  <si>
    <t>喉嚨痛 發燒</t>
  </si>
  <si>
    <t>#55 埃及團團員</t>
  </si>
  <si>
    <t>#112</t>
  </si>
  <si>
    <t>3/1-17 法國</t>
  </si>
  <si>
    <t>喉嚨痛 流鼻涕 咳嗽有痰</t>
  </si>
  <si>
    <t>研習 旅遊</t>
  </si>
  <si>
    <t>#113</t>
  </si>
  <si>
    <t>2/23-3/6 美國 墨西哥</t>
  </si>
  <si>
    <t>#114</t>
  </si>
  <si>
    <t>2/16-2/24 西班牙
2/25-3/7 德國
3/8-3/15 英國
3/16-3/17 法國(轉機)</t>
  </si>
  <si>
    <t>頭痛 鼻塞 眼睛痛</t>
  </si>
  <si>
    <t>羽球隊國家陪練員
比賽</t>
  </si>
  <si>
    <t>#115</t>
  </si>
  <si>
    <t>2/19-3/15 波蘭</t>
  </si>
  <si>
    <t>發燒 咳嗽 全身倦怠 喉嚨痛 流鼻水</t>
  </si>
  <si>
    <t>職業：學生
遊學</t>
  </si>
  <si>
    <t>#116</t>
  </si>
  <si>
    <t>2019/9-3/15 英國</t>
  </si>
  <si>
    <t>咳嗽 有痰 鼻塞 流鼻水</t>
  </si>
  <si>
    <t>職業：學生
就學</t>
  </si>
  <si>
    <t>#117</t>
  </si>
  <si>
    <t>2/23-3/1 葡萄牙
3/2-3/10 西班牙</t>
  </si>
  <si>
    <t>腹瀉</t>
  </si>
  <si>
    <t>#118</t>
  </si>
  <si>
    <t>O (#85)</t>
  </si>
  <si>
    <t>#85 友人</t>
  </si>
  <si>
    <t>#119</t>
  </si>
  <si>
    <t>1/15-3/11 美國</t>
  </si>
  <si>
    <t>喉嚨痛 鼻塞 流鼻水</t>
  </si>
  <si>
    <t>探親</t>
  </si>
  <si>
    <t>#120</t>
  </si>
  <si>
    <t>2019/8-3/18 法國</t>
  </si>
  <si>
    <t>流鼻水 咳嗽併痰 喉嚨痛 全身倦怠</t>
  </si>
  <si>
    <t>#121</t>
  </si>
  <si>
    <t>流鼻水</t>
  </si>
  <si>
    <t>#122</t>
  </si>
  <si>
    <t>3/19 通報</t>
  </si>
  <si>
    <t>腹痛 腹瀉 微燒 無力</t>
  </si>
  <si>
    <t>O (土耳其團)</t>
  </si>
  <si>
    <t>3/16因與#56土耳其團同班機,被列為接觸者開始居家隔離
#307於3/15拜訪#122</t>
  </si>
  <si>
    <t>#123</t>
  </si>
  <si>
    <t>3/8-3/10 新加坡
3/10-3/17 美國加州
3/17-3/18 日本東京</t>
  </si>
  <si>
    <t>發燒 倦怠</t>
  </si>
  <si>
    <t>洽公</t>
  </si>
  <si>
    <t>#124</t>
  </si>
  <si>
    <t>發燒 咳嗽與喉嚨痛</t>
  </si>
  <si>
    <t>3/22 #160確診
O (#160)</t>
  </si>
  <si>
    <t>同事曾有症狀、老師(#160)確診
職業：研究機構人員
中研院</t>
  </si>
  <si>
    <t>#125</t>
  </si>
  <si>
    <t>1/29-1/30 荷蘭
1/31-2/7 奧地利
2/8-3/17 荷蘭</t>
  </si>
  <si>
    <t>鼻塞 全身無力 流鼻水 有痰</t>
  </si>
  <si>
    <t>旅遊 工作</t>
  </si>
  <si>
    <t>#126</t>
  </si>
  <si>
    <t>3/4-16 加拿大</t>
  </si>
  <si>
    <t>乾咳</t>
  </si>
  <si>
    <t>#127</t>
  </si>
  <si>
    <t>2019/9-3/17 西班牙</t>
  </si>
  <si>
    <t>喉嚨痛 咳嗽 鼻塞</t>
  </si>
  <si>
    <t>職業：學生
就學 與 #58 同校同系所</t>
  </si>
  <si>
    <t>#128</t>
  </si>
  <si>
    <t>2019/8-3/17法國
2/22-3/3 盧森堡 比利時 德國</t>
  </si>
  <si>
    <t>喉嚨痛 咳嗽症狀</t>
  </si>
  <si>
    <t>#129</t>
  </si>
  <si>
    <t>3/11-18 美國</t>
  </si>
  <si>
    <t>微燒 喉嚨癢</t>
  </si>
  <si>
    <t>工作
#177 同事</t>
  </si>
  <si>
    <t>#130</t>
  </si>
  <si>
    <t>職業：學生
#59 同班同學/座位為正前方</t>
  </si>
  <si>
    <t>#131</t>
  </si>
  <si>
    <t>2/26-3/9 葡萄牙 西班牙 阿拉伯－杜拜(轉機)</t>
  </si>
  <si>
    <t>喉嚨痛</t>
  </si>
  <si>
    <t>跟團旅遊</t>
  </si>
  <si>
    <t>#132</t>
  </si>
  <si>
    <t>1/18-3/18 菲律賓</t>
  </si>
  <si>
    <t>流鼻水 頭暈</t>
  </si>
  <si>
    <t>#133</t>
  </si>
  <si>
    <t>1/3-3/14 英國</t>
  </si>
  <si>
    <t>加強自主管理</t>
  </si>
  <si>
    <t>頭痛 發燒 流鼻水</t>
  </si>
  <si>
    <t>#134</t>
  </si>
  <si>
    <t>工作直接面對民眾、不公佈職業
4/15記者會：結案</t>
  </si>
  <si>
    <t>#135</t>
  </si>
  <si>
    <t>1/18-3/13 美國</t>
  </si>
  <si>
    <t>咳嗽 流鼻水</t>
  </si>
  <si>
    <t>#136</t>
  </si>
  <si>
    <t>2/27-3/8 土耳其</t>
  </si>
  <si>
    <t>咳嗽 流鼻水 有痰</t>
  </si>
  <si>
    <t>#137</t>
  </si>
  <si>
    <t>3/5-19 美國</t>
  </si>
  <si>
    <t>喉嚨痛 發燒 噁心 頭暈</t>
  </si>
  <si>
    <t>旅遊
#145 #195 同行友人</t>
  </si>
  <si>
    <t>#138</t>
  </si>
  <si>
    <t>1/21-3/16 法國</t>
  </si>
  <si>
    <t>咳嗽 有痰</t>
  </si>
  <si>
    <t>#139</t>
  </si>
  <si>
    <t>2019/4-3/14 英國</t>
  </si>
  <si>
    <t>3/20 通報</t>
  </si>
  <si>
    <t>喉嚨癢 咳嗽 發燒 肌肉痠痛</t>
  </si>
  <si>
    <t>#140</t>
  </si>
  <si>
    <t>發燒 頭痛</t>
  </si>
  <si>
    <t>#141</t>
  </si>
  <si>
    <t>2019/9-3/19 英國</t>
  </si>
  <si>
    <t>流鼻水 咳嗽 頭痛 有痰</t>
  </si>
  <si>
    <t>#142</t>
  </si>
  <si>
    <t>2019/2-3/19 英國</t>
  </si>
  <si>
    <t>國外教會服務</t>
  </si>
  <si>
    <t>#143</t>
  </si>
  <si>
    <t>2019/11/24-2020/3/7 捷克
3/7-3/14 美國
3/14-3/17 捷克
3/17-3/19 英國 新加坡轉機</t>
  </si>
  <si>
    <t>淋巴腫脹 微燒</t>
  </si>
  <si>
    <t>O (國外 #77)</t>
  </si>
  <si>
    <t>因工作長住捷克，曾與#77赴美探親</t>
  </si>
  <si>
    <t>#144</t>
  </si>
  <si>
    <t>肌肉痠痛 喉嚨痛</t>
  </si>
  <si>
    <t>#145</t>
  </si>
  <si>
    <t>自助旅遊
#137 同行友人</t>
  </si>
  <si>
    <t>#146</t>
  </si>
  <si>
    <t>南部－屏東</t>
  </si>
  <si>
    <t>3/9-18 南非</t>
  </si>
  <si>
    <t>#147</t>
  </si>
  <si>
    <t>3/14-15 印尼</t>
  </si>
  <si>
    <t>咳嗽 腹瀉 頭痛</t>
  </si>
  <si>
    <t>參加婚禮</t>
  </si>
  <si>
    <t>#148</t>
  </si>
  <si>
    <t>1/24-3/16 美國</t>
  </si>
  <si>
    <t>與#85同班機接觸者</t>
  </si>
  <si>
    <t>#149</t>
  </si>
  <si>
    <t>#150</t>
  </si>
  <si>
    <t>1/14-3/14 英國</t>
  </si>
  <si>
    <t>O (國外 #133)</t>
  </si>
  <si>
    <t>職業：學生
#133 親人 在英就學</t>
  </si>
  <si>
    <t>#151</t>
  </si>
  <si>
    <t>3/10-14 荷蘭</t>
  </si>
  <si>
    <t>咳嗽 胸悶 發熱 喉嚨癢</t>
  </si>
  <si>
    <t>#152</t>
  </si>
  <si>
    <t>2019/7-3/17 英國</t>
  </si>
  <si>
    <t>#153</t>
  </si>
  <si>
    <t>2019/12-3/14 法國</t>
  </si>
  <si>
    <t>#154</t>
  </si>
  <si>
    <t>3/5-3/16 美國</t>
  </si>
  <si>
    <t>肌肉痠痛 頭痛 喉嚨痛</t>
  </si>
  <si>
    <t>O (#85 #118 #121)</t>
  </si>
  <si>
    <t>#85 #118 #121 同行者</t>
  </si>
  <si>
    <t>#155</t>
  </si>
  <si>
    <t>1/14-3/15 丹麥</t>
  </si>
  <si>
    <t>肌肉痠痛 發燒 全身倦怠 X光片顯示肺炎</t>
  </si>
  <si>
    <t>#156</t>
  </si>
  <si>
    <t>3/16 就醫返家
3/20 再度就醫
3/21 通報</t>
  </si>
  <si>
    <t>發燒 全身無力 頭暈</t>
  </si>
  <si>
    <t>職業：養護機構護理師
目前為止確診到出院時間最短（8天）
4/15記者會：結案</t>
  </si>
  <si>
    <t>#157</t>
  </si>
  <si>
    <t>2/28-3/14 紐西蘭</t>
  </si>
  <si>
    <t>全身倦怠 胸痛 呼吸困難</t>
  </si>
  <si>
    <t>#158</t>
  </si>
  <si>
    <t>1/19-3/18 美國</t>
  </si>
  <si>
    <t>咳嗽 有痰 微燒(37.5度) 頭痛及肌肉痠痛症狀 X光片顯示肺炎</t>
  </si>
  <si>
    <t>#159</t>
  </si>
  <si>
    <t>3/8-3/16 美國</t>
  </si>
  <si>
    <t>肌肉酸痛 流鼻水 X光片顯示肺炎</t>
  </si>
  <si>
    <t>#160</t>
  </si>
  <si>
    <t>3/1-3/10 美國</t>
  </si>
  <si>
    <t>3/14 就醫
3/20 通報</t>
  </si>
  <si>
    <t>頭痛 喉嚨癢 輕微乾咳 胸悶</t>
  </si>
  <si>
    <t>#124接觸者
職業：研究機構老師
中研院</t>
  </si>
  <si>
    <t>#161</t>
  </si>
  <si>
    <t>3/3-3/12 埃及</t>
  </si>
  <si>
    <t>無症狀，X光片顯示肺炎</t>
  </si>
  <si>
    <t>與 #55 埃及團</t>
  </si>
  <si>
    <t>#162</t>
  </si>
  <si>
    <t>#163</t>
  </si>
  <si>
    <t>2019/9/1-2020/3/18 法國</t>
  </si>
  <si>
    <t>咳嗽 喉嚨痛</t>
  </si>
  <si>
    <t>#164</t>
  </si>
  <si>
    <t>2/2-3/18 菲律賓</t>
  </si>
  <si>
    <t>3/21 通報</t>
  </si>
  <si>
    <t>咳嗽 全身痠痛</t>
  </si>
  <si>
    <t>#165</t>
  </si>
  <si>
    <t>2019/12/30-2020/3/5 義大利</t>
  </si>
  <si>
    <t>#166</t>
  </si>
  <si>
    <t>1/6-3/18 德國</t>
  </si>
  <si>
    <t>#167</t>
  </si>
  <si>
    <t>1/9-3/20 英國</t>
  </si>
  <si>
    <t>發燒 全身倦怠 咳嗽</t>
  </si>
  <si>
    <t>#168</t>
  </si>
  <si>
    <t>德國</t>
  </si>
  <si>
    <t>咳嗽 流鼻水 喉嚨痛</t>
  </si>
  <si>
    <t>O (#160)</t>
  </si>
  <si>
    <t>#160接觸者
職業：研究機構人員
中研院</t>
  </si>
  <si>
    <t>#169</t>
  </si>
  <si>
    <t>奧地利</t>
  </si>
  <si>
    <t>#170</t>
  </si>
  <si>
    <t>3/12-3/20 西班牙</t>
  </si>
  <si>
    <t>癌症</t>
  </si>
  <si>
    <r>
      <t xml:space="preserve">旅遊
#170 #189 為同行家人
住院時已有肺炎 
3/24 使用羥氯奎寧hydroxychloroquine 後轉入加護病房
3/25 血氧降低插管使用呼吸器
</t>
    </r>
    <r>
      <rPr>
        <b/>
      </rPr>
      <t xml:space="preserve">3/29 </t>
    </r>
    <r>
      <t>肺部浸潤非常嚴重 多重器官衰竭死亡</t>
    </r>
    <r>
      <rPr>
        <b/>
      </rPr>
      <t xml:space="preserve"> R.I.P.</t>
    </r>
  </si>
  <si>
    <t>#171</t>
  </si>
  <si>
    <t>1/12-3/20 荷蘭</t>
  </si>
  <si>
    <t>發燒 全身痠痛 輕微鼻塞 失去嗅覺 失去味覺</t>
  </si>
  <si>
    <t>工作
#171 #174同事</t>
  </si>
  <si>
    <t>#172</t>
  </si>
  <si>
    <t>2019/12/21-2020/1/1 法國
1/18-3/20 法國</t>
  </si>
  <si>
    <t>發燒 咳嗽 喉嚨痛 有痰</t>
  </si>
  <si>
    <t>旅遊及工作
#172 #173 夫妻</t>
  </si>
  <si>
    <t>#173</t>
  </si>
  <si>
    <t>2019/12/21-2020/3/20 法國</t>
  </si>
  <si>
    <t>發燒 流鼻水</t>
  </si>
  <si>
    <t>職業：學生
就學
#172 #173 夫妻</t>
  </si>
  <si>
    <t>#174</t>
  </si>
  <si>
    <t>2/25-3/20 荷蘭</t>
  </si>
  <si>
    <t>發燒 全身倦怠 喉嚨痛 咳嗽 胸痛</t>
  </si>
  <si>
    <t>工作
#171 同事</t>
  </si>
  <si>
    <t>#175</t>
  </si>
  <si>
    <t>入境已無症狀 入境前有發燒</t>
  </si>
  <si>
    <t>#171 隨行家人</t>
  </si>
  <si>
    <t>#176</t>
  </si>
  <si>
    <t>北部－新竹縣</t>
  </si>
  <si>
    <t>3/7-3/15 瑞士</t>
  </si>
  <si>
    <t>發燒 頭痛 頭暈</t>
  </si>
  <si>
    <t>#177</t>
  </si>
  <si>
    <t>3/11-3/18 美國</t>
  </si>
  <si>
    <t>喉嚨癢 發燒 咳嗽 肌肉痠痛</t>
  </si>
  <si>
    <t>工作
#129同事</t>
  </si>
  <si>
    <t>#178</t>
  </si>
  <si>
    <t>發燒 全身痠痛</t>
  </si>
  <si>
    <t>#179</t>
  </si>
  <si>
    <t>1/10-3/17 美國</t>
  </si>
  <si>
    <t>流鼻水 微燒</t>
  </si>
  <si>
    <t>#180</t>
  </si>
  <si>
    <t>2019/11/1-2020/3/20 捷克</t>
  </si>
  <si>
    <t>咳嗽 疲憊 發冷 肌肉痠痛</t>
  </si>
  <si>
    <t>#181</t>
  </si>
  <si>
    <t>2/23-3/18 美國
3/19-3/20 日本</t>
  </si>
  <si>
    <t>流鼻水 發燒 全身倦怠</t>
  </si>
  <si>
    <t>#182</t>
  </si>
  <si>
    <t>3/7-3/19 美國</t>
  </si>
  <si>
    <t>微燒 喉嚨癢 咳嗽</t>
  </si>
  <si>
    <t>#183</t>
  </si>
  <si>
    <t>2/18-3/16
法國、巴西、智利、秘魯</t>
  </si>
  <si>
    <t>咳嗽 微燒</t>
  </si>
  <si>
    <t>#184</t>
  </si>
  <si>
    <t>3/13-3/19 美國</t>
  </si>
  <si>
    <t>肌肉痠痛</t>
  </si>
  <si>
    <t>處理個人事務</t>
  </si>
  <si>
    <t>#185</t>
  </si>
  <si>
    <t>2019/8/8-2020/3/20 英國</t>
  </si>
  <si>
    <t>四肢無力 呼吸不順</t>
  </si>
  <si>
    <t>#186</t>
  </si>
  <si>
    <t>肌肉痠痛 發燒 胃部不適</t>
  </si>
  <si>
    <t>#168接觸者</t>
  </si>
  <si>
    <t>#187</t>
  </si>
  <si>
    <t>2/20-3/19 英國</t>
  </si>
  <si>
    <t>喉嚨痛 頭痛 呼吸困難 失去嗅覺 X光片顯示肺炎</t>
  </si>
  <si>
    <t>#188</t>
  </si>
  <si>
    <t>1/27-3/21 英國</t>
  </si>
  <si>
    <t>發燒 頭痛 鼻塞 喉嚨乾</t>
  </si>
  <si>
    <t>#189</t>
  </si>
  <si>
    <t>南部－屏東縣</t>
  </si>
  <si>
    <t>旅遊
#170 #189 為同行家人</t>
  </si>
  <si>
    <t>#190</t>
  </si>
  <si>
    <t>2/25-3/21 美國</t>
  </si>
  <si>
    <t>#191</t>
  </si>
  <si>
    <t>1/9-3/21 美國</t>
  </si>
  <si>
    <t>#192</t>
  </si>
  <si>
    <t>2019/10/1-2020/3/18 美國</t>
  </si>
  <si>
    <t>肺炎 咳嗽 流鼻水 發燒 頭痛</t>
  </si>
  <si>
    <t>#193</t>
  </si>
  <si>
    <t>3/3-3/19 英國</t>
  </si>
  <si>
    <t>喉嚨癢 咳嗽</t>
  </si>
  <si>
    <t>#194</t>
  </si>
  <si>
    <t>2/5-3/19 美國</t>
  </si>
  <si>
    <t>咳嗽 流鼻水 全身倦怠</t>
  </si>
  <si>
    <t>#195</t>
  </si>
  <si>
    <t>3/5-3/19 美國</t>
  </si>
  <si>
    <t>乾咳 喉嚨痛</t>
  </si>
  <si>
    <t>#196</t>
  </si>
  <si>
    <t>3/7自美國離境前往德國、保加利亞、3/11泰國、3/20來台</t>
  </si>
  <si>
    <t>發燒 咳嗽 呼吸喘</t>
  </si>
  <si>
    <t>來台轉機
經同意入境(人道安置)</t>
  </si>
  <si>
    <t>#197</t>
  </si>
  <si>
    <t>3/8-3/18 美國</t>
  </si>
  <si>
    <t>#197 #202 夫妻  
5/10 死亡 R.I.P.</t>
  </si>
  <si>
    <t>#198</t>
  </si>
  <si>
    <t>2019/10/4-2020/3/19 愛爾蘭</t>
  </si>
  <si>
    <t>3/22 通報</t>
  </si>
  <si>
    <t>腹瀉 全身痠痛 咳嗽 喉嚨痛 流鼻水</t>
  </si>
  <si>
    <t>#199</t>
  </si>
  <si>
    <t>1/8-3/19 義大利、德國、比利時、英國</t>
  </si>
  <si>
    <t>頭暈 全身倦怠</t>
  </si>
  <si>
    <t>#200</t>
  </si>
  <si>
    <t>1/18 - 3/19 英國</t>
  </si>
  <si>
    <t>胸悶 有痰</t>
  </si>
  <si>
    <t>#201</t>
  </si>
  <si>
    <t>2/25-3/17 愛爾蘭</t>
  </si>
  <si>
    <t>#202</t>
  </si>
  <si>
    <t>發燒 喉嚨癢 有痰</t>
  </si>
  <si>
    <t>#197 #202 夫妻
5/11記者會更新：4/11出院</t>
  </si>
  <si>
    <t>5/11記者會</t>
  </si>
  <si>
    <t>#203</t>
  </si>
  <si>
    <t>2/16-3/21 法國</t>
  </si>
  <si>
    <t xml:space="preserve">發燒 頭痛 喉嚨痛 流鼻水 全身無力 </t>
  </si>
  <si>
    <t>#204</t>
  </si>
  <si>
    <t>1/26-3/21 英國</t>
  </si>
  <si>
    <t>#205</t>
  </si>
  <si>
    <t>3/11-3/19 土耳其</t>
  </si>
  <si>
    <t>#206</t>
  </si>
  <si>
    <t>1/8-3/21 英國</t>
  </si>
  <si>
    <t>喉嚨痛 流鼻水 鼻塞 嗅覺喪失 味覺喪失</t>
  </si>
  <si>
    <t>#207</t>
  </si>
  <si>
    <t>3/6-3/20 美國</t>
  </si>
  <si>
    <t>頭脹 鼻涕倒流 嗅覺和味覺喪失</t>
  </si>
  <si>
    <t>#208</t>
  </si>
  <si>
    <t xml:space="preserve">1/30-3/19 英國倫敦
3/19-3/20 日本(轉機) </t>
  </si>
  <si>
    <t>咳嗽 流鼻水 鼻塞</t>
  </si>
  <si>
    <t>長住英國</t>
  </si>
  <si>
    <t>#209</t>
  </si>
  <si>
    <t>1/9-3/19 美國</t>
  </si>
  <si>
    <t>咳嗽 輕微發燒</t>
  </si>
  <si>
    <t>探親
#246同住家人</t>
  </si>
  <si>
    <t>#210</t>
  </si>
  <si>
    <t>2019/8/19-2020/3/21 英國</t>
  </si>
  <si>
    <t>發燒 胸悶 胸痛 頭痛</t>
  </si>
  <si>
    <t>#211</t>
  </si>
  <si>
    <t>印尼 3/22來台</t>
  </si>
  <si>
    <t>來台工作(入境首日)</t>
  </si>
  <si>
    <t>#212</t>
  </si>
  <si>
    <t>2/1-3/19 美國</t>
  </si>
  <si>
    <t>3/23 通報</t>
  </si>
  <si>
    <t>因工作長居美國</t>
  </si>
  <si>
    <t>#213</t>
  </si>
  <si>
    <t>2019/8/28-2020/3/13 西班牙</t>
  </si>
  <si>
    <t>職業：學生
就學 #58同校系
#57(土耳其 團群聚)航班接觸者</t>
  </si>
  <si>
    <t>#214</t>
  </si>
  <si>
    <t xml:space="preserve">1/1-3/20 英國
3/20-3/21 日本(轉機) </t>
  </si>
  <si>
    <t>發燒 咳嗽 有痰</t>
  </si>
  <si>
    <t>#215</t>
  </si>
  <si>
    <t>1/23-3/22 美國</t>
  </si>
  <si>
    <t>發燒 肌肉痠痛 咳嗽</t>
  </si>
  <si>
    <t>#216</t>
  </si>
  <si>
    <t>北部－新竹</t>
  </si>
  <si>
    <t>3/24 確診</t>
  </si>
  <si>
    <t>O (#84)</t>
  </si>
  <si>
    <t>#84接觸者
職業：清大博士後研究員
第三起大專院校感染者</t>
  </si>
  <si>
    <t>#217</t>
  </si>
  <si>
    <t>1/10-3/15 英國</t>
  </si>
  <si>
    <t>3/22 通報
3/25 確診</t>
  </si>
  <si>
    <t>#218</t>
  </si>
  <si>
    <t>2019/8/26-2020/3/20 美國</t>
  </si>
  <si>
    <t>3/21 通報
3/25 確診</t>
  </si>
  <si>
    <t>喉嚨痛 咳嗽 流鼻水 呼吸困難 肺炎</t>
  </si>
  <si>
    <t>#219</t>
  </si>
  <si>
    <t>2/20-3/18 美國</t>
  </si>
  <si>
    <t>3/23 通報
3/25 確診</t>
  </si>
  <si>
    <t>發燒 全身無力</t>
  </si>
  <si>
    <t>#220</t>
  </si>
  <si>
    <t>2/7-3/22 英國</t>
  </si>
  <si>
    <t>發燒(耳溫量測37.7度) 肌肉痠痛 流鼻水  忽冷忽熱症狀</t>
  </si>
  <si>
    <t>求職</t>
  </si>
  <si>
    <t>#221</t>
  </si>
  <si>
    <t>2019/8/13-12/21
2020/1/1-3/22 英國</t>
  </si>
  <si>
    <t>喉嚨痛 咳嗽 鼻塞 流鼻水</t>
  </si>
  <si>
    <t>#222</t>
  </si>
  <si>
    <t>1/10-3/22 英國</t>
  </si>
  <si>
    <t>職業：學生
就學，與#152同校，推斷為校園群聚</t>
  </si>
  <si>
    <t>#223</t>
  </si>
  <si>
    <t>2019/7/20-2020/3/22 英國</t>
  </si>
  <si>
    <t>喉嚨痛 流鼻水 鼻塞 全身倦怠 關節痠痛 結膜充血</t>
  </si>
  <si>
    <t>#224</t>
  </si>
  <si>
    <t>2019/9/16-2020/3/22 英國</t>
  </si>
  <si>
    <t>#225</t>
  </si>
  <si>
    <t>1/6-3/22 英國</t>
  </si>
  <si>
    <t>身體悶熱不適 肌肉痠痛 頭痛 味覺變差</t>
  </si>
  <si>
    <t>#226</t>
  </si>
  <si>
    <t>喉嚨乾</t>
  </si>
  <si>
    <t>#227</t>
  </si>
  <si>
    <t>1/14-3/22 英國</t>
  </si>
  <si>
    <t>全身痠痛 發燒 喉嚨痛 咳嗽 肺炎</t>
  </si>
  <si>
    <t>#228</t>
  </si>
  <si>
    <t>1/2-3/17 荷蘭</t>
  </si>
  <si>
    <t>發燒 輕微流鼻水 輕微咳嗽 肺炎</t>
  </si>
  <si>
    <t>職業：學生
就學
#247同住家人</t>
  </si>
  <si>
    <t>#229</t>
  </si>
  <si>
    <t>3/4-3/18 美國</t>
  </si>
  <si>
    <t>發燒 咳嗽 全身倦怠 肌肉痠痛</t>
  </si>
  <si>
    <t>美國人在台工作</t>
  </si>
  <si>
    <t>#230</t>
  </si>
  <si>
    <t>1/5-3/21 美國</t>
  </si>
  <si>
    <t>3/24 通報
3/25 確診</t>
  </si>
  <si>
    <t>#231</t>
  </si>
  <si>
    <t>2019/12/28-2020/3/19 美國</t>
  </si>
  <si>
    <t>喉嚨癢 發燒 頭痛</t>
  </si>
  <si>
    <t>#232</t>
  </si>
  <si>
    <t>3/8-3/11 美國
3/15 印尼</t>
  </si>
  <si>
    <t>發燒 喉嚨痛 全身倦怠 肌肉痠痛 關節痠痛</t>
  </si>
  <si>
    <t>#233</t>
  </si>
  <si>
    <t>2019/12/31-2010/3/21 英國</t>
  </si>
  <si>
    <t>發燒 咳嗽 鼻塞 四肢無力</t>
  </si>
  <si>
    <t>職業：學生
就學，與#210一同回台</t>
  </si>
  <si>
    <t>#234</t>
  </si>
  <si>
    <t>2019/12/5-2020/3/20 法國</t>
  </si>
  <si>
    <t>#235</t>
  </si>
  <si>
    <t>2/3-3/20 比利時、土耳其、泰國</t>
  </si>
  <si>
    <t>#236</t>
  </si>
  <si>
    <t>2019/8/28-2020/3/19 捷克</t>
  </si>
  <si>
    <t>3/24 通報
3/26 確診</t>
  </si>
  <si>
    <t>發燒 腹瀉</t>
  </si>
  <si>
    <t>#237</t>
  </si>
  <si>
    <t>2/19-3/19 美國、聖地牙哥、智利、南極、阿根廷、阿拉伯－卡達(泰國轉機)</t>
  </si>
  <si>
    <t>肌肉痠痛 頭痛</t>
  </si>
  <si>
    <t>#238</t>
  </si>
  <si>
    <t>2018/6/27-2020/3/23 英國</t>
  </si>
  <si>
    <t>咳嗽 流鼻水 肌肉痠痛</t>
  </si>
  <si>
    <t>職業：學生
就學、工作</t>
  </si>
  <si>
    <t>#239</t>
  </si>
  <si>
    <t>2/16-3/23 英國</t>
  </si>
  <si>
    <t>3/23 通報
3/26 確診</t>
  </si>
  <si>
    <t>#240</t>
  </si>
  <si>
    <t>2019/7/7-2020/3/23 美國</t>
  </si>
  <si>
    <t>喉嚨癢 咳嗽 發燒 畏寒</t>
  </si>
  <si>
    <t>#241</t>
  </si>
  <si>
    <t>2019/8/28-2020/3/23 英國</t>
  </si>
  <si>
    <t>#242</t>
  </si>
  <si>
    <t>1/12-3/23 英國</t>
  </si>
  <si>
    <t>#243</t>
  </si>
  <si>
    <t>2019/8/23-2020/3/20 美國</t>
  </si>
  <si>
    <t>流鼻水 鼻塞 自覺喪失味覺</t>
  </si>
  <si>
    <t>#244</t>
  </si>
  <si>
    <t>3/6-3/21 紐西蘭</t>
  </si>
  <si>
    <t>3/21 通報
3/26 確診</t>
  </si>
  <si>
    <t>發燒 全身倦怠 喉嚨痛 頭痛 流鼻水</t>
  </si>
  <si>
    <t>#245</t>
  </si>
  <si>
    <t>1/13-3/17 英國</t>
  </si>
  <si>
    <t>咳嗽 發燒 呼吸急促</t>
  </si>
  <si>
    <t>#246</t>
  </si>
  <si>
    <t>O (#209)</t>
  </si>
  <si>
    <t>#209同住家人(夫妻)</t>
  </si>
  <si>
    <t>#247</t>
  </si>
  <si>
    <t>O (#228)</t>
  </si>
  <si>
    <t>#228同住家人(母女)</t>
  </si>
  <si>
    <t>#248</t>
  </si>
  <si>
    <t>與#170 #189同旅遊團</t>
  </si>
  <si>
    <t>#249</t>
  </si>
  <si>
    <t>3/2-3/10 馬來西亞
3/10-3/14 菲律賓
3/14-3/16 馬來西亞</t>
  </si>
  <si>
    <t>倦怠 咳嗽 全身痠痛 發燒 肺炎</t>
  </si>
  <si>
    <t>#250</t>
  </si>
  <si>
    <t>3/10-3/22 摩洛哥</t>
  </si>
  <si>
    <t>3/22 通報
3/26 確診</t>
  </si>
  <si>
    <t>體溫偏高 喪失嗅覺</t>
  </si>
  <si>
    <t>#251</t>
  </si>
  <si>
    <t>2019/11/26-2020/3/7 澳洲
3/8-3/21 墨西哥</t>
  </si>
  <si>
    <t>#252</t>
  </si>
  <si>
    <t>1/13-3/21 英國</t>
  </si>
  <si>
    <t>咳嗽 流鼻水 喉嚨痛 鼻塞</t>
  </si>
  <si>
    <t>#253</t>
  </si>
  <si>
    <t>2/18-3/24 美國</t>
  </si>
  <si>
    <t>3/24 通報
3/27 確診</t>
  </si>
  <si>
    <t>發燒 腹瀉 眼睛癢 胸痛</t>
  </si>
  <si>
    <t>#254</t>
  </si>
  <si>
    <t>2019/8/25-2020/3/24 美國</t>
  </si>
  <si>
    <t>咳嗽 頭痛 胸悶 全身疲憊</t>
  </si>
  <si>
    <t>職業：學生
就學，#218友人</t>
  </si>
  <si>
    <t>#255</t>
  </si>
  <si>
    <t>2/26-3/24 美國</t>
  </si>
  <si>
    <t>3/26 通報
3/27 確診</t>
  </si>
  <si>
    <t>發燒 咳嗽有痰 全身痠痛 無力</t>
  </si>
  <si>
    <t>#256</t>
  </si>
  <si>
    <t>2/2-3/18 美國</t>
  </si>
  <si>
    <t>3/25 通報
3/27 確診</t>
  </si>
  <si>
    <t>自主健康管理</t>
  </si>
  <si>
    <t>#257</t>
  </si>
  <si>
    <t>2019/8/3-2020/3/24 英國</t>
  </si>
  <si>
    <t>流鼻水 喉嚨痛 咳嗽</t>
  </si>
  <si>
    <t>職業：學生
就學，與#258同校</t>
  </si>
  <si>
    <t>#258</t>
  </si>
  <si>
    <t>2019/7/28-2020/3/22 英國</t>
  </si>
  <si>
    <t>職業：學生
就學，與#257同校</t>
  </si>
  <si>
    <t>#259</t>
  </si>
  <si>
    <t>2/20-2/28 美國
2/28-3/19 中南美洲
3/19-3/24 美國</t>
  </si>
  <si>
    <t>旅遊 探親
同團團員：#259 #331 #355</t>
  </si>
  <si>
    <t>#260</t>
  </si>
  <si>
    <t>3/8-3/21 美國</t>
  </si>
  <si>
    <t>咽喉不適 輕度頭痛 咳嗽</t>
  </si>
  <si>
    <t>#261</t>
  </si>
  <si>
    <t>2/22-3/23 菲律賓</t>
  </si>
  <si>
    <t>微燒(37.5度) 咳嗽有痰</t>
  </si>
  <si>
    <t>#262</t>
  </si>
  <si>
    <t>1/14-3/25 英國</t>
  </si>
  <si>
    <t>喉嚨痛 喉嚨癢 鼻塞</t>
  </si>
  <si>
    <t>#263</t>
  </si>
  <si>
    <t>1/14-3/23 澳大利亞</t>
  </si>
  <si>
    <t>發燒 咳嗽 腹瀉</t>
  </si>
  <si>
    <t>#264</t>
  </si>
  <si>
    <t>3/8-3/25 英國</t>
  </si>
  <si>
    <t>工作 與#267同行</t>
  </si>
  <si>
    <t>#265</t>
  </si>
  <si>
    <t>2019/9/2-2020/3/15 美國</t>
  </si>
  <si>
    <t>#266</t>
  </si>
  <si>
    <t>1/18-3/21 英國</t>
  </si>
  <si>
    <t>發燒 全身倦怠</t>
  </si>
  <si>
    <t>#267</t>
  </si>
  <si>
    <t>輕微咳嗽 輕微流鼻水</t>
  </si>
  <si>
    <t>工作 與#264同行</t>
  </si>
  <si>
    <t>#268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</si>
  <si>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</si>
  <si>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</si>
  <si>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</si>
  <si>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</si>
  <si>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</si>
  <si>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</si>
  <si>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</si>
  <si>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</si>
  <si>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</si>
  <si>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#270</t>
  </si>
  <si>
    <t>1/2-3/25 英國</t>
  </si>
  <si>
    <t>咳嗽有痰 流鼻水</t>
  </si>
  <si>
    <t>#271</t>
  </si>
  <si>
    <t>2019/7/5-2020/3/25 英國</t>
  </si>
  <si>
    <t>全身無力 咳嗽 喉嚨乾 失去味覺 失去嗅覺 流鼻水</t>
  </si>
  <si>
    <t>#272</t>
  </si>
  <si>
    <t>1/6-3/25 英國</t>
  </si>
  <si>
    <t>發燒 咳嗽 失去嗅覺 倦怠 鼻塞 骨頭痠痛 肌肉痠痛 喉嚨痛</t>
  </si>
  <si>
    <t>職業：學生
就學 與#152 #222~#225等5人同校</t>
  </si>
  <si>
    <t>#273</t>
  </si>
  <si>
    <t>2/26-3/13 西班牙</t>
  </si>
  <si>
    <t>失去嗅覺 輕微咳嗽</t>
  </si>
  <si>
    <t>#274</t>
  </si>
  <si>
    <t>3/6-3/8 英國倫敦
3/8-3/15 瑞士</t>
  </si>
  <si>
    <t>喉嚨癢 喉嚨痛 咳嗽 失去味覺 失去嗅覺</t>
  </si>
  <si>
    <t>#275</t>
  </si>
  <si>
    <t>3/2-3/6 澳大利亞</t>
  </si>
  <si>
    <t>3/24 通報
3/28 確診</t>
  </si>
  <si>
    <t>流鼻水 失去嗅覺 輕微咳嗽</t>
  </si>
  <si>
    <t>#276</t>
  </si>
  <si>
    <t>1/13-3/12 西班牙</t>
  </si>
  <si>
    <t>鼻塞 流鼻水 失去嗅覺</t>
  </si>
  <si>
    <t>職業：學生
就學 與#58 #64 #80 #213同校</t>
  </si>
  <si>
    <t>#277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</si>
  <si>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</si>
  <si>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</si>
  <si>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#278</t>
  </si>
  <si>
    <t>3/2-3/14 捷克</t>
  </si>
  <si>
    <t>#279</t>
  </si>
  <si>
    <t>1/5-3/19 美國</t>
  </si>
  <si>
    <t>3/22 通報
3/28 確診</t>
  </si>
  <si>
    <t>#280</t>
  </si>
  <si>
    <t>2019/9/14-2020/3/26 加拿大</t>
  </si>
  <si>
    <t>流鼻水 咳嗽有痰 鼻塞</t>
  </si>
  <si>
    <t>#281</t>
  </si>
  <si>
    <t>1/31-3/26 美國</t>
  </si>
  <si>
    <t>發燒 有痰</t>
  </si>
  <si>
    <t>#282</t>
  </si>
  <si>
    <t>2/1-3/26 愛爾蘭</t>
  </si>
  <si>
    <t>發燒 鼻塞 咳嗽 失去味覺</t>
  </si>
  <si>
    <t>#283</t>
  </si>
  <si>
    <t>3/4-3/23 美國</t>
  </si>
  <si>
    <t>失去嗅覺 失去味覺</t>
  </si>
  <si>
    <t>#284</t>
  </si>
  <si>
    <t>1/31-3/20 菲律賓</t>
  </si>
  <si>
    <t>3/26 通報
3/29 確診</t>
  </si>
  <si>
    <t>小腿肌肉痠痛 發燒 喉嚨痛 咳嗽有痰</t>
  </si>
  <si>
    <t>長期在菲工作
與 #277 同班機、認識 
該班機共72人 其中本國籍56人</t>
  </si>
  <si>
    <t>#285</t>
  </si>
  <si>
    <t>3/9-3/16 美國</t>
  </si>
  <si>
    <t>3/27 通報
3/29 確診</t>
  </si>
  <si>
    <t>腹瀉 肌肉痠痛 咳嗽</t>
  </si>
  <si>
    <t>#286</t>
  </si>
  <si>
    <t>3/8-3/17 土耳其</t>
  </si>
  <si>
    <t>發燒 咳嗽 全身倦怠無力</t>
  </si>
  <si>
    <t>#287</t>
  </si>
  <si>
    <t>2019/12/19-2020/3/26 英國</t>
  </si>
  <si>
    <t>發燒 疲憊</t>
  </si>
  <si>
    <t>#288</t>
  </si>
  <si>
    <t>3/24 通報
3/29 確診</t>
  </si>
  <si>
    <t>與 #250 同旅行團</t>
  </si>
  <si>
    <t>#289</t>
  </si>
  <si>
    <t>發燒 鼻炎</t>
  </si>
  <si>
    <t>O (#293)</t>
  </si>
  <si>
    <t>先生 (#293) 3/16 從西班牙回國
疑因口罩手套沒戴好 妻被居家檢疫夫傳染病毒</t>
  </si>
  <si>
    <t>#290</t>
  </si>
  <si>
    <t>3/10-3/14 印尼</t>
  </si>
  <si>
    <t>無嗅覺</t>
  </si>
  <si>
    <t>旅遊 與 #291 為家庭群聚</t>
  </si>
  <si>
    <t>#291</t>
  </si>
  <si>
    <t>咳嗽 肌肉痠痛 關節痛 全身倦怠</t>
  </si>
  <si>
    <t>旅遊 與 #290 為家庭群聚</t>
  </si>
  <si>
    <t>#292</t>
  </si>
  <si>
    <t>1/31-3/19 美國</t>
  </si>
  <si>
    <t>3/23 通報
3/29 確診</t>
  </si>
  <si>
    <t>咳嗽 頭痛 冒冷汗 發燒</t>
  </si>
  <si>
    <t>#293</t>
  </si>
  <si>
    <t>3/7-3/16 葡萄牙、西班牙</t>
  </si>
  <si>
    <t>接觸者檢查</t>
  </si>
  <si>
    <t>跟團旅遊 (#289的先生) 
居家檢疫中</t>
  </si>
  <si>
    <t>#294</t>
  </si>
  <si>
    <t>2/9-3/20 瑞士</t>
  </si>
  <si>
    <t>3/28 通報
3/29 確診</t>
  </si>
  <si>
    <t>喉嚨痛 鼻塞</t>
  </si>
  <si>
    <t>#295</t>
  </si>
  <si>
    <t>3/14-3/19 英國</t>
  </si>
  <si>
    <t>#296</t>
  </si>
  <si>
    <t>2019/12/30-2020/3/27
西班牙 突尼西亞 法國</t>
  </si>
  <si>
    <t>發燒 咳嗽 喉嚨痛 腹痛 嘔吐</t>
  </si>
  <si>
    <t>#297</t>
  </si>
  <si>
    <t>2019/9/1-2020/3/27 法國</t>
  </si>
  <si>
    <t>發燒 咳嗽 喉嚨痛 全身倦怠 肌肉痠痛 流鼻水 鼻塞 頭痛</t>
  </si>
  <si>
    <t>#298</t>
  </si>
  <si>
    <t>3/7-3/27 法國</t>
  </si>
  <si>
    <t>發燒 全身倦怠 頭痛 結膜充血 流鼻水 鼻塞 胸痛 肌肉痠痛 腹瀉 嗅覺喪失 味覺喪失</t>
  </si>
  <si>
    <t>#299</t>
  </si>
  <si>
    <t>&lt;10</t>
  </si>
  <si>
    <t>3/28 通報
3/30 確診</t>
  </si>
  <si>
    <t>微燒(37.5度)</t>
  </si>
  <si>
    <t>O (#269)</t>
  </si>
  <si>
    <t>職業：學生
#269 同住家人
幼稚園 5歲
3/30 幼兒園17名師生全面停班，居家隔離14天
首例幼兒園停課，目前採檢均陰性</t>
  </si>
  <si>
    <t>#300</t>
  </si>
  <si>
    <t>1/2-3/22 英國</t>
  </si>
  <si>
    <t>3/26 通報
3/30 確診</t>
  </si>
  <si>
    <t>發燒 呼吸喘</t>
  </si>
  <si>
    <t>職業：學生
就學 與#257 #258 同校</t>
  </si>
  <si>
    <t>#301</t>
  </si>
  <si>
    <t>2/20-3/2 美國</t>
  </si>
  <si>
    <t>咳嗽 發燒 頭痛 氣喘 肺炎</t>
  </si>
  <si>
    <t>旅遊
職業：實踐大學兼任老師，學生9人居家隔離。</t>
  </si>
  <si>
    <t>#302</t>
  </si>
  <si>
    <t>2019/7/5-2020/3/16 英國</t>
  </si>
  <si>
    <t>3/29 通報
3/30 確診</t>
  </si>
  <si>
    <t>職業：學生
就學 與#152 #222~#225 #272等6人同校</t>
  </si>
  <si>
    <t>#303</t>
  </si>
  <si>
    <t>發燒 嗅覺遲鈍</t>
  </si>
  <si>
    <t>旅遊 與#182 #304同行</t>
  </si>
  <si>
    <t>#304</t>
  </si>
  <si>
    <t>流鼻水 微燒(37.5度) 失去嗅覺 失去味覺</t>
  </si>
  <si>
    <t>旅遊 與#182 #303同行</t>
  </si>
  <si>
    <t>#305</t>
  </si>
  <si>
    <t>2/8-3/14 菲律賓</t>
  </si>
  <si>
    <t>3/23 通報
3/30 確診</t>
  </si>
  <si>
    <t>探親 #164 親友</t>
  </si>
  <si>
    <t>#306</t>
  </si>
  <si>
    <t>3/11-3/19 埃及</t>
  </si>
  <si>
    <t>咳嗽 腹瀉 喉嚨痛</t>
  </si>
  <si>
    <t>#307</t>
  </si>
  <si>
    <t>3/25 診所
3/26 診所
3/28 急診(39.5度)
3/29 通報
3/31 確診</t>
  </si>
  <si>
    <t>胸悶 發燒 肌肉痠痛 肺炎</t>
  </si>
  <si>
    <t>O (#122)</t>
  </si>
  <si>
    <t>#122接觸者(3/15 拜訪#122)</t>
  </si>
  <si>
    <t>#308</t>
  </si>
  <si>
    <t>3/1-3/9 泰國
3/9-3/20 菲律賓</t>
  </si>
  <si>
    <t>3/29 通報
3/31 確診</t>
  </si>
  <si>
    <t>胸悶 肌肉痠痛 咳嗽</t>
  </si>
  <si>
    <t>#309</t>
  </si>
  <si>
    <t>1/27-3/28 英國</t>
  </si>
  <si>
    <t>3/28 通報
3/31 確診</t>
  </si>
  <si>
    <t>鼻塞 喉嚨不適 頭痛</t>
  </si>
  <si>
    <t>長住英國工作</t>
  </si>
  <si>
    <t>#310</t>
  </si>
  <si>
    <t>2019/9/19-2020/3/28 英國
2019/12/21-2019/12/31 芬蘭 冰島</t>
  </si>
  <si>
    <t>發燒 流鼻涕 咳嗽</t>
  </si>
  <si>
    <t>#311</t>
  </si>
  <si>
    <t>3/1-3/28 英國 冰島</t>
  </si>
  <si>
    <t>流鼻水 鼻塞 失去嗅覺</t>
  </si>
  <si>
    <t>#312</t>
  </si>
  <si>
    <t>2019/9/30-2020/3/28 英國</t>
  </si>
  <si>
    <t>失去嗅覺 味覺異常 輕微咳嗽 有痰</t>
  </si>
  <si>
    <t>#313</t>
  </si>
  <si>
    <t>2019/6/19-2020/3/28 英國</t>
  </si>
  <si>
    <t>失去味覺 失去嗅覺 倦怠</t>
  </si>
  <si>
    <t>#314</t>
  </si>
  <si>
    <t>1/18-3/18 美國</t>
  </si>
  <si>
    <t>#315</t>
  </si>
  <si>
    <t>1/29-3/22 英國</t>
  </si>
  <si>
    <t>3/27 通報
3/31 確診</t>
  </si>
  <si>
    <t>咳嗽 失去嗅覺</t>
  </si>
  <si>
    <t>職業：學生
就學 與#257 #258 #300 同校</t>
  </si>
  <si>
    <t>#316</t>
  </si>
  <si>
    <t>2/2-3/16 美國</t>
  </si>
  <si>
    <t>流鼻水 頭痛 全身無力</t>
  </si>
  <si>
    <t>#317</t>
  </si>
  <si>
    <t>2/17-3/18 美國</t>
  </si>
  <si>
    <t>台美兩地往返居住</t>
  </si>
  <si>
    <t>#318</t>
  </si>
  <si>
    <t>2017/8/31-2020/3/17 法國</t>
  </si>
  <si>
    <t>間歇性發燒 輕微喉嚨痛</t>
  </si>
  <si>
    <t>就學 #112同班機接觸者</t>
  </si>
  <si>
    <t>#319</t>
  </si>
  <si>
    <t>2018/10/1-2020/3/29 英國</t>
  </si>
  <si>
    <t>咳嗽 呼吸道症狀</t>
  </si>
  <si>
    <t>#320</t>
  </si>
  <si>
    <t>2/28-3/29 英國</t>
  </si>
  <si>
    <t>3/30 通報
3/31 確診</t>
  </si>
  <si>
    <t>#321</t>
  </si>
  <si>
    <t>工作，與#294同行。
#294表示工作場所有人確診，因此#321被要求採檢。</t>
  </si>
  <si>
    <t>#322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</si>
  <si>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</si>
  <si>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</si>
  <si>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</si>
  <si>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#323</t>
  </si>
  <si>
    <t>1/6-3/19 英國</t>
  </si>
  <si>
    <t>3/26 通報
4/1 確診</t>
  </si>
  <si>
    <t>喉嚨痛 喉嚨癢</t>
  </si>
  <si>
    <t>#324</t>
  </si>
  <si>
    <t>南部－嘉義縣</t>
  </si>
  <si>
    <t>2019/9/16-2020/3/25 美國</t>
  </si>
  <si>
    <t>3/30 通報
4/1 確診</t>
  </si>
  <si>
    <t>流鼻水 鼻塞 嗅覺不靈敏</t>
  </si>
  <si>
    <t>#325</t>
  </si>
  <si>
    <t>2/6-3/30 美國</t>
  </si>
  <si>
    <t>嗅覺喪失</t>
  </si>
  <si>
    <t>自助旅遊，#325, #329同行
華航紐約往台班機CI011同班機接觸者
共有 #325 #326 #327 #328 #329 #346 #364 #370 #371 #376 #381 #392</t>
  </si>
  <si>
    <t>#326</t>
  </si>
  <si>
    <t>1/19-3/30 美國</t>
  </si>
  <si>
    <t>職業：學生
就學
華航紐約往台班機CI011同班機接觸者
共有 #325 #326 #327 #328 #329 #346 #364 #370 #371 #376 #381 #392</t>
  </si>
  <si>
    <t>#327</t>
  </si>
  <si>
    <t>2019/5/7-2020/3/30 美國</t>
  </si>
  <si>
    <t>喉嚨痛 鼻塞 肌肉痠痛 發燒</t>
  </si>
  <si>
    <t>工作
華航紐約往台班機CI011同班機接觸者
共有 #325 #326 #327 #328 #329 #346 #364 #370 #371 #376 #381 #392</t>
  </si>
  <si>
    <t>#328</t>
  </si>
  <si>
    <t>2019/12/31-2020/3/30 美國</t>
  </si>
  <si>
    <t>探親
華航紐約往台班機CI011同班機接觸者
共有 #325 #326 #327 #328 #329 #346 #364 #370 #371 #376 #381 #392</t>
  </si>
  <si>
    <t>#329</t>
  </si>
  <si>
    <t>味覺喪失 嗅覺喪失 有痰</t>
  </si>
  <si>
    <t>#330</t>
  </si>
  <si>
    <t>3/14-3/18 美國</t>
  </si>
  <si>
    <t>3/30 通報
4/2 確診</t>
  </si>
  <si>
    <t>咳嗽 喉嚨痛 肌肉痠痛 發燒</t>
  </si>
  <si>
    <t>#331</t>
  </si>
  <si>
    <t>2/27-3/23 秘魯 智利 阿根廷 玻利維亞 巴西</t>
  </si>
  <si>
    <t>全身倦怠 喉嚨乾</t>
  </si>
  <si>
    <t>旅遊
同團團員：#259 #331 #355</t>
  </si>
  <si>
    <t>#332</t>
  </si>
  <si>
    <t>3/6-3/30 英國</t>
  </si>
  <si>
    <t>3/31 通報
4/2 確診</t>
  </si>
  <si>
    <t>自覺有發燒 味覺喪失 嗅覺喪失</t>
  </si>
  <si>
    <t>#333</t>
  </si>
  <si>
    <t>3/20 通報
4/2 確診</t>
  </si>
  <si>
    <t>喉嚨痛 腹悶痛 發燒 肌肉痠痛</t>
  </si>
  <si>
    <t>與老公(#155)同去探親 
3/15 出現喉嚨痛 頭痛 肌肉痠痛
3/20 曾採檢為陰性
3/29 發燒</t>
  </si>
  <si>
    <t>#334</t>
  </si>
  <si>
    <t>1/4-3/6 加拿大
3/7-3/19 美國</t>
  </si>
  <si>
    <t>輕微流鼻水 咳嗽</t>
  </si>
  <si>
    <t>1/4-3/6 加拿大遊學
3/7-3/19 美國自由行 與#182,#303,#304同團 該團共10人</t>
  </si>
  <si>
    <t>#335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</si>
  <si>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</si>
  <si>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</si>
  <si>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</si>
  <si>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#336</t>
  </si>
  <si>
    <t>北部－北市</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</si>
  <si>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</si>
  <si>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</si>
  <si>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#337</t>
  </si>
  <si>
    <t>2019/9/6-2020/3/26 英國</t>
  </si>
  <si>
    <t>腹瀉 喉嚨痛 味覺喪失 嗅覺喪失</t>
  </si>
  <si>
    <t>#338</t>
  </si>
  <si>
    <t>3/5-3/14 奧地利 捷克</t>
  </si>
  <si>
    <t>居家隔離(3/16-3/29)
自行就醫</t>
  </si>
  <si>
    <t>腹瀉 咳嗽</t>
  </si>
  <si>
    <t>奧捷團群聚 領隊#108 確診病故
團員#61,#72,#104,#338,#341,#359,#360,#363確診
總共9人確診 剩餘8團員全數陰性
3/14返家後出現腹瀉咳嗽
3/15-29居家隔離
3/30 就診</t>
  </si>
  <si>
    <t>#339</t>
  </si>
  <si>
    <t>1/29-3/31 印尼</t>
  </si>
  <si>
    <t>發燒 味覺喪失 嗅覺喪失</t>
  </si>
  <si>
    <t>#340</t>
  </si>
  <si>
    <t>1/9-3/13 丹麥
3/13-3/17 英國</t>
  </si>
  <si>
    <t>3/29 通報
4/3 確診</t>
  </si>
  <si>
    <t>發燒 畏寒 頭暈 全身倦怠</t>
  </si>
  <si>
    <t>丹麥就學</t>
  </si>
  <si>
    <t>#341</t>
  </si>
  <si>
    <t>3/31 通報
4/3 確診</t>
  </si>
  <si>
    <t>居家隔離(3/16-3/29)</t>
  </si>
  <si>
    <t>奧捷團群聚 領隊#108 確診病故
團員#61,#72,#104,#338,#341,#359,#360,#363確診
總共9人確診 剩餘8團員全數陰性
3/30 陪同丈夫 #338 就診
4/3記者會：奧捷團剩餘11團員都將採檢
4/4記者會：檢驗結果經在4/5公布</t>
  </si>
  <si>
    <t>#342</t>
  </si>
  <si>
    <t>1/8-3/24 英國</t>
  </si>
  <si>
    <t>#343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</si>
  <si>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</si>
  <si>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</si>
  <si>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</si>
  <si>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</si>
  <si>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#344</t>
  </si>
  <si>
    <t>3/22 通報
4/3 確診</t>
  </si>
  <si>
    <t>美國旅遊團(與#182,#303,#304,#334同團)
3/20 陪丈夫(#182)就醫時採檢陰性 後居家隔離 
3/30 出現發燒後收治住院採檢 4/3確診</t>
  </si>
  <si>
    <t>#345</t>
  </si>
  <si>
    <t>3/9-3/20 泰國</t>
  </si>
  <si>
    <t>#346</t>
  </si>
  <si>
    <t>1/16-3/30 美國</t>
  </si>
  <si>
    <t>頭痛 關節痛 腹瀉 咳嗽 味覺喪失</t>
  </si>
  <si>
    <t>#347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</si>
  <si>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</si>
  <si>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</si>
  <si>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</si>
  <si>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#348</t>
  </si>
  <si>
    <t>1/26-4/1 美國</t>
  </si>
  <si>
    <t>4/2 通報
4/3 確診</t>
  </si>
  <si>
    <t>#349</t>
  </si>
  <si>
    <t>2/14-3/15 瑞士</t>
  </si>
  <si>
    <t>4/2 通報
4/4 確診</t>
  </si>
  <si>
    <t>喉嚨痛 嗅覺異常</t>
  </si>
  <si>
    <t>#350</t>
  </si>
  <si>
    <t>3/12-3/18 美國</t>
  </si>
  <si>
    <t>輕微腹瀉 輕微胸悶</t>
  </si>
  <si>
    <t>工作 
為#197 #202同班機接觸者</t>
  </si>
  <si>
    <t>#351</t>
  </si>
  <si>
    <t>1/2-3/21 德國</t>
  </si>
  <si>
    <t>4/1 通報
4/4 確診</t>
  </si>
  <si>
    <t>鼻塞 失去嗅覺</t>
  </si>
  <si>
    <t>#352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</si>
  <si>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</si>
  <si>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</si>
  <si>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</si>
  <si>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</si>
  <si>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#353</t>
  </si>
  <si>
    <t>2019/5/8-2020/3/26 英國</t>
  </si>
  <si>
    <t>鼻水 頭痛 全身無力 倦怠 微燒</t>
  </si>
  <si>
    <t>#354</t>
  </si>
  <si>
    <t>2019/10/18-2020/4/2 美國</t>
  </si>
  <si>
    <t>腹瀉 全身倦怠 喉嚨痛 流鼻水 咳嗽 發燒 胸痛</t>
  </si>
  <si>
    <t>長住美國工作</t>
  </si>
  <si>
    <t>#355</t>
  </si>
  <si>
    <t>2/20-3/25 秘魯 智利 阿根廷 玻利維亞 巴西</t>
  </si>
  <si>
    <t>4/3 通報
4/4 確診</t>
  </si>
  <si>
    <t>#356</t>
  </si>
  <si>
    <t>2/23-3/17 美國</t>
  </si>
  <si>
    <t>4/3通報
4/5確診</t>
  </si>
  <si>
    <t>工作 #343丈夫</t>
  </si>
  <si>
    <t>#357</t>
  </si>
  <si>
    <t xml:space="preserve">3/10-3/22 摩洛哥 </t>
  </si>
  <si>
    <t>3/26 通報
4/5 確診</t>
  </si>
  <si>
    <t>發燒 X光顯示肺炎</t>
  </si>
  <si>
    <t>摩洛哥團群聚(團員#250 #288)
該團剩餘14團員中 12陰 2採檢中</t>
  </si>
  <si>
    <t>#358</t>
  </si>
  <si>
    <t>1/22-4/2 英國</t>
  </si>
  <si>
    <t>4/2 通報
4/5 確診</t>
  </si>
  <si>
    <t>喉嚨痛 發燒 咳嗽 有痰</t>
  </si>
  <si>
    <t>#359</t>
  </si>
  <si>
    <t>4/3 通報
4/5 確診</t>
  </si>
  <si>
    <t>居家隔離(3/16-3/29)
接觸者回溯採檢</t>
  </si>
  <si>
    <t>無症狀 X光顯示肺部輕微浸潤</t>
  </si>
  <si>
    <t>奧捷團群聚 領隊#108 確診病故
團員#61,#72,#104,#338,#341,#359,#360,#363確診
總共9人確診 剩餘8團員全數陰性</t>
  </si>
  <si>
    <t>#360</t>
  </si>
  <si>
    <t>#361</t>
  </si>
  <si>
    <t>3/5-3/23 美國</t>
  </si>
  <si>
    <t>流鼻水 鼻塞 發燒 嗅覺遲鈍</t>
  </si>
  <si>
    <t>探親 #240同班機接觸者</t>
  </si>
  <si>
    <t>#362</t>
  </si>
  <si>
    <t>2/29-3/16 美國</t>
  </si>
  <si>
    <t>發燒 味覺異常 嗅覺異常</t>
  </si>
  <si>
    <t>#363</t>
  </si>
  <si>
    <t>4/4 通報
4/5 確診</t>
  </si>
  <si>
    <t>#364</t>
  </si>
  <si>
    <t>1/14-3/30 美國</t>
  </si>
  <si>
    <t>4/4 通報
4/6 確診</t>
  </si>
  <si>
    <t>咳嗽 呼吸不順 肌肉痠痛 發燒</t>
  </si>
  <si>
    <t>#365</t>
  </si>
  <si>
    <t>O (#343)</t>
  </si>
  <si>
    <t>職業：學生(幼兒園)
#356&gt;#343&gt;孫子，四歲 
#343妻、#356夫、#365孫 為同住親人，
另有孫#365之父母同住，已驗陰性</t>
  </si>
  <si>
    <t>#366</t>
  </si>
  <si>
    <t>2018/11/8-2020/4/2 英國</t>
  </si>
  <si>
    <t>咳嗽 嗅覺喪失</t>
  </si>
  <si>
    <t>職業：學生
就學，#366,#367同校友人</t>
  </si>
  <si>
    <t>#367</t>
  </si>
  <si>
    <t>4/5 通報
4/6 確診</t>
  </si>
  <si>
    <t>咳嗽 全身倦怠 痠痛 腹瀉</t>
  </si>
  <si>
    <t>#368</t>
  </si>
  <si>
    <t>2019/9/3-2020/4/4 英國</t>
  </si>
  <si>
    <t>#369</t>
  </si>
  <si>
    <t>2/23-4/4 印尼</t>
  </si>
  <si>
    <r>
      <rPr/>
      <t>工作</t>
    </r>
  </si>
  <si>
    <t>#370</t>
  </si>
  <si>
    <t>2019/9/1-2020/3/30 美國</t>
  </si>
  <si>
    <t>職業：學生
就學及工作
#370 #371 為同住家人
華航紐約往台班機CI011同班機接觸者
共有 #325 #326 #327 #328 #329 #346 #364 #370 #371 #376 #381 #392</t>
  </si>
  <si>
    <t>#371</t>
  </si>
  <si>
    <t>1/20-3/30 美國</t>
  </si>
  <si>
    <t>喉嚨痛 味覺喪失</t>
  </si>
  <si>
    <t>職業：學生
就學
#370 #371 為同住家人
華航紐約往台班機CI011同班機接觸者
共有 #325 #326 #327 #328 #329 #346 #364 #370 #371 #376 #381 #392</t>
  </si>
  <si>
    <t>#372</t>
  </si>
  <si>
    <t>3/6-3/21 英國 冰島</t>
  </si>
  <si>
    <t>流鼻水 鼻塞 味覺異常 嗅覺異常</t>
  </si>
  <si>
    <t>旅遊
#372,#373為同行家人</t>
  </si>
  <si>
    <t>#373</t>
  </si>
  <si>
    <t>流鼻水 鼻塞 嗅覺喪失</t>
  </si>
  <si>
    <t>#374</t>
  </si>
  <si>
    <t>2019/9/11-2020/3/29 英國</t>
  </si>
  <si>
    <t>4/5 通報
4/7 確診</t>
  </si>
  <si>
    <t>鼻塞 腹瀉 咳嗽 流鼻水 嗅覺遲鈍</t>
  </si>
  <si>
    <t>職業：學生
英國就學</t>
  </si>
  <si>
    <t>#375</t>
  </si>
  <si>
    <t>2/25-3/27 英國 荷蘭 比利時</t>
  </si>
  <si>
    <t>4/3 通報
4/7 確診</t>
  </si>
  <si>
    <t>鼻塞 喉嚨不適 失去嗅覺 微喘 發燒 腹瀉</t>
  </si>
  <si>
    <t>法國探親及旅遊</t>
  </si>
  <si>
    <t>#376</t>
  </si>
  <si>
    <t>2019/8/21-2020/3/30 美國</t>
  </si>
  <si>
    <t>咳嗽 鼻塞 流鼻水 噁心</t>
  </si>
  <si>
    <t>#370友人，與#370 #371一同返國
華航紐約往台班機CI011同班機接觸者
共有 #325 #326 #327 #328 #329 #346 #364 #370 #371 #376 #381 #392</t>
  </si>
  <si>
    <t>#377</t>
  </si>
  <si>
    <t>2019/10/26-2020/3/22 西班牙</t>
  </si>
  <si>
    <t>4/5 通報
4/8 確診</t>
  </si>
  <si>
    <t>喉嚨痛 腹瀉 胸背痛</t>
  </si>
  <si>
    <t>職業：學生
西班牙語言學校就學</t>
  </si>
  <si>
    <t>#378</t>
  </si>
  <si>
    <t>2/16-3/29 印尼</t>
  </si>
  <si>
    <t>呼吸困難 咳嗽 發燒 全身倦怠 X光顯示肺炎</t>
  </si>
  <si>
    <t>#379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</si>
  <si>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</si>
  <si>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</si>
  <si>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</si>
  <si>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</si>
  <si>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</si>
  <si>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</si>
  <si>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</si>
  <si>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#381</t>
  </si>
  <si>
    <t>4/7 通報
4/10 確診</t>
  </si>
  <si>
    <t>流鼻水 鼻塞 嗅覺異常症狀</t>
  </si>
  <si>
    <t>華航紐約往台班機CI011同班機接觸者，該班機乘客加機組員336人
共有 #325 #326 #327 #328 #329 #346 #364 #370 #371 #376 #381 #392 #394
累計12人</t>
  </si>
  <si>
    <t>#382</t>
  </si>
  <si>
    <t>與#378(妻子)一同至印尼探親</t>
  </si>
  <si>
    <t>#383</t>
  </si>
  <si>
    <t>4/10 通報
4/11 確診</t>
  </si>
  <si>
    <t>胃部不適 食慾不佳 自覺發熱</t>
  </si>
  <si>
    <t>工作 曾於美國當地就醫
#383 #384 #437 同班機</t>
  </si>
  <si>
    <t>#384</t>
  </si>
  <si>
    <t>咳嗽有痰</t>
  </si>
  <si>
    <t>長期旅居美國
#383 #384 #437 同班機</t>
  </si>
  <si>
    <t>#385</t>
  </si>
  <si>
    <t>4/7 通報
4/11 確診</t>
  </si>
  <si>
    <t>流鼻水 鼻塞 發燒</t>
  </si>
  <si>
    <t>#386</t>
  </si>
  <si>
    <t>過敏</t>
  </si>
  <si>
    <t>O (#195)</t>
  </si>
  <si>
    <t>#195同住友人、已解隔離後，4/7-4/9上班、買東西有戴口罩。
隔離期有症狀類似過敏，因此被病患忽略，在解除隔離後，因公布結束隔離要回顧相關症狀，擴大採檢後確診</t>
  </si>
  <si>
    <t>#387</t>
  </si>
  <si>
    <t>2/20-4/10 美國</t>
  </si>
  <si>
    <t>4/10 通報
4/12 確診</t>
  </si>
  <si>
    <t>3月25日出現咳嗽、喉嚨痛等症狀，自行服藥並無就醫</t>
  </si>
  <si>
    <t>#388</t>
  </si>
  <si>
    <t>1/13-4/2 英國</t>
  </si>
  <si>
    <t>4/3 通報
4/12 確診</t>
  </si>
  <si>
    <t>味覺喪失 嗅覺喪失</t>
  </si>
  <si>
    <t>O (#358)</t>
  </si>
  <si>
    <t>#358妻子</t>
  </si>
  <si>
    <t>#389</t>
  </si>
  <si>
    <t>2/15-4/11 珊瑚公主號
美國、祕魯、玻利維亞、巴西及智利</t>
  </si>
  <si>
    <t>4/12 通報
4/13 確診</t>
  </si>
  <si>
    <t>喉嚨癢 咳嗽有痰 輕微腹瀉 體溫偏高</t>
  </si>
  <si>
    <t>珊瑚公主號旅客</t>
  </si>
  <si>
    <t>#390</t>
  </si>
  <si>
    <t>#391</t>
  </si>
  <si>
    <t>喉嚨癢 乾咳 腹瀉 體溫偏高 肌肉痠痛</t>
  </si>
  <si>
    <t>#392</t>
  </si>
  <si>
    <t>咳嗽有痰 呼吸微喘 肌肉痠痛</t>
  </si>
  <si>
    <t>#393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</si>
  <si>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</si>
  <si>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</si>
  <si>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</si>
  <si>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#394</t>
  </si>
  <si>
    <t>1/22-3/30 美國</t>
  </si>
  <si>
    <t>4/8 通報
4/15 確診</t>
  </si>
  <si>
    <t>全身痠痛 胃痛 嘔吐 胸悶 發燒</t>
  </si>
  <si>
    <t>華航紐約往台班機CI011同班機接觸者，該班機乘客加機組員336人
共有 #325 #326 #327 #328 #329 #346 #364 #370 #371 #376 #381 #392 #381 #394
累計12人</t>
  </si>
  <si>
    <t>#395</t>
  </si>
  <si>
    <t>1/23-4/13 美國</t>
  </si>
  <si>
    <t>4/13 通報
4/15 確診</t>
  </si>
  <si>
    <t>咳嗽 鼻塞 流鼻水 嗅覺喪失</t>
  </si>
  <si>
    <t>#396</t>
  </si>
  <si>
    <t>敦睦
遠訓</t>
  </si>
  <si>
    <t>海軍敦睦支隊磐石艦
2/21 整隊登艦
3/5 台灣啟航
3/12-3/15 帛琉
4/9-4/13 左營靠泊檢疫</t>
  </si>
  <si>
    <t>4/12 通報艦隊醫官
4/16 自行就醫
4/17 再次就醫通報
4/18 確診</t>
  </si>
  <si>
    <t>頭痛 嗅覺異常</t>
  </si>
  <si>
    <t>軍艦</t>
  </si>
  <si>
    <t xml:space="preserve">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
</t>
  </si>
  <si>
    <t>#397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</si>
  <si>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</si>
  <si>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</si>
  <si>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</si>
  <si>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#398</t>
  </si>
  <si>
    <t>4/17 急診通報
4/18 確診</t>
  </si>
  <si>
    <t>嗅覺異常 味覺異常</t>
  </si>
  <si>
    <t>職業：敦睦遠航訓練支隊艦上士官
10人房
15日下船騎機車回屏東居住地，17日因鼻塞等症狀前往國軍總醫院左營分院就醫</t>
  </si>
  <si>
    <t>#399</t>
  </si>
  <si>
    <t>4/18 通報確診</t>
  </si>
  <si>
    <t>喉嚨痛、乾咳、嗅覺異常</t>
  </si>
  <si>
    <t>職業：盤石軍艦實習生及軍人</t>
  </si>
  <si>
    <t>#400</t>
  </si>
  <si>
    <t>2019/4/21-2020/4/17 美國</t>
  </si>
  <si>
    <t>4/17 通報
4/19 確診</t>
  </si>
  <si>
    <t>#401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</si>
  <si>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</si>
  <si>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</si>
  <si>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</si>
  <si>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</si>
  <si>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</si>
  <si>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</si>
  <si>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</si>
  <si>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</si>
  <si>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</si>
  <si>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</si>
  <si>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</si>
  <si>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</si>
  <si>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</si>
  <si>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#405</t>
  </si>
  <si>
    <t>x</t>
  </si>
  <si>
    <t>職業：盤石軍艦實習生及軍人
#402 #405同艙間</t>
  </si>
  <si>
    <t>#406</t>
  </si>
  <si>
    <t>#407</t>
  </si>
  <si>
    <t>#408</t>
  </si>
  <si>
    <t>#409</t>
  </si>
  <si>
    <t>#410</t>
  </si>
  <si>
    <t>嗅味覺異常</t>
  </si>
  <si>
    <t>職業：盤石軍艦實習生及軍人
#410 #417 同艙間</t>
  </si>
  <si>
    <t>#411</t>
  </si>
  <si>
    <t>嗅味覺異常 腹瀉</t>
  </si>
  <si>
    <t>職業：盤石軍艦實習生及軍人
#411 #416 同艙間</t>
  </si>
  <si>
    <t>#412</t>
  </si>
  <si>
    <t>喉嚨痛 流鼻水 鼻塞 腹瀉 咳嗽</t>
  </si>
  <si>
    <t>#413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</si>
  <si>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</si>
  <si>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</si>
  <si>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#414</t>
  </si>
  <si>
    <t>輕微發燒 疲倦感 咳嗽</t>
  </si>
  <si>
    <t>#415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</si>
  <si>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</si>
  <si>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</si>
  <si>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#416</t>
  </si>
  <si>
    <t>#417</t>
  </si>
  <si>
    <t>鼻塞 嗅覺異常</t>
  </si>
  <si>
    <t>#418</t>
  </si>
  <si>
    <t>#419</t>
  </si>
  <si>
    <t>#420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</si>
  <si>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</si>
  <si>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#421</t>
  </si>
  <si>
    <t>1/16-4/19 加拿大</t>
  </si>
  <si>
    <t>4/19 通報
4/20 確診</t>
  </si>
  <si>
    <t>#422</t>
  </si>
  <si>
    <t>1/11-1/14 美國
1/14-3/15 西班牙
3/15-4/18 美國</t>
  </si>
  <si>
    <t>3/8 美國當地就醫
4/18 通報
4/20 確診</t>
  </si>
  <si>
    <t>呼吸困難 喉嚨痛 腹痛</t>
  </si>
  <si>
    <t>#423</t>
  </si>
  <si>
    <t>4/18 主動通報
4/20 二採
4/21 確診</t>
  </si>
  <si>
    <t>職業：盤石軍艦實習生
#396 #397 同艙</t>
  </si>
  <si>
    <t>#424</t>
  </si>
  <si>
    <t>4/18 一採陰
4/20 二採
4/21 確診</t>
  </si>
  <si>
    <t>頭暈 鼻塞 頭痛 嗅覺異常</t>
  </si>
  <si>
    <t>職業：盤石軍艦軍人</t>
  </si>
  <si>
    <t>#425</t>
  </si>
  <si>
    <t xml:space="preserve">4/18 一採陰
4/21 二採確診
</t>
  </si>
  <si>
    <t>流鼻水 發燒 頭痛</t>
  </si>
  <si>
    <t>#426</t>
  </si>
  <si>
    <t>4/18 一採陰
4/19 二採
4/22 確診</t>
  </si>
  <si>
    <t>發燒 咳嗽 味覺喪失 鼻塞 嗅覺異常</t>
  </si>
  <si>
    <t>職業：盤石軍艦實習生
首例先驗出抗體陽性後才PCR陽性確診</t>
  </si>
  <si>
    <t>#427</t>
  </si>
  <si>
    <t>4/18 一採陰
4/21 二採
4/23 確診</t>
  </si>
  <si>
    <t>喉嚨痛癢 咳嗽</t>
  </si>
  <si>
    <t>#428</t>
  </si>
  <si>
    <t>4/18 一採陰
4/23 二採
4/24 確診</t>
  </si>
  <si>
    <t>嗅覺異常 流鼻水 鼻塞</t>
  </si>
  <si>
    <t>#429</t>
  </si>
  <si>
    <t>4/18 一採陰
4/24 二採
4/25 確診</t>
  </si>
  <si>
    <t>職業：盤石軍艦實習生
血液抗體陽性</t>
  </si>
  <si>
    <t>#430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</si>
  <si>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</si>
  <si>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</si>
  <si>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</si>
  <si>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</si>
  <si>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#431</t>
  </si>
  <si>
    <t>2/11-5/1 塞內加爾
從巴黎搭機返國</t>
  </si>
  <si>
    <t>5/1 採檢
5/2 確診</t>
  </si>
  <si>
    <t>咳嗽 全身倦怠</t>
  </si>
  <si>
    <t>#431 #432 夫妻 工作
2同行子女陰性</t>
  </si>
  <si>
    <t>#432</t>
  </si>
  <si>
    <t>#433</t>
  </si>
  <si>
    <t>4/18 一採陰
5/3 採檢確診</t>
  </si>
  <si>
    <t>5/3 20:00 臨時記者會宣布陽性</t>
  </si>
  <si>
    <t>#434</t>
  </si>
  <si>
    <t>#435</t>
  </si>
  <si>
    <t>#436</t>
  </si>
  <si>
    <t>#437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</si>
  <si>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</si>
  <si>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</si>
  <si>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</si>
  <si>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#438</t>
  </si>
  <si>
    <t>4/18 一採陰
5/3 二採弱陽性
5/4 採檢確診</t>
  </si>
  <si>
    <t>5/4 新聞稿宣布
昨日採檢結果呈現弱陽性，而無法研判，今日再次採檢後確診，個案無症狀，後送住院隔離</t>
  </si>
  <si>
    <t>#439</t>
  </si>
  <si>
    <t>1月-4/26 英國</t>
  </si>
  <si>
    <t>4/26 一採陰
4/27 防疫旅館出現症狀
5/4 採檢
5/6 確診</t>
  </si>
  <si>
    <t>鼻塞 倦怠 流鼻水 味覺異常</t>
  </si>
  <si>
    <t>新增1境外移入病例，為旅外工作者</t>
  </si>
  <si>
    <t>#440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</si>
  <si>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</si>
  <si>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</si>
  <si>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</si>
  <si>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</si>
  <si>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</si>
  <si>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#441</t>
  </si>
  <si>
    <t>1月下旬-5/20 墨西哥</t>
  </si>
  <si>
    <t>5/20 採檢
5/21 確診</t>
  </si>
  <si>
    <t>發燒 輕微咳嗽 腹瀉</t>
  </si>
  <si>
    <t>工作
4/30-5/1  出現發燒症狀
5/5 輕微咳嗽至今(5/21)
5/11-13 腹瀉</t>
  </si>
  <si>
    <t xml:space="preserve">新增1例境外移入，於墨西哥工作染疫 </t>
  </si>
  <si>
    <t>#442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</si>
  <si>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</si>
  <si>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</si>
  <si>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</si>
  <si>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</si>
  <si>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</si>
  <si>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#443</t>
  </si>
  <si>
    <t>3月-5/31 美國</t>
  </si>
  <si>
    <t>5/31 採檢
6/1 確診</t>
  </si>
  <si>
    <t>發燒 流鼻水 咳嗽 嗅覺喪失</t>
  </si>
  <si>
    <t>出差
5/18 出現發燒、流鼻水、咳嗽
5/21 出現嗅覺喪失情形
5/31 入境時主動通報</t>
  </si>
  <si>
    <t>新增1例境外移入，美國出差遭感染</t>
  </si>
  <si>
    <t>#444</t>
  </si>
  <si>
    <t>1月下旬-3月上旬 孟加拉
6/12 馬來西亞
6/13 返國</t>
  </si>
  <si>
    <t>6/13 採檢
6/15 確診</t>
  </si>
  <si>
    <t>發燒 咳嗽 喉嚨痛 肌肉痠痛 味覺異常</t>
  </si>
  <si>
    <t>工作
#444 #445 夫妻</t>
  </si>
  <si>
    <t>新增2例境外移入病例，孟加拉工作返國確診</t>
  </si>
  <si>
    <t>#445</t>
  </si>
  <si>
    <t>#446</t>
  </si>
  <si>
    <t>1月下旬 孟加拉
6/12 馬來西亞
6/13 返國</t>
  </si>
  <si>
    <t>6/16 採檢
6/18 確診</t>
  </si>
  <si>
    <t>與 #444 #445 同班機</t>
  </si>
  <si>
    <t>新增1例境外移入病例，同為孟加拉工作返台者</t>
  </si>
  <si>
    <t>#447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</si>
  <si>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</si>
  <si>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</si>
  <si>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</si>
  <si>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</si>
  <si>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</si>
  <si>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</si>
  <si>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</si>
  <si>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</si>
  <si>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</si>
  <si>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</si>
  <si>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</si>
  <si>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</si>
  <si>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</si>
  <si>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</si>
  <si>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</si>
  <si>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</si>
  <si>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</si>
  <si>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</si>
  <si>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</si>
  <si>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</si>
  <si>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</si>
  <si>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</si>
  <si>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</si>
  <si>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#451</t>
  </si>
  <si>
    <t>108/11-109/7 阿曼</t>
  </si>
  <si>
    <t>7月2日出現發燒症狀，僅自行服用退燒藥，未曾於國外就醫。
7月8日自阿曼經杜拜轉機返國，入境時主動告知有不適症狀，當日機場檢疫人員安排採檢後送至集中檢疫所隔離</t>
  </si>
  <si>
    <t>#452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</si>
  <si>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</si>
  <si>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</si>
  <si>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</si>
  <si>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</si>
  <si>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</si>
  <si>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#453</t>
  </si>
  <si>
    <t>2019/12下旬-7/15 菲律賓</t>
  </si>
  <si>
    <t>7/15 採檢
7/16 確診</t>
  </si>
  <si>
    <t>倦怠 喉嚨痛 咳嗽有痰 鼻塞</t>
  </si>
  <si>
    <t>新增2例境外移入病例，均赴菲律賓工作返國確診</t>
  </si>
  <si>
    <t>#454</t>
  </si>
  <si>
    <t>1月下旬-7/15 菲律賓</t>
  </si>
  <si>
    <t>發燒 嗅覺異常 伴隨感冒症狀</t>
  </si>
  <si>
    <t>#455</t>
  </si>
  <si>
    <t>4月-7/17 香港</t>
  </si>
  <si>
    <t>7/17 採檢
7/19 確診</t>
  </si>
  <si>
    <t>男自香港返台探親，入境採檢確診</t>
  </si>
  <si>
    <t>#456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</si>
  <si>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</si>
  <si>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</si>
  <si>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</si>
  <si>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</si>
  <si>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</si>
  <si>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</si>
  <si>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</si>
  <si>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</si>
  <si>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</si>
  <si>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</si>
  <si>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</si>
  <si>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</si>
  <si>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</si>
  <si>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</si>
  <si>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</si>
  <si>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</si>
  <si>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</si>
  <si>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</si>
  <si>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</si>
  <si>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</si>
  <si>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</si>
  <si>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#460</t>
  </si>
  <si>
    <t>1月 南非</t>
  </si>
  <si>
    <t>流鼻水 喉嚨癢 鼻塞</t>
  </si>
  <si>
    <t>#460 #461 母子 長居南非</t>
  </si>
  <si>
    <t>#461</t>
  </si>
  <si>
    <t>#460 #461 母子 長居南非
入境時於機場檢測有發燒(39度)情形後送就醫</t>
  </si>
  <si>
    <t>#462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</si>
  <si>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</si>
  <si>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</si>
  <si>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</si>
  <si>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</si>
  <si>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#463</t>
  </si>
  <si>
    <t>3月-7/26 菲律賓</t>
  </si>
  <si>
    <t>7/26 採檢
7/28 確診</t>
  </si>
  <si>
    <t>發燒 咳嗽 嗅覺異常 腹瀉 全身倦怠</t>
  </si>
  <si>
    <t>工作
7/24當地就醫採檢，未接獲檢驗報告</t>
  </si>
  <si>
    <t>新增5例COVID-19確診個案，均為境外移入</t>
  </si>
  <si>
    <t>#464</t>
  </si>
  <si>
    <t>1月-7/26 香港</t>
  </si>
  <si>
    <t>發冷 盜汗 有痰 嗅覺異常 味覺異常</t>
  </si>
  <si>
    <t>#465</t>
  </si>
  <si>
    <t>1月-7/26 菲律賓</t>
  </si>
  <si>
    <t>嗅覺異常 味覺異常 咳嗽 喉嚨痛 肌肉酸痛</t>
  </si>
  <si>
    <t>工作
6/19當日前往就醫實行快篩為陰性</t>
  </si>
  <si>
    <t>#466</t>
  </si>
  <si>
    <t> </t>
  </si>
  <si>
    <t>探親 #466 #467 夫妻</t>
  </si>
  <si>
    <t>#467</t>
  </si>
  <si>
    <t>發燒 咳嗽 走路喘</t>
  </si>
  <si>
    <t>#468</t>
  </si>
  <si>
    <t>瓜地馬拉</t>
  </si>
  <si>
    <t>-7/26 瓜地馬拉→台灣</t>
  </si>
  <si>
    <t>7/30 採檢 通報
8/1 確診</t>
  </si>
  <si>
    <t>公務</t>
  </si>
  <si>
    <t>新增7例COVID-19確診，6例境外移入、1例感染源待釐清</t>
  </si>
  <si>
    <t>#469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</si>
  <si>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</si>
  <si>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</si>
  <si>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</si>
  <si>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</si>
  <si>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</si>
  <si>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</si>
  <si>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</si>
  <si>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#470</t>
  </si>
  <si>
    <t>-7/18 菲律賓→香港
-7/30 香港→台灣</t>
  </si>
  <si>
    <t>7/20 接獲香港檢驗確診
7/30 採檢 通報
8/1 確診</t>
  </si>
  <si>
    <t>香港檢驗</t>
  </si>
  <si>
    <t>船員
7/18 由菲律賓飛至香港，並進行COVID-19檢驗
7/20 於航程中接獲香港通知檢驗陽性後，即隔離於艙房
7/30 靠港後由救護車送醫採檢送驗，於今日確診</t>
  </si>
  <si>
    <t>#471</t>
  </si>
  <si>
    <t>1/8-7/28 菲律賓</t>
  </si>
  <si>
    <t>7/28 採檢 通報 二採
8/1 確診</t>
  </si>
  <si>
    <t>咳嗽 腹瀉</t>
  </si>
  <si>
    <t>經商</t>
  </si>
  <si>
    <t>#472</t>
  </si>
  <si>
    <t>2/22-7/30 菲律賓</t>
  </si>
  <si>
    <t>7/30 採檢
7/31 通報
8/1 確診</t>
  </si>
  <si>
    <t>全身倦怠 腹瀉 咳嗽</t>
  </si>
  <si>
    <t>出差</t>
  </si>
  <si>
    <t>#473</t>
  </si>
  <si>
    <t>6/22-7/15 菲律賓→台灣</t>
  </si>
  <si>
    <t>7/29 採檢 通報
8/1 確診</t>
  </si>
  <si>
    <t>與 #453 同班機</t>
  </si>
  <si>
    <t>#474</t>
  </si>
  <si>
    <t>5/29-7/24 菲律賓</t>
  </si>
  <si>
    <t>7/29 採檢
7/30 通報
8/1 確診</t>
  </si>
  <si>
    <t>發燒 四肢無力 頭痛 鼻塞</t>
  </si>
  <si>
    <t>#475</t>
  </si>
  <si>
    <t>-7/31 菲律賓→台灣</t>
  </si>
  <si>
    <t>8/1 採檢
8/2 確診</t>
  </si>
  <si>
    <t>新增1例境外移入病例，自菲律賓來台探親，入境採檢確診</t>
  </si>
  <si>
    <t>#476</t>
  </si>
  <si>
    <t>1月-8/2 菲律賓</t>
  </si>
  <si>
    <t>8/2 採檢
8/4 確診</t>
  </si>
  <si>
    <t>咳嗽 喉嚨有痰 肌肉痠痛</t>
  </si>
  <si>
    <t xml:space="preserve">新增1例境外移入COVID-19病例，婦自菲律賓返國確診 </t>
  </si>
  <si>
    <t>#477</t>
  </si>
  <si>
    <t>2016/11-2020/7/25 南非</t>
  </si>
  <si>
    <t>8/3 採檢
8/6 確診</t>
  </si>
  <si>
    <t>腹瀉 肌肉痠痛 全身倦怠</t>
  </si>
  <si>
    <t>與#460 #461一同搭車前往機場，入境時無症狀</t>
  </si>
  <si>
    <t>新增1例境外移入COVID-19病例，男自南非返國確診</t>
  </si>
  <si>
    <t>#478</t>
  </si>
  <si>
    <t>2月-8/6 菲律賓</t>
  </si>
  <si>
    <t>8/6 採檢
8/8 確診</t>
  </si>
  <si>
    <t>發燒 全身痠痛 流鼻水</t>
  </si>
  <si>
    <t>工作
#478 #479 夫妻</t>
  </si>
  <si>
    <t>#479</t>
  </si>
  <si>
    <t>3月-8/6 菲律賓</t>
  </si>
  <si>
    <t>#480</t>
  </si>
  <si>
    <t>1/20-8/7 菲律賓</t>
  </si>
  <si>
    <t>8/7 採檢
8/9 確診</t>
  </si>
  <si>
    <t>咳嗽 流鼻水 嗅覺異常</t>
  </si>
  <si>
    <t>8月4日出現嗅覺異常，7日恢復正常</t>
  </si>
  <si>
    <t>新增1例境外移入病例，女自菲律賓返國確診</t>
  </si>
  <si>
    <t>#481</t>
  </si>
  <si>
    <t>6/26-8/10 菲律賓</t>
  </si>
  <si>
    <t>8/10 採檢
8/12 確診</t>
  </si>
  <si>
    <t>腹瀉 畏寒 全身倦怠</t>
  </si>
  <si>
    <t>新增1例境外移入COVID-19病例，男自菲律賓返國確診</t>
  </si>
  <si>
    <t>#482</t>
  </si>
  <si>
    <t>2019/8-8/13 菲律賓</t>
  </si>
  <si>
    <t>8/13 採檢
8/15 確診</t>
  </si>
  <si>
    <t>嗅覺喪失 肌肉痠痛 流鼻水</t>
  </si>
  <si>
    <t>工作，因公外派菲律賓
8/10 出現嗅覺喪失、肌肉痠痛及流鼻水等症狀，曾自行服藥後症狀緩解，未曾於國外就醫</t>
  </si>
  <si>
    <t>#483</t>
  </si>
  <si>
    <t>2月-8/14 澳洲</t>
  </si>
  <si>
    <t>8/14 採檢
8/16 確診</t>
  </si>
  <si>
    <t>流鼻水 鼻塞 咳嗽</t>
  </si>
  <si>
    <t>#484</t>
  </si>
  <si>
    <t>2月-8/14 菲律賓</t>
  </si>
  <si>
    <t>發燒 頭痛 咳嗽加劇 味覺喪失</t>
  </si>
  <si>
    <t>#485</t>
  </si>
  <si>
    <t>2019/9-2020/8/5 美國</t>
  </si>
  <si>
    <t>8/15 採檢
8/17 確診</t>
  </si>
  <si>
    <t>長居美國</t>
  </si>
  <si>
    <t>男自美返台探親，居家檢疫期間確診COVID-19</t>
  </si>
  <si>
    <t>#486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</si>
  <si>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</si>
  <si>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</si>
  <si>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</si>
  <si>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</si>
  <si>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</si>
  <si>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</si>
  <si>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</si>
  <si>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</si>
  <si>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</si>
  <si>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</si>
  <si>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#488</t>
  </si>
  <si>
    <t>2月-8/27 菲律賓</t>
  </si>
  <si>
    <t>8/27 採檢
8/29 確診</t>
  </si>
  <si>
    <t>新增1例境外移入COVID-19病例，男赴菲工作返國確診</t>
  </si>
  <si>
    <t>#489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</si>
  <si>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</si>
  <si>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</si>
  <si>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</si>
  <si>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</si>
  <si>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</si>
  <si>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</si>
  <si>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</si>
  <si>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</si>
  <si>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</si>
  <si>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#491</t>
  </si>
  <si>
    <t>-9/3 菲律賓→台灣</t>
  </si>
  <si>
    <t>9/3 採檢
9/5 確診</t>
  </si>
  <si>
    <t>移工</t>
  </si>
  <si>
    <t>國內新增2例COVID-19個案，均為境外移入</t>
  </si>
  <si>
    <t>#492</t>
  </si>
  <si>
    <t>6月-9/4 印尼</t>
  </si>
  <si>
    <t>9/4 採檢
9/5 確診</t>
  </si>
  <si>
    <t>打噴嚏 流鼻水 發燒 嗅覺異常 味覺異常</t>
  </si>
  <si>
    <t>#493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</si>
  <si>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</si>
  <si>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</si>
  <si>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</si>
  <si>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</si>
  <si>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</si>
  <si>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</si>
  <si>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</si>
  <si>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</si>
  <si>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</si>
  <si>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</si>
  <si>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</si>
  <si>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</si>
  <si>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</si>
  <si>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</si>
  <si>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</si>
  <si>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</si>
  <si>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</si>
  <si>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</si>
  <si>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</si>
  <si>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</si>
  <si>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</si>
  <si>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</si>
  <si>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</si>
  <si>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</si>
  <si>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</si>
  <si>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</si>
  <si>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</si>
  <si>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</si>
  <si>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</si>
  <si>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</si>
  <si>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</si>
  <si>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</si>
  <si>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#499</t>
  </si>
  <si>
    <t>-9/10 菲律賓→台灣</t>
  </si>
  <si>
    <t>9/10 採檢
9/14 確診</t>
  </si>
  <si>
    <t>來台目的為工作</t>
  </si>
  <si>
    <t>菲籍女子來台工作，入境採檢確診COVID-19</t>
  </si>
  <si>
    <t>#500</t>
  </si>
  <si>
    <t>-9/13 菲律賓→台灣</t>
  </si>
  <si>
    <t>9/13 採檢
9/16 確診</t>
  </si>
  <si>
    <t>新增1例境外移入COVID-19病例，菲籍女子入境採檢確診</t>
  </si>
  <si>
    <t>#501</t>
  </si>
  <si>
    <t>2月-9/13 緬甸</t>
  </si>
  <si>
    <t>9/13 採檢
9/17 確診</t>
  </si>
  <si>
    <t>自述在當地曾與確診個案同桌用餐超過2小時</t>
  </si>
  <si>
    <t>國內新增3例COVID-19個案，均為境外移入</t>
  </si>
  <si>
    <t>#502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</si>
  <si>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</si>
  <si>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</si>
  <si>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</si>
  <si>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</si>
  <si>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</si>
  <si>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</si>
  <si>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</si>
  <si>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</si>
  <si>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</si>
  <si>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#504</t>
  </si>
  <si>
    <t>-9/17 菲律賓→台灣</t>
  </si>
  <si>
    <t>9/17 採檢
9/19 確診</t>
  </si>
  <si>
    <t>喉嚨有痰</t>
  </si>
  <si>
    <t>因工作來台</t>
  </si>
  <si>
    <t>國內新確診3例COVID-19個案，均為境外移入</t>
  </si>
  <si>
    <t>#505</t>
  </si>
  <si>
    <t>2月-9/17 緬甸</t>
  </si>
  <si>
    <t>喉嚨癢 咳嗽 喉嚨痛 鼻塞</t>
  </si>
  <si>
    <t>入境時無不適症狀，並主動告知在緬甸當地曾與案501以及當地確診個案一起用餐</t>
  </si>
  <si>
    <t>#506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</si>
  <si>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</si>
  <si>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</si>
  <si>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</si>
  <si>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#507</t>
  </si>
  <si>
    <t>-9/18 菲律賓→台灣</t>
  </si>
  <si>
    <t>9/18 採檢
9/20 確診</t>
  </si>
  <si>
    <t>#508</t>
  </si>
  <si>
    <t>6月-9/19 印尼</t>
  </si>
  <si>
    <t>9/19 採檢
9/21 確診</t>
  </si>
  <si>
    <t>發燒 嗅覺異常</t>
  </si>
  <si>
    <t>2男分赴印尼、緬甸工作，返國後確診COVID-19</t>
  </si>
  <si>
    <t>#509</t>
  </si>
  <si>
    <t>4月-9/17 緬甸</t>
  </si>
  <si>
    <t>9/18 採檢
9/21 確診</t>
  </si>
  <si>
    <t>咳嗽 發燒 味覺異常</t>
  </si>
  <si>
    <t>入境時無症狀，入境後前往防疫旅館進行居家檢疫，因為案505同班機前一排座位旅客，改列為居家隔離對象</t>
  </si>
  <si>
    <t>#510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</si>
  <si>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</si>
  <si>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</si>
  <si>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</si>
  <si>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</si>
  <si>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</si>
  <si>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</si>
  <si>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</si>
  <si>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</si>
  <si>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#512</t>
  </si>
  <si>
    <t>-9/23 菲律賓→台灣</t>
  </si>
  <si>
    <t>9/23 採檢
9/26 二採
9/28 確診</t>
  </si>
  <si>
    <t>機場採檢結果為弱陽性
於9月26日再次採檢</t>
  </si>
  <si>
    <t>#513</t>
  </si>
  <si>
    <t>7月下旬-9/26 印尼</t>
  </si>
  <si>
    <t>9/26 採檢
9/28 確診</t>
  </si>
  <si>
    <t>倦怠 腹瀉 腹痛</t>
  </si>
  <si>
    <t>於當地就醫並診斷為胃潰瘍</t>
  </si>
  <si>
    <t>#514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</si>
  <si>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</si>
  <si>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</si>
  <si>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</si>
  <si>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</si>
  <si>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</si>
  <si>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</si>
  <si>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</si>
  <si>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</si>
  <si>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</si>
  <si>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</si>
  <si>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</si>
  <si>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</si>
  <si>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</si>
  <si>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</si>
  <si>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</si>
  <si>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#517</t>
  </si>
  <si>
    <t>1月-9/30 日本</t>
  </si>
  <si>
    <t>9/30 採檢
10/2 確診</t>
  </si>
  <si>
    <t>輕微腹瀉 肌肉 痠痛 鼻塞 發燒 咳嗽 嗅覺異常</t>
  </si>
  <si>
    <t>曾於當地二次就醫，被診斷為感冒、病毒性感染，皆開立藥物返家休養</t>
  </si>
  <si>
    <t>#518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</si>
  <si>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</si>
  <si>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</si>
  <si>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</si>
  <si>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</si>
  <si>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</si>
  <si>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#519</t>
  </si>
  <si>
    <t>-10/4 美國</t>
  </si>
  <si>
    <t>10/4 採檢
10/6 確診</t>
  </si>
  <si>
    <t>長期在美國工作，約2至3個月返台一次，在美國期間無不適症狀</t>
  </si>
  <si>
    <t>國內新增3例境外移入COVID-19病例，分別自美國、法國返台</t>
  </si>
  <si>
    <t>#520</t>
  </si>
  <si>
    <t>9月中旬-10/4 法國</t>
  </si>
  <si>
    <t>發燒 頭痛 流鼻水 鼻塞 嗅覺異常</t>
  </si>
  <si>
    <t>今年已於法國留學畢業，9月中旬再前往法國處理私人事務</t>
  </si>
  <si>
    <t>#521</t>
  </si>
  <si>
    <t>5月-10/4 美國</t>
  </si>
  <si>
    <t>腹瀉 喉嚨腫</t>
  </si>
  <si>
    <t>長期於美國工作</t>
  </si>
  <si>
    <t>#522</t>
  </si>
  <si>
    <t>2019/10月-2020/10/4 愛爾蘭</t>
  </si>
  <si>
    <t>10/5 採檢
10/7 確診</t>
  </si>
  <si>
    <t>發燒 全身肌肉痠痛</t>
  </si>
  <si>
    <t>國內新增2例境外移入COVID-19確診，分別自愛爾蘭及印度入境</t>
  </si>
  <si>
    <t>#523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</si>
  <si>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</si>
  <si>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</si>
  <si>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</si>
  <si>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</si>
  <si>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</si>
  <si>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</si>
  <si>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</si>
  <si>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</si>
  <si>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</si>
  <si>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#525</t>
  </si>
  <si>
    <t>-9/24 菲律賓→台灣</t>
  </si>
  <si>
    <t>10/7 採檢
10/9 確診</t>
  </si>
  <si>
    <t>入境時無症狀，10月7日集中檢疫期滿前進行採檢</t>
  </si>
  <si>
    <t>國內新增3例境外移入COVID-19病例，分別自菲律賓及烏克蘭入境</t>
  </si>
  <si>
    <t>#526</t>
  </si>
  <si>
    <t>10/7 採檢
10/8 二採
10/9 確診</t>
  </si>
  <si>
    <t>入境時無症狀，10月7日集中檢疫期滿前採檢為弱陽性，10月8日再次採檢</t>
  </si>
  <si>
    <t>#527</t>
  </si>
  <si>
    <t>烏克蘭</t>
  </si>
  <si>
    <t>-9/22 烏克蘭→台灣</t>
  </si>
  <si>
    <t>於10月7日居家檢疫期滿解除後，由公司安排自費採檢</t>
  </si>
  <si>
    <t>#528</t>
  </si>
  <si>
    <t>1月-10/4 法國</t>
  </si>
  <si>
    <t>10/9 採檢
10/12 確診</t>
  </si>
  <si>
    <t>流鼻水 喉嚨癢</t>
  </si>
  <si>
    <t>入境時無症狀</t>
  </si>
  <si>
    <t>2女分自法國、杜拜返國，居家檢疫期間確診</t>
  </si>
  <si>
    <t>#529</t>
  </si>
  <si>
    <t>1月-9/30 杜拜</t>
  </si>
  <si>
    <t>10/10 採檢
10/12 確診</t>
  </si>
  <si>
    <t>味覺異常</t>
  </si>
  <si>
    <t>長期於杜拜及其他國家工作</t>
  </si>
  <si>
    <t>#530</t>
  </si>
  <si>
    <t>2月-10/11 中國江蘇</t>
  </si>
  <si>
    <t>10/11 採檢
10/13 確診</t>
  </si>
  <si>
    <t>咳嗽 流鼻水 鼻塞 有痰</t>
  </si>
  <si>
    <t>10月1日出現流鼻水及有痰等症狀，僅自行買藥服用，
未在當地就醫</t>
  </si>
  <si>
    <t>男赴中國江蘇工作，返國入境檢驗確診COVID-19</t>
  </si>
  <si>
    <t>#531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</si>
  <si>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</si>
  <si>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</si>
  <si>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</si>
  <si>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</si>
  <si>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</si>
  <si>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</si>
  <si>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</si>
  <si>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</si>
  <si>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</si>
  <si>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#533</t>
  </si>
  <si>
    <t>#534</t>
  </si>
  <si>
    <t>#535</t>
  </si>
  <si>
    <t>#536</t>
  </si>
  <si>
    <t>2019/8-2020/10/11 法國</t>
  </si>
  <si>
    <t>10/11 採檢
10/16 二採
10/19 確診</t>
  </si>
  <si>
    <t>喉嚨痛 咳嗽 腹瀉 全身倦怠 呼吸困難</t>
  </si>
  <si>
    <t>於機場採檢結果為陰性</t>
  </si>
  <si>
    <t>新增5例境外移入COVID-19病例，分自法國、菲律賓、印尼、俄羅斯入境</t>
  </si>
  <si>
    <t>#537</t>
  </si>
  <si>
    <t>-10/4 菲律賓</t>
  </si>
  <si>
    <t>10/17 採檢
10/19 確診</t>
  </si>
  <si>
    <t>長期於菲律賓工作，約1至2個月返台一次
本次因休假於10月4日返台，入境迄今無症狀
10月17日進行檢疫期滿前採檢</t>
  </si>
  <si>
    <t>#538</t>
  </si>
  <si>
    <t>-10/4 菲律賓→台灣</t>
  </si>
  <si>
    <t>因工作於10月4日入境台灣，入境迄今無症狀，10月17日由衛生單位安排進行檢疫期滿前採檢，於今日確診</t>
  </si>
  <si>
    <t>#539</t>
  </si>
  <si>
    <t>-10/3 印尼→台灣</t>
  </si>
  <si>
    <t>10/18 採檢
10/19 確診</t>
  </si>
  <si>
    <t>因就學於10月3日入境台灣，入境迄今無症狀，10月18日由校方安排至醫院進行檢疫期滿採檢，於今日確診</t>
  </si>
  <si>
    <t>#540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</si>
  <si>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</si>
  <si>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</si>
  <si>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</si>
  <si>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</si>
  <si>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</si>
  <si>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</si>
  <si>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</si>
  <si>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</si>
  <si>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</si>
  <si>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</si>
  <si>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#542</t>
  </si>
  <si>
    <t>#543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</si>
  <si>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</si>
  <si>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</si>
  <si>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</si>
  <si>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</si>
  <si>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</si>
  <si>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</si>
  <si>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</si>
  <si>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</si>
  <si>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</si>
  <si>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</si>
  <si>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</si>
  <si>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</si>
  <si>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</si>
  <si>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</si>
  <si>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</si>
  <si>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#546</t>
  </si>
  <si>
    <t>2019/12-2020/10/20 菲律賓</t>
  </si>
  <si>
    <t>10/20 採檢
10/22 確診</t>
  </si>
  <si>
    <t>上半身骨頭刺痛 輕微咳嗽 嗅覺異常</t>
  </si>
  <si>
    <t>入境時主動告知嗅覺喪失，於機場進行採檢</t>
  </si>
  <si>
    <t>#547</t>
  </si>
  <si>
    <t>-10/8 印尼→台灣</t>
  </si>
  <si>
    <t>10/21 採檢
10/22 確診</t>
  </si>
  <si>
    <t>檢疫期滿前採檢，因檢出陽性於今日確診</t>
  </si>
  <si>
    <t>#548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</si>
  <si>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</si>
  <si>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</si>
  <si>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</si>
  <si>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</si>
  <si>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</si>
  <si>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</si>
  <si>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</si>
  <si>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</si>
  <si>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#550</t>
  </si>
  <si>
    <t>10/2-10/18 美國</t>
  </si>
  <si>
    <t>10/21 採檢
10/24 確診</t>
  </si>
  <si>
    <t>發燒 咳嗽 肌肉痠痛 關節痛 全身倦怠</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</si>
</sst>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quot;月&quot;dd&quot;日 &quot;dddd"/>
    <numFmt numFmtId="165" formatCode="m/d"/>
  </numFmts>
  <fonts count="17">
    <font>
      <sz val="10.0"/>
      <color rgb="FF000000"/>
      <name val="Arial"/>
    </font>
    <font>
      <b/>
      <color rgb="FF0000FF"/>
      <name val="Calibri"/>
    </font>
    <font>
      <color theme="1"/>
      <name val="Calibri"/>
    </font>
    <font>
      <color rgb="FF000000"/>
      <name val="Calibri"/>
    </font>
    <font>
      <b/>
      <color rgb="FF000000"/>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color rgb="FF000000"/>
      <name val="Arial"/>
    </font>
    <font>
      <u/>
      <color rgb="FF1155CC"/>
      <name val="Calibri"/>
    </font>
    <font>
      <color rgb="FFFF0000"/>
      <name val="Calibri"/>
    </font>
    <font>
      <color rgb="FF000000"/>
      <name val="Docs-Calibri"/>
    </font>
    <font>
      <color rgb="FF0000FF"/>
      <name val="Calibri"/>
    </font>
    <font>
      <u/>
      <color rgb="FF1155CC"/>
    </font>
  </fonts>
  <fills count="7">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0" xfId="0" applyAlignment="1" applyFont="1">
      <alignment horizontal="left" readingOrder="0" vertical="center"/>
    </xf>
    <xf borderId="0" fillId="0" fontId="2" numFmtId="164"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3" numFmtId="165" xfId="0" applyAlignment="1" applyFont="1" applyNumberFormat="1">
      <alignment horizontal="left" readingOrder="0" vertical="center"/>
    </xf>
    <xf borderId="0" fillId="0" fontId="3" numFmtId="165"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6" numFmtId="165"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7" numFmtId="0" xfId="0" applyAlignment="1" applyFont="1">
      <alignment horizontal="left" readingOrder="0" shrinkToFit="0" vertical="top" wrapText="1"/>
    </xf>
    <xf borderId="0" fillId="0" fontId="2" numFmtId="0" xfId="0" applyAlignment="1" applyFont="1">
      <alignment horizontal="left" readingOrder="0" vertical="center"/>
    </xf>
    <xf borderId="0" fillId="0" fontId="2" numFmtId="0" xfId="0" applyAlignment="1" applyFont="1">
      <alignment horizontal="left"/>
    </xf>
    <xf borderId="0" fillId="0" fontId="8" numFmtId="0" xfId="0" applyAlignment="1" applyFont="1">
      <alignment horizontal="center" readingOrder="0" vertical="center"/>
    </xf>
    <xf borderId="0" fillId="0" fontId="9"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vertical="center"/>
    </xf>
    <xf borderId="0" fillId="0" fontId="2" numFmtId="0" xfId="0" applyAlignment="1" applyFont="1">
      <alignment horizontal="left" readingOrder="0"/>
    </xf>
    <xf borderId="0" fillId="5" fontId="2" numFmtId="164"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11" numFmtId="0" xfId="0" applyAlignment="1" applyFont="1">
      <alignment readingOrder="0" shrinkToFit="0" wrapText="1"/>
    </xf>
    <xf borderId="0" fillId="0" fontId="2" numFmtId="0" xfId="0" applyAlignment="1" applyFont="1">
      <alignment readingOrder="0" vertical="center"/>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14" numFmtId="0" xfId="0" applyAlignment="1" applyFill="1" applyFont="1">
      <alignment horizontal="left" readingOrder="0" vertical="center"/>
    </xf>
    <xf borderId="0" fillId="0" fontId="2" numFmtId="164" xfId="0" applyAlignment="1" applyFont="1" applyNumberFormat="1">
      <alignment horizontal="left" readingOrder="0" vertical="center"/>
    </xf>
    <xf borderId="0" fillId="0" fontId="3" numFmtId="0" xfId="0" applyAlignment="1" applyFont="1">
      <alignment horizontal="left" readingOrder="0"/>
    </xf>
    <xf borderId="0" fillId="6" fontId="3" numFmtId="0" xfId="0" applyAlignment="1" applyFont="1">
      <alignment horizontal="left" readingOrder="0"/>
    </xf>
    <xf borderId="0" fillId="0" fontId="15" numFmtId="165"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6" fontId="14" numFmtId="0" xfId="0" applyAlignment="1" applyFont="1">
      <alignment horizontal="center" readingOrder="0" vertical="center"/>
    </xf>
    <xf borderId="0" fillId="0" fontId="2" numFmtId="165" xfId="0" applyAlignment="1" applyFont="1" applyNumberFormat="1">
      <alignment horizontal="left" vertical="center"/>
    </xf>
    <xf borderId="0" fillId="0" fontId="2" numFmtId="165" xfId="0" applyAlignment="1" applyFont="1" applyNumberFormat="1">
      <alignment horizontal="left" shrinkToFit="0" vertical="center" wrapText="1"/>
    </xf>
    <xf borderId="0" fillId="0" fontId="3" numFmtId="0" xfId="0" applyAlignment="1" applyFont="1">
      <alignment horizontal="left" readingOrder="0" vertical="center"/>
    </xf>
    <xf borderId="0" fillId="0" fontId="16" numFmtId="0" xfId="0" applyAlignment="1" applyFont="1">
      <alignment horizontal="left" readingOrder="0" shrinkToFit="0" vertical="center" wrapText="0"/>
    </xf>
    <xf borderId="0" fillId="0" fontId="2" numFmtId="0" xfId="0" applyAlignment="1" applyFont="1">
      <alignment horizontal="center" readingOrder="0" vertical="center"/>
    </xf>
    <xf borderId="0" fillId="0" fontId="9" numFmtId="0" xfId="0" applyAlignment="1" applyFont="1">
      <alignment horizontal="left" vertical="center"/>
    </xf>
    <xf borderId="0" fillId="0" fontId="2" numFmtId="164" xfId="0" applyAlignment="1" applyFont="1" applyNumberFormat="1">
      <alignment horizontal="left" vertical="center"/>
    </xf>
  </cellXfs>
  <cellStyles count="1">
    <cellStyle xfId="0" name="Normal" builtinId="0"/>
  </cellStyles>
  <dxfs count="67">
    <dxf>
      <font>
        <color rgb="FF0000FF"/>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color rgb="FF000000"/>
      </font>
      <fill>
        <patternFill patternType="solid">
          <fgColor rgb="FFCFE2F3"/>
          <bgColor rgb="FFCFE2F3"/>
        </patternFill>
      </fill>
      <border/>
    </dxf>
    <dxf>
      <font/>
      <fill>
        <patternFill patternType="solid">
          <fgColor rgb="FFE6B8AF"/>
          <bgColor rgb="FFE6B8AF"/>
        </patternFill>
      </fill>
      <border/>
    </dxf>
    <dxf>
      <font/>
      <fill>
        <patternFill patternType="solid">
          <fgColor rgb="FFF4CCCC"/>
          <bgColor rgb="FFF4CCC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D0E0E3"/>
          <bgColor rgb="FFD0E0E3"/>
        </patternFill>
      </fill>
      <border/>
    </dxf>
    <dxf>
      <font/>
      <fill>
        <patternFill patternType="solid">
          <fgColor rgb="FFC9DAF8"/>
          <bgColor rgb="FFC9DAF8"/>
        </patternFill>
      </fill>
      <border/>
    </dxf>
    <dxf>
      <font/>
      <fill>
        <patternFill patternType="solid">
          <fgColor rgb="FFCFE2F3"/>
          <bgColor rgb="FFCFE2F3"/>
        </patternFill>
      </fill>
      <border/>
    </dxf>
    <dxf>
      <font/>
      <fill>
        <patternFill patternType="solid">
          <fgColor rgb="FFD9D2E9"/>
          <bgColor rgb="FFD9D2E9"/>
        </patternFill>
      </fill>
      <border/>
    </dxf>
    <dxf>
      <font/>
      <fill>
        <patternFill patternType="solid">
          <fgColor rgb="FFEAD1DC"/>
          <bgColor rgb="FFEAD1DC"/>
        </patternFill>
      </fill>
      <border/>
    </dxf>
    <dxf>
      <font>
        <color rgb="FF000000"/>
      </font>
      <fill>
        <patternFill patternType="solid">
          <fgColor rgb="FFDD7E6B"/>
          <bgColor rgb="FFDD7E6B"/>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fill>
        <patternFill patternType="solid">
          <fgColor rgb="FFFFFF00"/>
          <bgColor rgb="FFFFFF00"/>
        </patternFill>
      </fill>
      <border/>
    </dxf>
    <dxf>
      <font>
        <b/>
      </font>
      <fill>
        <patternFill patternType="solid">
          <fgColor rgb="FFFF0000"/>
          <bgColor rgb="FFFF0000"/>
        </patternFill>
      </fill>
      <border/>
    </dxf>
    <dxf>
      <font/>
      <fill>
        <patternFill patternType="solid">
          <fgColor rgb="FFFF9900"/>
          <bgColor rgb="FFFF9900"/>
        </patternFill>
      </fill>
      <border/>
    </dxf>
    <dxf>
      <font>
        <b/>
      </font>
      <fill>
        <patternFill patternType="none"/>
      </fill>
      <border/>
    </dxf>
    <dxf>
      <font>
        <color rgb="FFFF0000"/>
      </font>
      <fill>
        <patternFill patternType="none"/>
      </fill>
      <border/>
    </dxf>
    <dxf>
      <font/>
      <fill>
        <patternFill patternType="solid">
          <fgColor rgb="FFF9CB9C"/>
          <bgColor rgb="FFF9CB9C"/>
        </patternFill>
      </fill>
      <border/>
    </dxf>
    <dxf>
      <font/>
      <fill>
        <patternFill patternType="solid">
          <fgColor rgb="FFE06666"/>
          <bgColor rgb="FFE06666"/>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b/>
        <color rgb="FF000000"/>
      </font>
      <fill>
        <patternFill patternType="solid">
          <fgColor rgb="FFC9DAF8"/>
          <bgColor rgb="FFC9DAF8"/>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64" type="headerRow"/>
      <tableStyleElement dxfId="65" type="firstRowStripe"/>
      <tableStyleElement dxfId="66" type="secondRowStripe"/>
    </tableStyle>
    <tableStyle count="3" pivot="0" name="臺灣武漢肺炎病例-style 2">
      <tableStyleElement dxfId="64" type="headerRow"/>
      <tableStyleElement dxfId="65" type="firstRowStripe"/>
      <tableStyleElement dxfId="6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6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U601" displayName="Table_2" id="2">
  <tableColumns count="20">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疾管署新聞稿" id="18"/>
    <tableColumn name="出院新聞稿" id="19"/>
    <tableColumn name="案例" id="20"/>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108" Type="http://schemas.openxmlformats.org/officeDocument/2006/relationships/hyperlink" Target="https://www.cdc.gov.tw/Bulletin/Detail/JvAzQnNYcj5EOpHQjlM0cw?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103" Type="http://schemas.openxmlformats.org/officeDocument/2006/relationships/hyperlink" Target="http://at.cdc.tw/77ad2w" TargetMode="External"/><Relationship Id="rId102" Type="http://schemas.openxmlformats.org/officeDocument/2006/relationships/hyperlink" Target="http://at.cdc.tw/77ad2w" TargetMode="External"/><Relationship Id="rId101" Type="http://schemas.openxmlformats.org/officeDocument/2006/relationships/hyperlink" Target="http://at.cdc.tw/77ad2w" TargetMode="External"/><Relationship Id="rId100" Type="http://schemas.openxmlformats.org/officeDocument/2006/relationships/hyperlink" Target="http://at.cdc.tw/77ad2w"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95" Type="http://schemas.openxmlformats.org/officeDocument/2006/relationships/hyperlink" Target="https://www.cdc.gov.tw/Bulletin/Detail/cNkXwyOiLUIlojTjTV7hGw?typeid=9" TargetMode="External"/><Relationship Id="rId94" Type="http://schemas.openxmlformats.org/officeDocument/2006/relationships/hyperlink" Target="https://www.cdc.gov.tw/Bulletin/Detail/Qr6_XutcigVZgs4uSl2ylw?typeid=9" TargetMode="External"/><Relationship Id="rId97" Type="http://schemas.openxmlformats.org/officeDocument/2006/relationships/hyperlink" Target="https://www.cdc.gov.tw/Bulletin/Detail/cNkXwyOiLUIlojTjTV7hGw?typeid=9" TargetMode="External"/><Relationship Id="rId96" Type="http://schemas.openxmlformats.org/officeDocument/2006/relationships/hyperlink" Target="https://www.cdc.gov.tw/Bulletin/Detail/cNkXwyOiLUIlojTjTV7hGw?typeid=9" TargetMode="External"/><Relationship Id="rId11" Type="http://schemas.openxmlformats.org/officeDocument/2006/relationships/hyperlink" Target="https://www.cdc.gov.tw/Bulletin/Detail/nsCNJBXWlqMf1_USYGIz3w?typeid=9" TargetMode="External"/><Relationship Id="rId99" Type="http://schemas.openxmlformats.org/officeDocument/2006/relationships/hyperlink" Target="http://at.cdc.tw/77ad2w" TargetMode="External"/><Relationship Id="rId10" Type="http://schemas.openxmlformats.org/officeDocument/2006/relationships/hyperlink" Target="https://www.cdc.gov.tw/Bulletin/Detail/hqqL3P5NnrY-eFFWnGAatg?typeid=9" TargetMode="External"/><Relationship Id="rId98" Type="http://schemas.openxmlformats.org/officeDocument/2006/relationships/hyperlink" Target="https://www.cdc.gov.tw/Bulletin/Detail/cNkXwyOiLUIlojTjTV7hGw?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118" Type="http://schemas.openxmlformats.org/officeDocument/2006/relationships/table" Target="../tables/table1.xml"/><Relationship Id="rId115" Type="http://schemas.openxmlformats.org/officeDocument/2006/relationships/vmlDrawing" Target="../drawings/vmlDrawing1.vml"/><Relationship Id="rId119" Type="http://schemas.openxmlformats.org/officeDocument/2006/relationships/table" Target="../tables/table2.xml"/><Relationship Id="rId15" Type="http://schemas.openxmlformats.org/officeDocument/2006/relationships/hyperlink" Target="https://www.cdc.gov.tw/Bulletin/Detail/cnYcB-N7-xMINorc4Xr7fw?typeid=9" TargetMode="External"/><Relationship Id="rId110" Type="http://schemas.openxmlformats.org/officeDocument/2006/relationships/hyperlink" Target="https://www.cdc.gov.tw/Bulletin/Detail/JvAzQnNYcj5EOpHQjlM0c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14" Type="http://schemas.openxmlformats.org/officeDocument/2006/relationships/drawing" Target="../drawings/drawing1.xml"/><Relationship Id="rId18" Type="http://schemas.openxmlformats.org/officeDocument/2006/relationships/hyperlink" Target="https://www.cdc.gov.tw/Bulletin/Detail/VTXOjOkSvTvT4YSsYY2pEg?typeid=9" TargetMode="External"/><Relationship Id="rId113" Type="http://schemas.openxmlformats.org/officeDocument/2006/relationships/hyperlink" Target="http://at.cdc.tw/247ZYZ" TargetMode="External"/><Relationship Id="rId112" Type="http://schemas.openxmlformats.org/officeDocument/2006/relationships/hyperlink" Target="http://at.cdc.tw/247ZYZ" TargetMode="External"/><Relationship Id="rId111" Type="http://schemas.openxmlformats.org/officeDocument/2006/relationships/hyperlink" Target="https://www.cdc.gov.tw/Bulletin/Detail/JvAzQnNYcj5EOpHQjlM0cw?typeid=9" TargetMode="External"/><Relationship Id="rId84" Type="http://schemas.openxmlformats.org/officeDocument/2006/relationships/hyperlink" Target="http://at.cdc.tw/62ql19" TargetMode="External"/><Relationship Id="rId83" Type="http://schemas.openxmlformats.org/officeDocument/2006/relationships/hyperlink" Target="http://at.cdc.tw/62ql19" TargetMode="External"/><Relationship Id="rId86" Type="http://schemas.openxmlformats.org/officeDocument/2006/relationships/hyperlink" Target="http://at.cdc.tw/1143mt" TargetMode="External"/><Relationship Id="rId85" Type="http://schemas.openxmlformats.org/officeDocument/2006/relationships/hyperlink" Target="http://at.cdc.tw/1143mt" TargetMode="External"/><Relationship Id="rId88" Type="http://schemas.openxmlformats.org/officeDocument/2006/relationships/hyperlink" Target="http://at.cdc.tw/2V1I5c" TargetMode="External"/><Relationship Id="rId87" Type="http://schemas.openxmlformats.org/officeDocument/2006/relationships/hyperlink" Target="http://at.cdc.tw/C5w832"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9" Type="http://schemas.openxmlformats.org/officeDocument/2006/relationships/hyperlink" Target="https://www.cdc.gov.tw/Bulletin/Detail/_SL3QN0861q-blTbXnEe-A?typeid=9" TargetMode="External"/><Relationship Id="rId5" Type="http://schemas.openxmlformats.org/officeDocument/2006/relationships/hyperlink" Target="https://www.cdc.gov.tw/Bulletin/Detail/WJigpdz6lA5LoB3KJ4x7SQ?typeid=9" TargetMode="External"/><Relationship Id="rId6" Type="http://schemas.openxmlformats.org/officeDocument/2006/relationships/hyperlink" Target="https://www.cdc.gov.tw/Bulletin/Detail/ZT2CGoqFxyyk_mga4vIK2g?typeid=9" TargetMode="External"/><Relationship Id="rId7" Type="http://schemas.openxmlformats.org/officeDocument/2006/relationships/hyperlink" Target="https://www.cdc.gov.tw/Bulletin/Detail/r21tO_Sb8QqC0Oa9OdZjMg?typeid=9" TargetMode="External"/><Relationship Id="rId8" Type="http://schemas.openxmlformats.org/officeDocument/2006/relationships/hyperlink" Target="https://www.cdc.gov.tw/Bulletin/Detail/r21tO_Sb8QqC0Oa9OdZjMg?typeid=9" TargetMode="External"/><Relationship Id="rId73" Type="http://schemas.openxmlformats.org/officeDocument/2006/relationships/hyperlink" Target="http://at.cdc.tw/j035Qp" TargetMode="External"/><Relationship Id="rId72" Type="http://schemas.openxmlformats.org/officeDocument/2006/relationships/hyperlink" Target="https://www.cdc.gov.tw/Bulletin/Detail/0KX_QUqB4vETU642q6HcQQ?typeid=9" TargetMode="External"/><Relationship Id="rId75" Type="http://schemas.openxmlformats.org/officeDocument/2006/relationships/hyperlink" Target="http://at.cdc.tw/Ue0482" TargetMode="External"/><Relationship Id="rId74" Type="http://schemas.openxmlformats.org/officeDocument/2006/relationships/hyperlink" Target="http://at.cdc.tw/Ue0482" TargetMode="External"/><Relationship Id="rId77" Type="http://schemas.openxmlformats.org/officeDocument/2006/relationships/hyperlink" Target="http://at.cdc.tw/u8oJV4" TargetMode="External"/><Relationship Id="rId76" Type="http://schemas.openxmlformats.org/officeDocument/2006/relationships/hyperlink" Target="http://at.cdc.tw/Ue0482" TargetMode="External"/><Relationship Id="rId79" Type="http://schemas.openxmlformats.org/officeDocument/2006/relationships/hyperlink" Target="http://at.cdc.tw/06ST60"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62" Type="http://schemas.openxmlformats.org/officeDocument/2006/relationships/hyperlink" Target="https://www.cdc.gov.tw/Bulletin/Detail/fdD0qGpncHVKN4WKHkvzng?typeid=9" TargetMode="External"/><Relationship Id="rId61" Type="http://schemas.openxmlformats.org/officeDocument/2006/relationships/hyperlink" Target="https://www.cdc.gov.tw/Bulletin/Detail/PccXE5UIacqAPiqEGLvD8g?typeid=9" TargetMode="External"/><Relationship Id="rId64" Type="http://schemas.openxmlformats.org/officeDocument/2006/relationships/hyperlink" Target="https://www.cdc.gov.tw/Bulletin/Detail/XXajHB0fogoneRDS5JJ0bg?typeid=9" TargetMode="External"/><Relationship Id="rId63" Type="http://schemas.openxmlformats.org/officeDocument/2006/relationships/hyperlink" Target="https://www.cdc.gov.tw/Bulletin/Detail/mtbjG3lFiLVvSc5b36wm9Q?typeid=9" TargetMode="External"/><Relationship Id="rId66"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inKGXY7OZGsgBnEBIvpNzA?typeid=9" TargetMode="External"/><Relationship Id="rId51" Type="http://schemas.openxmlformats.org/officeDocument/2006/relationships/hyperlink" Target="http://at.cdc.tw/3KZq24" TargetMode="External"/><Relationship Id="rId50" Type="http://schemas.openxmlformats.org/officeDocument/2006/relationships/hyperlink" Target="https://www.cdc.gov.tw/Bulletin/Detail/K0FlnwHHpbQgVMENmxiWOg?typeid=9" TargetMode="External"/><Relationship Id="rId53" Type="http://schemas.openxmlformats.org/officeDocument/2006/relationships/hyperlink" Target="http://at.cdc.tw/419f2Q" TargetMode="External"/><Relationship Id="rId52" Type="http://schemas.openxmlformats.org/officeDocument/2006/relationships/hyperlink" Target="http://at.cdc.tw/7GX386" TargetMode="External"/><Relationship Id="rId55" Type="http://schemas.openxmlformats.org/officeDocument/2006/relationships/hyperlink" Target="https://www.cdc.gov.tw/Bulletin/Detail/JHJpL5hhvm7u8a12v6KuTQ?typeid=9" TargetMode="External"/><Relationship Id="rId54" Type="http://schemas.openxmlformats.org/officeDocument/2006/relationships/hyperlink" Target="https://www.cdc.gov.tw/Bulletin/Detail/JHJpL5hhvm7u8a12v6KuTQ?typeid=9"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5.14"/>
    <col customWidth="1" min="2" max="2" width="15.14"/>
    <col customWidth="1" min="3" max="3" width="4.86"/>
    <col customWidth="1" min="4" max="4" width="6.29"/>
    <col customWidth="1" min="5" max="5" width="8.14"/>
    <col customWidth="1" min="6" max="6" width="11.0"/>
    <col customWidth="1" min="7" max="7" width="5.14"/>
    <col customWidth="1" min="8" max="8" width="19.43"/>
    <col customWidth="1" min="9" max="10" width="9.0"/>
    <col customWidth="1" min="11" max="11" width="16.86"/>
    <col customWidth="1" min="12" max="12" width="17.71"/>
    <col customWidth="1" min="13" max="13" width="19.71"/>
    <col customWidth="1" min="14" max="14" width="8.57"/>
    <col customWidth="1" min="15" max="15" width="9.57"/>
    <col customWidth="1" min="16" max="16" width="45.86"/>
    <col customWidth="1" min="17" max="17" width="4.86"/>
    <col customWidth="1" min="18" max="18" width="13.29"/>
    <col customWidth="1" min="19" max="19" width="14.86"/>
    <col customWidth="1" min="20" max="20" width="13.57"/>
    <col customWidth="1" min="21" max="21" width="5.29"/>
  </cols>
  <sheetData>
    <row r="1">
      <c r="A1" s="1" t="s">
        <v>0</v>
      </c>
      <c r="B1" s="2" t="s">
        <v>1</v>
      </c>
      <c r="C1" s="1" t="s">
        <v>2</v>
      </c>
      <c r="D1" s="1" t="s">
        <v>3</v>
      </c>
      <c r="E1" s="1" t="s">
        <v>4</v>
      </c>
      <c r="F1" s="1" t="s">
        <v>5</v>
      </c>
      <c r="G1" s="1" t="s">
        <v>6</v>
      </c>
      <c r="H1" s="3" t="s">
        <v>7</v>
      </c>
      <c r="I1" s="3" t="s">
        <v>8</v>
      </c>
      <c r="J1" s="3" t="s">
        <v>9</v>
      </c>
      <c r="K1" s="3" t="s">
        <v>10</v>
      </c>
      <c r="L1" s="1" t="s">
        <v>11</v>
      </c>
      <c r="M1" s="3" t="s">
        <v>12</v>
      </c>
      <c r="N1" s="3" t="s">
        <v>13</v>
      </c>
      <c r="O1" s="3" t="s">
        <v>14</v>
      </c>
      <c r="P1" s="3" t="s">
        <v>15</v>
      </c>
      <c r="Q1" s="1" t="s">
        <v>16</v>
      </c>
      <c r="R1" s="1" t="s">
        <v>17</v>
      </c>
      <c r="S1" s="4" t="s">
        <v>18</v>
      </c>
      <c r="T1" s="4" t="s">
        <v>19</v>
      </c>
      <c r="U1" s="4" t="s">
        <v>0</v>
      </c>
    </row>
    <row r="2">
      <c r="A2" s="5" t="s">
        <v>20</v>
      </c>
      <c r="B2" s="6">
        <v>43851.0</v>
      </c>
      <c r="C2" s="7" t="s">
        <v>21</v>
      </c>
      <c r="D2" s="7" t="s">
        <v>22</v>
      </c>
      <c r="E2" s="7" t="s">
        <v>23</v>
      </c>
      <c r="F2" s="7" t="s">
        <v>24</v>
      </c>
      <c r="G2" s="7" t="s">
        <v>25</v>
      </c>
      <c r="H2" s="8" t="s">
        <v>26</v>
      </c>
      <c r="I2" s="9">
        <v>43850.0</v>
      </c>
      <c r="J2" s="10">
        <v>43841.0</v>
      </c>
      <c r="K2" s="11">
        <v>43850.0</v>
      </c>
      <c r="L2" s="12"/>
      <c r="M2" s="13" t="s">
        <v>27</v>
      </c>
      <c r="N2" s="14"/>
      <c r="O2" s="8" t="s">
        <v>28</v>
      </c>
      <c r="P2" s="15" t="s">
        <v>29</v>
      </c>
      <c r="Q2" s="16" t="s">
        <v>30</v>
      </c>
      <c r="R2" s="9">
        <v>43867.0</v>
      </c>
      <c r="S2" s="17"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T2" s="17" t="str">
        <f>HYPERLINK("https://www.cdc.gov.tw/Bulletin/Detail/nmg4P5MF6tFRRZUmQDKfZA?typeid=9","國內首例確診患者已痊癒將出院 向防疫及醫護人員表達感謝")</f>
        <v>國內首例確診患者已痊癒將出院 向防疫及醫護人員表達感謝</v>
      </c>
      <c r="U2" s="18" t="str">
        <f t="shared" ref="U2:U551" si="1">A2</f>
        <v>#001</v>
      </c>
    </row>
    <row r="3">
      <c r="A3" s="5" t="s">
        <v>31</v>
      </c>
      <c r="B3" s="6">
        <v>43854.0</v>
      </c>
      <c r="C3" s="7" t="s">
        <v>21</v>
      </c>
      <c r="D3" s="7" t="s">
        <v>22</v>
      </c>
      <c r="E3" s="7" t="s">
        <v>32</v>
      </c>
      <c r="F3" s="7" t="s">
        <v>33</v>
      </c>
      <c r="G3" s="7" t="s">
        <v>25</v>
      </c>
      <c r="H3" s="8" t="s">
        <v>26</v>
      </c>
      <c r="I3" s="9">
        <v>43851.0</v>
      </c>
      <c r="J3" s="10">
        <v>43853.0</v>
      </c>
      <c r="K3" s="11">
        <v>43853.0</v>
      </c>
      <c r="L3" s="10"/>
      <c r="M3" s="13" t="s">
        <v>34</v>
      </c>
      <c r="N3" s="14"/>
      <c r="O3" s="8" t="s">
        <v>28</v>
      </c>
      <c r="P3" s="8" t="s">
        <v>35</v>
      </c>
      <c r="Q3" s="16"/>
      <c r="R3" s="19"/>
      <c r="S3" s="17" t="str">
        <f t="shared" ref="S3:S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T3" s="20"/>
      <c r="U3" s="18" t="str">
        <f t="shared" si="1"/>
        <v>#002</v>
      </c>
    </row>
    <row r="4">
      <c r="A4" s="5" t="s">
        <v>36</v>
      </c>
      <c r="B4" s="6">
        <v>43854.0</v>
      </c>
      <c r="C4" s="7" t="s">
        <v>37</v>
      </c>
      <c r="D4" s="7" t="s">
        <v>22</v>
      </c>
      <c r="E4" s="7" t="s">
        <v>23</v>
      </c>
      <c r="F4" s="7" t="s">
        <v>24</v>
      </c>
      <c r="G4" s="7" t="s">
        <v>25</v>
      </c>
      <c r="H4" s="8" t="s">
        <v>26</v>
      </c>
      <c r="I4" s="9">
        <v>43851.0</v>
      </c>
      <c r="J4" s="10">
        <v>43850.0</v>
      </c>
      <c r="K4" s="11">
        <v>43853.0</v>
      </c>
      <c r="L4" s="10"/>
      <c r="M4" s="13" t="s">
        <v>38</v>
      </c>
      <c r="N4" s="14"/>
      <c r="O4" s="8" t="s">
        <v>28</v>
      </c>
      <c r="P4" s="8" t="s">
        <v>39</v>
      </c>
      <c r="Q4" s="16" t="s">
        <v>30</v>
      </c>
      <c r="R4" s="19"/>
      <c r="S4" s="17" t="str">
        <f t="shared" si="2"/>
        <v>我國新增確診二例嚴重特殊傳染性肺炎境外移入個案，指揮中心持續中港澳旅客主動關懷機制，全力守護國內防疫安全</v>
      </c>
      <c r="T4" s="20"/>
      <c r="U4" s="18" t="str">
        <f t="shared" si="1"/>
        <v>#003</v>
      </c>
    </row>
    <row r="5">
      <c r="A5" s="5" t="s">
        <v>40</v>
      </c>
      <c r="B5" s="6">
        <v>43856.0</v>
      </c>
      <c r="C5" s="7" t="s">
        <v>21</v>
      </c>
      <c r="D5" s="7" t="s">
        <v>22</v>
      </c>
      <c r="E5" s="7" t="s">
        <v>23</v>
      </c>
      <c r="F5" s="7" t="s">
        <v>33</v>
      </c>
      <c r="G5" s="7" t="s">
        <v>25</v>
      </c>
      <c r="H5" s="8" t="s">
        <v>41</v>
      </c>
      <c r="I5" s="9">
        <v>43855.0</v>
      </c>
      <c r="J5" s="10">
        <v>43852.0</v>
      </c>
      <c r="K5" s="11">
        <v>43855.0</v>
      </c>
      <c r="L5" s="10"/>
      <c r="M5" s="13" t="s">
        <v>42</v>
      </c>
      <c r="N5" s="14"/>
      <c r="O5" s="8" t="s">
        <v>28</v>
      </c>
      <c r="P5" s="8" t="s">
        <v>43</v>
      </c>
      <c r="Q5" s="16" t="s">
        <v>30</v>
      </c>
      <c r="R5" s="19"/>
      <c r="S5" s="17"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T5" s="20"/>
      <c r="U5" s="18" t="str">
        <f t="shared" si="1"/>
        <v>#004</v>
      </c>
    </row>
    <row r="6">
      <c r="A6" s="5" t="s">
        <v>44</v>
      </c>
      <c r="B6" s="6">
        <v>43857.0</v>
      </c>
      <c r="C6" s="7" t="s">
        <v>21</v>
      </c>
      <c r="D6" s="7" t="s">
        <v>22</v>
      </c>
      <c r="E6" s="7" t="s">
        <v>23</v>
      </c>
      <c r="F6" s="7" t="s">
        <v>45</v>
      </c>
      <c r="G6" s="7" t="s">
        <v>25</v>
      </c>
      <c r="H6" s="8" t="s">
        <v>46</v>
      </c>
      <c r="I6" s="9">
        <v>43850.0</v>
      </c>
      <c r="J6" s="10">
        <v>43855.0</v>
      </c>
      <c r="K6" s="11">
        <v>43855.0</v>
      </c>
      <c r="L6" s="10"/>
      <c r="M6" s="13" t="s">
        <v>47</v>
      </c>
      <c r="N6" s="14"/>
      <c r="O6" s="8" t="s">
        <v>28</v>
      </c>
      <c r="P6" s="21"/>
      <c r="Q6" s="16" t="s">
        <v>30</v>
      </c>
      <c r="R6" s="9">
        <v>43880.0</v>
      </c>
      <c r="S6" s="17"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T6" s="20"/>
      <c r="U6" s="18" t="str">
        <f t="shared" si="1"/>
        <v>#005</v>
      </c>
    </row>
    <row r="7">
      <c r="A7" s="5" t="s">
        <v>48</v>
      </c>
      <c r="B7" s="6">
        <v>43858.0</v>
      </c>
      <c r="C7" s="7" t="s">
        <v>21</v>
      </c>
      <c r="D7" s="7" t="s">
        <v>49</v>
      </c>
      <c r="E7" s="7" t="s">
        <v>32</v>
      </c>
      <c r="F7" s="7" t="s">
        <v>50</v>
      </c>
      <c r="G7" s="7" t="s">
        <v>25</v>
      </c>
      <c r="H7" s="8" t="s">
        <v>26</v>
      </c>
      <c r="I7" s="9">
        <v>43852.0</v>
      </c>
      <c r="J7" s="10">
        <v>43855.0</v>
      </c>
      <c r="K7" s="11">
        <v>43855.0</v>
      </c>
      <c r="L7" s="10"/>
      <c r="M7" s="13" t="s">
        <v>34</v>
      </c>
      <c r="N7" s="14"/>
      <c r="O7" s="8" t="s">
        <v>28</v>
      </c>
      <c r="P7" s="8" t="s">
        <v>51</v>
      </c>
      <c r="Q7" s="16"/>
      <c r="R7" s="19"/>
      <c r="S7"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T7" s="20"/>
      <c r="U7" s="18" t="str">
        <f t="shared" si="1"/>
        <v>#006</v>
      </c>
    </row>
    <row r="8">
      <c r="A8" s="5" t="s">
        <v>52</v>
      </c>
      <c r="B8" s="6">
        <v>43858.0</v>
      </c>
      <c r="C8" s="7" t="s">
        <v>21</v>
      </c>
      <c r="D8" s="7" t="s">
        <v>49</v>
      </c>
      <c r="E8" s="7" t="s">
        <v>32</v>
      </c>
      <c r="F8" s="7" t="s">
        <v>50</v>
      </c>
      <c r="G8" s="7" t="s">
        <v>25</v>
      </c>
      <c r="H8" s="8" t="s">
        <v>26</v>
      </c>
      <c r="I8" s="9">
        <v>43852.0</v>
      </c>
      <c r="J8" s="10">
        <v>43855.0</v>
      </c>
      <c r="K8" s="11">
        <v>43855.0</v>
      </c>
      <c r="L8" s="10"/>
      <c r="M8" s="13" t="s">
        <v>34</v>
      </c>
      <c r="N8" s="14"/>
      <c r="O8" s="8" t="s">
        <v>28</v>
      </c>
      <c r="P8" s="8" t="s">
        <v>51</v>
      </c>
      <c r="Q8" s="16" t="s">
        <v>30</v>
      </c>
      <c r="R8" s="9">
        <v>43893.0</v>
      </c>
      <c r="S8" s="17"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T8" s="17" t="str">
        <f>HYPERLINK("https://www.cdc.gov.tw/Bulletin/Detail/3TdGBCpf1hZhAAz6nwVU0Q?typeid=9","國內42確診個案，已有12名康復出院")</f>
        <v>國內42確診個案，已有12名康復出院</v>
      </c>
      <c r="U8" s="18" t="str">
        <f t="shared" si="1"/>
        <v>#007</v>
      </c>
    </row>
    <row r="9">
      <c r="A9" s="5" t="s">
        <v>53</v>
      </c>
      <c r="B9" s="6">
        <v>43858.0</v>
      </c>
      <c r="C9" s="7" t="s">
        <v>37</v>
      </c>
      <c r="D9" s="7" t="s">
        <v>22</v>
      </c>
      <c r="E9" s="7" t="s">
        <v>23</v>
      </c>
      <c r="F9" s="7" t="s">
        <v>45</v>
      </c>
      <c r="G9" s="7" t="s">
        <v>54</v>
      </c>
      <c r="H9" s="8" t="s">
        <v>55</v>
      </c>
      <c r="I9" s="19"/>
      <c r="J9" s="10">
        <v>43856.0</v>
      </c>
      <c r="K9" s="11">
        <v>43856.0</v>
      </c>
      <c r="L9" s="10"/>
      <c r="M9" s="13" t="s">
        <v>42</v>
      </c>
      <c r="N9" s="14"/>
      <c r="O9" s="8" t="s">
        <v>56</v>
      </c>
      <c r="P9" s="15" t="s">
        <v>57</v>
      </c>
      <c r="Q9" s="16" t="s">
        <v>30</v>
      </c>
      <c r="R9" s="9">
        <v>43888.0</v>
      </c>
      <c r="S9" s="17"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T9" s="17" t="str">
        <f>HYPERLINK("https://www.cdc.gov.tw/Bulletin/Detail/ag6OpgP4RS7GIcaOIQ-ceQ?typeid=9","國內確診個案累計9人出院，其餘病況穩定")</f>
        <v>國內確診個案累計9人出院，其餘病況穩定</v>
      </c>
      <c r="U9" s="18" t="str">
        <f t="shared" si="1"/>
        <v>#008</v>
      </c>
    </row>
    <row r="10">
      <c r="A10" s="5" t="s">
        <v>58</v>
      </c>
      <c r="B10" s="6">
        <v>43860.0</v>
      </c>
      <c r="C10" s="7" t="s">
        <v>21</v>
      </c>
      <c r="D10" s="7" t="s">
        <v>59</v>
      </c>
      <c r="E10" s="7" t="s">
        <v>23</v>
      </c>
      <c r="F10" s="7" t="s">
        <v>60</v>
      </c>
      <c r="G10" s="7" t="s">
        <v>54</v>
      </c>
      <c r="H10" s="8" t="s">
        <v>55</v>
      </c>
      <c r="I10" s="9"/>
      <c r="J10" s="10">
        <v>43857.0</v>
      </c>
      <c r="K10" s="11">
        <v>43858.0</v>
      </c>
      <c r="L10" s="10"/>
      <c r="M10" s="13" t="s">
        <v>61</v>
      </c>
      <c r="N10" s="14"/>
      <c r="O10" s="8" t="s">
        <v>62</v>
      </c>
      <c r="P10" s="15" t="s">
        <v>63</v>
      </c>
      <c r="Q10" s="16"/>
      <c r="R10" s="9">
        <v>43890.0</v>
      </c>
      <c r="S10" s="17"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T10" s="20"/>
      <c r="U10" s="18" t="str">
        <f t="shared" si="1"/>
        <v>#009</v>
      </c>
    </row>
    <row r="11">
      <c r="A11" s="5" t="s">
        <v>64</v>
      </c>
      <c r="B11" s="6">
        <v>43861.0</v>
      </c>
      <c r="C11" s="7" t="s">
        <v>37</v>
      </c>
      <c r="D11" s="7" t="s">
        <v>59</v>
      </c>
      <c r="E11" s="7" t="s">
        <v>23</v>
      </c>
      <c r="F11" s="7" t="s">
        <v>60</v>
      </c>
      <c r="G11" s="7" t="s">
        <v>25</v>
      </c>
      <c r="H11" s="8" t="s">
        <v>26</v>
      </c>
      <c r="I11" s="9">
        <v>43842.0</v>
      </c>
      <c r="J11" s="10">
        <v>43851.0</v>
      </c>
      <c r="K11" s="13" t="s">
        <v>65</v>
      </c>
      <c r="L11" s="12"/>
      <c r="M11" s="13" t="s">
        <v>66</v>
      </c>
      <c r="N11" s="14"/>
      <c r="O11" s="8" t="s">
        <v>28</v>
      </c>
      <c r="P11" s="8" t="s">
        <v>67</v>
      </c>
      <c r="Q11" s="16" t="s">
        <v>30</v>
      </c>
      <c r="R11" s="9">
        <v>43874.0</v>
      </c>
      <c r="S11" s="17"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T11" s="17" t="str">
        <f>HYPERLINK("https://www.cdc.gov.tw/Bulletin/Detail/gLODJ1hG7XU-ZXJNLvkv4A?typeid=9","國內第10例確診個案三採陰性可望解除隔離，即將出院")</f>
        <v>國內第10例確診個案三採陰性可望解除隔離，即將出院</v>
      </c>
      <c r="U11" s="18" t="str">
        <f t="shared" si="1"/>
        <v>#010</v>
      </c>
    </row>
    <row r="12">
      <c r="A12" s="5" t="s">
        <v>68</v>
      </c>
      <c r="B12" s="6">
        <v>43865.0</v>
      </c>
      <c r="C12" s="7" t="s">
        <v>37</v>
      </c>
      <c r="D12" s="7" t="s">
        <v>22</v>
      </c>
      <c r="E12" s="7" t="s">
        <v>23</v>
      </c>
      <c r="F12" s="7" t="s">
        <v>69</v>
      </c>
      <c r="G12" s="7" t="s">
        <v>25</v>
      </c>
      <c r="H12" s="8" t="s">
        <v>26</v>
      </c>
      <c r="I12" s="9">
        <v>43865.0</v>
      </c>
      <c r="J12" s="10"/>
      <c r="K12" s="11">
        <v>43865.0</v>
      </c>
      <c r="L12" s="10"/>
      <c r="M12" s="13" t="s">
        <v>34</v>
      </c>
      <c r="N12" s="14"/>
      <c r="O12" s="8" t="s">
        <v>28</v>
      </c>
      <c r="P12" s="8" t="s">
        <v>70</v>
      </c>
      <c r="Q12" s="16" t="s">
        <v>30</v>
      </c>
      <c r="R12" s="9">
        <v>43888.0</v>
      </c>
      <c r="S12" s="17" t="str">
        <f>HYPERLINK("https://www.cdc.gov.tw/Bulletin/Detail/UkMLn272PYqss-tXBbIFoQ?typeid=9","中央流行疫情指揮中心公布第11例嚴重特殊傳染性肺炎確診個案")</f>
        <v>中央流行疫情指揮中心公布第11例嚴重特殊傳染性肺炎確診個案</v>
      </c>
      <c r="T12" s="17" t="str">
        <f>HYPERLINK("https://www.cdc.gov.tw/Bulletin/Detail/ag6OpgP4RS7GIcaOIQ-ceQ?typeid=9","國內確診個案累計9人出院，其餘病況穩定")</f>
        <v>國內確診個案累計9人出院，其餘病況穩定</v>
      </c>
      <c r="U12" s="18" t="str">
        <f t="shared" si="1"/>
        <v>#011</v>
      </c>
    </row>
    <row r="13">
      <c r="A13" s="5" t="s">
        <v>71</v>
      </c>
      <c r="B13" s="6">
        <v>43867.0</v>
      </c>
      <c r="C13" s="7" t="s">
        <v>37</v>
      </c>
      <c r="D13" s="7" t="s">
        <v>59</v>
      </c>
      <c r="E13" s="7" t="s">
        <v>23</v>
      </c>
      <c r="F13" s="7" t="s">
        <v>33</v>
      </c>
      <c r="G13" s="7" t="s">
        <v>25</v>
      </c>
      <c r="H13" s="8" t="s">
        <v>72</v>
      </c>
      <c r="I13" s="9">
        <v>43863.0</v>
      </c>
      <c r="J13" s="10">
        <v>43864.0</v>
      </c>
      <c r="K13" s="11">
        <v>43865.0</v>
      </c>
      <c r="L13" s="10"/>
      <c r="M13" s="13" t="s">
        <v>73</v>
      </c>
      <c r="N13" s="14"/>
      <c r="O13" s="8" t="s">
        <v>28</v>
      </c>
      <c r="P13" s="8" t="s">
        <v>74</v>
      </c>
      <c r="Q13" s="16" t="s">
        <v>30</v>
      </c>
      <c r="R13" s="9">
        <v>43883.0</v>
      </c>
      <c r="S13" s="17" t="str">
        <f t="shared" ref="S13:S14" si="3">HYPERLINK("https://www.cdc.gov.tw/Bulletin/Detail/NXDgwOfx8WDoXHrXHPIzAw?typeid=9","新增2例境外移入病例，全國共13例病情皆穩定")</f>
        <v>新增2例境外移入病例，全國共13例病情皆穩定</v>
      </c>
      <c r="T13" s="17"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U13" s="18" t="str">
        <f t="shared" si="1"/>
        <v>#012</v>
      </c>
    </row>
    <row r="14">
      <c r="A14" s="5" t="s">
        <v>75</v>
      </c>
      <c r="B14" s="6">
        <v>43867.0</v>
      </c>
      <c r="C14" s="7" t="s">
        <v>21</v>
      </c>
      <c r="D14" s="7" t="s">
        <v>76</v>
      </c>
      <c r="E14" s="7" t="s">
        <v>23</v>
      </c>
      <c r="F14" s="7" t="s">
        <v>77</v>
      </c>
      <c r="G14" s="7" t="s">
        <v>25</v>
      </c>
      <c r="H14" s="8" t="s">
        <v>78</v>
      </c>
      <c r="I14" s="9">
        <v>43851.0</v>
      </c>
      <c r="J14" s="10">
        <v>43862.0</v>
      </c>
      <c r="K14" s="11">
        <v>43865.0</v>
      </c>
      <c r="L14" s="10"/>
      <c r="M14" s="13" t="s">
        <v>79</v>
      </c>
      <c r="N14" s="14"/>
      <c r="O14" s="8" t="s">
        <v>28</v>
      </c>
      <c r="P14" s="8" t="s">
        <v>80</v>
      </c>
      <c r="Q14" s="16" t="s">
        <v>30</v>
      </c>
      <c r="R14" s="9">
        <v>43887.0</v>
      </c>
      <c r="S14" s="17" t="str">
        <f t="shared" si="3"/>
        <v>新增2例境外移入病例，全國共13例病情皆穩定</v>
      </c>
      <c r="T14" s="17" t="str">
        <f>HYPERLINK("https://www.cdc.gov.tw/Bulletin/Detail/mTuBGI3SsNvibVzT07cCfQ?typeid=9","公布案32活動軌跡，同時段出入者請自主健康管理14天")</f>
        <v>公布案32活動軌跡，同時段出入者請自主健康管理14天</v>
      </c>
      <c r="U14" s="18" t="str">
        <f t="shared" si="1"/>
        <v>#013</v>
      </c>
    </row>
    <row r="15">
      <c r="A15" s="5" t="s">
        <v>81</v>
      </c>
      <c r="B15" s="6">
        <v>43867.0</v>
      </c>
      <c r="C15" s="7" t="s">
        <v>37</v>
      </c>
      <c r="D15" s="7" t="s">
        <v>22</v>
      </c>
      <c r="E15" s="7" t="s">
        <v>23</v>
      </c>
      <c r="F15" s="7" t="s">
        <v>33</v>
      </c>
      <c r="G15" s="7" t="s">
        <v>25</v>
      </c>
      <c r="H15" s="8" t="s">
        <v>82</v>
      </c>
      <c r="I15" s="9">
        <v>43862.0</v>
      </c>
      <c r="J15" s="10">
        <v>43856.0</v>
      </c>
      <c r="K15" s="13" t="s">
        <v>83</v>
      </c>
      <c r="L15" s="12"/>
      <c r="M15" s="13" t="s">
        <v>84</v>
      </c>
      <c r="N15" s="14"/>
      <c r="O15" s="8" t="s">
        <v>85</v>
      </c>
      <c r="P15" s="8" t="s">
        <v>86</v>
      </c>
      <c r="Q15" s="16"/>
      <c r="R15" s="19"/>
      <c r="S15" s="17" t="str">
        <f t="shared" ref="S15:S17" si="4">HYPERLINK("https://www.cdc.gov.tw/Bulletin/Detail/IvbkRyP8-l32MqhrMakCBw?typeid=9","指揮中心公布3名確診個案，均隔離治療中")</f>
        <v>指揮中心公布3名確診個案，均隔離治療中</v>
      </c>
      <c r="T15" s="20"/>
      <c r="U15" s="18" t="str">
        <f t="shared" si="1"/>
        <v>#014</v>
      </c>
    </row>
    <row r="16">
      <c r="A16" s="5" t="s">
        <v>87</v>
      </c>
      <c r="B16" s="6">
        <v>43867.0</v>
      </c>
      <c r="C16" s="7" t="s">
        <v>21</v>
      </c>
      <c r="D16" s="7" t="s">
        <v>22</v>
      </c>
      <c r="E16" s="7" t="s">
        <v>23</v>
      </c>
      <c r="F16" s="7" t="s">
        <v>33</v>
      </c>
      <c r="G16" s="7" t="s">
        <v>25</v>
      </c>
      <c r="H16" s="8" t="s">
        <v>82</v>
      </c>
      <c r="I16" s="9">
        <v>43862.0</v>
      </c>
      <c r="J16" s="10">
        <v>43858.0</v>
      </c>
      <c r="K16" s="13" t="s">
        <v>88</v>
      </c>
      <c r="L16" s="12"/>
      <c r="M16" s="13" t="s">
        <v>42</v>
      </c>
      <c r="N16" s="14"/>
      <c r="O16" s="8" t="s">
        <v>85</v>
      </c>
      <c r="P16" s="8" t="s">
        <v>86</v>
      </c>
      <c r="Q16" s="16"/>
      <c r="R16" s="19"/>
      <c r="S16" s="17" t="str">
        <f t="shared" si="4"/>
        <v>指揮中心公布3名確診個案，均隔離治療中</v>
      </c>
      <c r="T16" s="20"/>
      <c r="U16" s="18" t="str">
        <f t="shared" si="1"/>
        <v>#015</v>
      </c>
    </row>
    <row r="17">
      <c r="A17" s="5" t="s">
        <v>89</v>
      </c>
      <c r="B17" s="6">
        <v>43867.0</v>
      </c>
      <c r="C17" s="7" t="s">
        <v>21</v>
      </c>
      <c r="D17" s="7" t="s">
        <v>59</v>
      </c>
      <c r="E17" s="7" t="s">
        <v>23</v>
      </c>
      <c r="F17" s="7" t="s">
        <v>90</v>
      </c>
      <c r="G17" s="7" t="s">
        <v>25</v>
      </c>
      <c r="H17" s="8" t="s">
        <v>91</v>
      </c>
      <c r="I17" s="9">
        <v>43854.0</v>
      </c>
      <c r="J17" s="10">
        <v>43862.0</v>
      </c>
      <c r="K17" s="13" t="s">
        <v>92</v>
      </c>
      <c r="L17" s="12"/>
      <c r="M17" s="13" t="s">
        <v>93</v>
      </c>
      <c r="N17" s="14"/>
      <c r="O17" s="8" t="s">
        <v>94</v>
      </c>
      <c r="P17" s="8"/>
      <c r="Q17" s="16" t="s">
        <v>30</v>
      </c>
      <c r="R17" s="9">
        <v>43891.0</v>
      </c>
      <c r="S17" s="17" t="str">
        <f t="shared" si="4"/>
        <v>指揮中心公布3名確診個案，均隔離治療中</v>
      </c>
      <c r="T17" s="20"/>
      <c r="U17" s="18" t="str">
        <f t="shared" si="1"/>
        <v>#016</v>
      </c>
    </row>
    <row r="18">
      <c r="A18" s="5" t="s">
        <v>95</v>
      </c>
      <c r="B18" s="6">
        <v>43869.0</v>
      </c>
      <c r="C18" s="7" t="s">
        <v>37</v>
      </c>
      <c r="D18" s="7" t="s">
        <v>76</v>
      </c>
      <c r="E18" s="7" t="s">
        <v>23</v>
      </c>
      <c r="F18" s="7" t="s">
        <v>33</v>
      </c>
      <c r="G18" s="7" t="s">
        <v>25</v>
      </c>
      <c r="H18" s="8" t="s">
        <v>82</v>
      </c>
      <c r="I18" s="9">
        <v>43862.0</v>
      </c>
      <c r="J18" s="10">
        <v>43857.0</v>
      </c>
      <c r="K18" s="11">
        <v>43868.0</v>
      </c>
      <c r="L18" s="10"/>
      <c r="M18" s="13" t="s">
        <v>42</v>
      </c>
      <c r="N18" s="14"/>
      <c r="O18" s="8" t="s">
        <v>85</v>
      </c>
      <c r="P18" s="8" t="s">
        <v>86</v>
      </c>
      <c r="Q18" s="16" t="s">
        <v>30</v>
      </c>
      <c r="R18" s="9">
        <v>43888.0</v>
      </c>
      <c r="S18" s="17" t="str">
        <f>HYPERLINK("https://www.cdc.gov.tw/Bulletin/Detail/CngpYj-4R7LFxtHUDUK5Vw?typeid=9","國內新增1例確定病例，男子與父母出國同遊齊染病")</f>
        <v>國內新增1例確定病例，男子與父母出國同遊齊染病</v>
      </c>
      <c r="T18" s="17" t="str">
        <f>HYPERLINK("https://www.cdc.gov.tw/Bulletin/Detail/ag6OpgP4RS7GIcaOIQ-ceQ?typeid=9","國內確診個案累計9人出院，其餘病況穩定")</f>
        <v>國內確診個案累計9人出院，其餘病況穩定</v>
      </c>
      <c r="U18" s="18" t="str">
        <f t="shared" si="1"/>
        <v>#017</v>
      </c>
    </row>
    <row r="19">
      <c r="A19" s="5" t="s">
        <v>96</v>
      </c>
      <c r="B19" s="6">
        <v>43870.0</v>
      </c>
      <c r="C19" s="7" t="s">
        <v>37</v>
      </c>
      <c r="D19" s="7" t="s">
        <v>76</v>
      </c>
      <c r="E19" s="7" t="s">
        <v>23</v>
      </c>
      <c r="F19" s="7" t="s">
        <v>33</v>
      </c>
      <c r="G19" s="7" t="s">
        <v>25</v>
      </c>
      <c r="H19" s="8" t="s">
        <v>82</v>
      </c>
      <c r="I19" s="9">
        <v>43862.0</v>
      </c>
      <c r="J19" s="10"/>
      <c r="K19" s="22"/>
      <c r="L19" s="23"/>
      <c r="M19" s="15" t="s">
        <v>97</v>
      </c>
      <c r="N19" s="14"/>
      <c r="O19" s="8" t="s">
        <v>85</v>
      </c>
      <c r="P19" s="8" t="s">
        <v>86</v>
      </c>
      <c r="Q19" s="16"/>
      <c r="R19" s="16" t="s">
        <v>98</v>
      </c>
      <c r="S19" s="17" t="str">
        <f>HYPERLINK("https://www.cdc.gov.tw/Bulletin/Detail/iMZg3IYhKMeo-87fTw8hpQ?typeid=9","國內新增1例境外移入確定病例，亦為與父母出國同遊感染")</f>
        <v>國內新增1例境外移入確定病例，亦為與父母出國同遊感染</v>
      </c>
      <c r="T19" s="20"/>
      <c r="U19" s="18" t="str">
        <f t="shared" si="1"/>
        <v>#018</v>
      </c>
    </row>
    <row r="20">
      <c r="A20" s="5" t="s">
        <v>99</v>
      </c>
      <c r="B20" s="6">
        <v>43877.0</v>
      </c>
      <c r="C20" s="7" t="s">
        <v>37</v>
      </c>
      <c r="D20" s="7" t="s">
        <v>100</v>
      </c>
      <c r="E20" s="7" t="s">
        <v>23</v>
      </c>
      <c r="F20" s="7" t="s">
        <v>45</v>
      </c>
      <c r="G20" s="7" t="s">
        <v>54</v>
      </c>
      <c r="H20" s="8" t="s">
        <v>55</v>
      </c>
      <c r="I20" s="19"/>
      <c r="J20" s="10">
        <v>43857.0</v>
      </c>
      <c r="K20" s="13" t="s">
        <v>101</v>
      </c>
      <c r="L20" s="10"/>
      <c r="M20" s="13" t="s">
        <v>102</v>
      </c>
      <c r="N20" s="14" t="s">
        <v>103</v>
      </c>
      <c r="O20" s="8" t="s">
        <v>104</v>
      </c>
      <c r="P20" s="8" t="s">
        <v>105</v>
      </c>
      <c r="Q20" s="16" t="s">
        <v>106</v>
      </c>
      <c r="R20" s="24">
        <v>43876.0</v>
      </c>
      <c r="S20" s="17" t="str">
        <f t="shared" ref="S20:S21" si="5">HYPERLINK("https://www.cdc.gov.tw/Bulletin/Detail/C7SfkryzIXWf0eF_1O03hw?typeid=9","國內新增武漢肺炎2例本土個案，相關接觸者持續掌握中")</f>
        <v>國內新增武漢肺炎2例本土個案，相關接觸者持續掌握中</v>
      </c>
      <c r="T20" s="20"/>
      <c r="U20" s="18" t="str">
        <f t="shared" si="1"/>
        <v>#019</v>
      </c>
    </row>
    <row r="21">
      <c r="A21" s="5" t="s">
        <v>107</v>
      </c>
      <c r="B21" s="6">
        <v>43877.0</v>
      </c>
      <c r="C21" s="7" t="s">
        <v>37</v>
      </c>
      <c r="D21" s="7" t="s">
        <v>22</v>
      </c>
      <c r="E21" s="7" t="s">
        <v>23</v>
      </c>
      <c r="F21" s="7" t="s">
        <v>45</v>
      </c>
      <c r="G21" s="7" t="s">
        <v>54</v>
      </c>
      <c r="H21" s="8" t="s">
        <v>55</v>
      </c>
      <c r="I21" s="19"/>
      <c r="J21" s="10"/>
      <c r="K21" s="22"/>
      <c r="L21" s="23"/>
      <c r="M21" s="13" t="s">
        <v>108</v>
      </c>
      <c r="N21" s="25"/>
      <c r="O21" s="8" t="s">
        <v>109</v>
      </c>
      <c r="P21" s="8" t="s">
        <v>110</v>
      </c>
      <c r="Q21" s="16"/>
      <c r="R21" s="19"/>
      <c r="S21" s="17" t="str">
        <f t="shared" si="5"/>
        <v>國內新增武漢肺炎2例本土個案，相關接觸者持續掌握中</v>
      </c>
      <c r="T21" s="20"/>
      <c r="U21" s="18" t="str">
        <f t="shared" si="1"/>
        <v>#020</v>
      </c>
    </row>
    <row r="22">
      <c r="A22" s="5" t="s">
        <v>111</v>
      </c>
      <c r="B22" s="6">
        <v>43878.0</v>
      </c>
      <c r="C22" s="7" t="s">
        <v>21</v>
      </c>
      <c r="D22" s="7" t="s">
        <v>112</v>
      </c>
      <c r="E22" s="7" t="s">
        <v>23</v>
      </c>
      <c r="F22" s="7" t="s">
        <v>45</v>
      </c>
      <c r="G22" s="7" t="s">
        <v>54</v>
      </c>
      <c r="H22" s="8" t="s">
        <v>55</v>
      </c>
      <c r="I22" s="19"/>
      <c r="J22" s="10">
        <v>43867.0</v>
      </c>
      <c r="K22" s="11">
        <v>43867.0</v>
      </c>
      <c r="L22" s="10"/>
      <c r="M22" s="13" t="s">
        <v>113</v>
      </c>
      <c r="N22" s="25"/>
      <c r="O22" s="8" t="s">
        <v>109</v>
      </c>
      <c r="P22" s="8" t="s">
        <v>114</v>
      </c>
      <c r="Q22" s="16"/>
      <c r="R22" s="19"/>
      <c r="S22" s="17" t="str">
        <f t="shared" ref="S22:S23" si="6">HYPERLINK("https://www.cdc.gov.tw/Bulletin/Detail/vyO8cx1_zgIhsCx-PbxWYQ?typeid=9","新增2例武漢肺炎病例，為昨日確診個案家人")</f>
        <v>新增2例武漢肺炎病例，為昨日確診個案家人</v>
      </c>
      <c r="T22" s="20"/>
      <c r="U22" s="18" t="str">
        <f t="shared" si="1"/>
        <v>#021</v>
      </c>
    </row>
    <row r="23">
      <c r="A23" s="5" t="s">
        <v>115</v>
      </c>
      <c r="B23" s="6">
        <v>43878.0</v>
      </c>
      <c r="C23" s="7" t="s">
        <v>37</v>
      </c>
      <c r="D23" s="7" t="s">
        <v>116</v>
      </c>
      <c r="E23" s="7" t="s">
        <v>23</v>
      </c>
      <c r="F23" s="7" t="s">
        <v>50</v>
      </c>
      <c r="G23" s="7" t="s">
        <v>54</v>
      </c>
      <c r="H23" s="8" t="s">
        <v>55</v>
      </c>
      <c r="I23" s="19"/>
      <c r="J23" s="10">
        <v>43858.0</v>
      </c>
      <c r="K23" s="22"/>
      <c r="L23" s="23"/>
      <c r="M23" s="13" t="s">
        <v>117</v>
      </c>
      <c r="N23" s="25"/>
      <c r="O23" s="8" t="s">
        <v>109</v>
      </c>
      <c r="P23" s="8" t="s">
        <v>118</v>
      </c>
      <c r="Q23" s="16"/>
      <c r="R23" s="19"/>
      <c r="S23" s="17" t="str">
        <f t="shared" si="6"/>
        <v>新增2例武漢肺炎病例，為昨日確診個案家人</v>
      </c>
      <c r="T23" s="20"/>
      <c r="U23" s="18" t="str">
        <f t="shared" si="1"/>
        <v>#022</v>
      </c>
    </row>
    <row r="24">
      <c r="A24" s="5" t="s">
        <v>119</v>
      </c>
      <c r="B24" s="6">
        <v>43880.0</v>
      </c>
      <c r="C24" s="7" t="s">
        <v>21</v>
      </c>
      <c r="D24" s="7" t="s">
        <v>100</v>
      </c>
      <c r="E24" s="7" t="s">
        <v>23</v>
      </c>
      <c r="F24" s="7" t="s">
        <v>50</v>
      </c>
      <c r="G24" s="7" t="s">
        <v>54</v>
      </c>
      <c r="H24" s="8" t="s">
        <v>55</v>
      </c>
      <c r="I24" s="19"/>
      <c r="J24" s="10"/>
      <c r="K24" s="22"/>
      <c r="L24" s="23"/>
      <c r="M24" s="13" t="s">
        <v>120</v>
      </c>
      <c r="N24" s="7" t="s">
        <v>121</v>
      </c>
      <c r="O24" s="8" t="s">
        <v>109</v>
      </c>
      <c r="P24" s="8" t="s">
        <v>122</v>
      </c>
      <c r="Q24" s="16"/>
      <c r="S24" s="17" t="str">
        <f>HYPERLINK("https://www.cdc.gov.tw/Bulletin/Detail/6LXsHJghGNNhrN7VI85ufg?typeid=9","中部家庭群聚新增1例確定病例；接觸者189人檢驗陰性，24人檢驗中")</f>
        <v>中部家庭群聚新增1例確定病例；接觸者189人檢驗陰性，24人檢驗中</v>
      </c>
      <c r="T24" s="20"/>
      <c r="U24" s="18" t="str">
        <f t="shared" si="1"/>
        <v>#023</v>
      </c>
    </row>
    <row r="25">
      <c r="A25" s="5" t="s">
        <v>123</v>
      </c>
      <c r="B25" s="6">
        <v>43880.0</v>
      </c>
      <c r="C25" s="7" t="s">
        <v>21</v>
      </c>
      <c r="D25" s="7" t="s">
        <v>100</v>
      </c>
      <c r="E25" s="7" t="s">
        <v>23</v>
      </c>
      <c r="F25" s="7" t="s">
        <v>124</v>
      </c>
      <c r="G25" s="7" t="s">
        <v>54</v>
      </c>
      <c r="H25" s="8" t="s">
        <v>55</v>
      </c>
      <c r="I25" s="19"/>
      <c r="J25" s="10">
        <v>43852.0</v>
      </c>
      <c r="K25" s="13" t="s">
        <v>125</v>
      </c>
      <c r="L25" s="23"/>
      <c r="M25" s="13" t="s">
        <v>27</v>
      </c>
      <c r="N25" s="25"/>
      <c r="O25" s="26" t="s">
        <v>126</v>
      </c>
      <c r="P25" s="8" t="s">
        <v>127</v>
      </c>
      <c r="Q25" s="16"/>
      <c r="R25" s="19"/>
      <c r="S25" s="17" t="str">
        <f>HYPERLINK("https://www.cdc.gov.tw/Bulletin/Detail/h_32ZnPEoIfJBC7g215u_g?typeid=9","新增1確診病例，指揮中心持續追蹤接觸者及發病前活動史")</f>
        <v>新增1確診病例，指揮中心持續追蹤接觸者及發病前活動史</v>
      </c>
      <c r="T25" s="20"/>
      <c r="U25" s="18" t="str">
        <f t="shared" si="1"/>
        <v>#024</v>
      </c>
    </row>
    <row r="26">
      <c r="A26" s="5" t="s">
        <v>128</v>
      </c>
      <c r="B26" s="6">
        <v>43882.0</v>
      </c>
      <c r="C26" s="7" t="s">
        <v>21</v>
      </c>
      <c r="D26" s="7">
        <v>20.0</v>
      </c>
      <c r="E26" s="7" t="s">
        <v>23</v>
      </c>
      <c r="F26" s="7" t="s">
        <v>124</v>
      </c>
      <c r="G26" s="7" t="s">
        <v>54</v>
      </c>
      <c r="H26" s="8" t="s">
        <v>55</v>
      </c>
      <c r="I26" s="19"/>
      <c r="J26" s="10">
        <v>43858.0</v>
      </c>
      <c r="K26" s="13" t="s">
        <v>129</v>
      </c>
      <c r="L26" s="23"/>
      <c r="M26" s="13" t="s">
        <v>130</v>
      </c>
      <c r="N26" s="25"/>
      <c r="O26" s="8" t="s">
        <v>131</v>
      </c>
      <c r="P26" s="8" t="s">
        <v>132</v>
      </c>
      <c r="Q26" s="16"/>
      <c r="R26" s="19"/>
      <c r="S26" s="17" t="str">
        <f t="shared" ref="S26:S27" si="7">HYPERLINK("https://www.cdc.gov.tw/Bulletin/Detail/-aJ2VX6yo1lkj-fCLzPB5Q?typeid=9","新增2例武漢肺炎病例，為案24家人")</f>
        <v>新增2例武漢肺炎病例，為案24家人</v>
      </c>
      <c r="T26" s="20"/>
      <c r="U26" s="18" t="str">
        <f t="shared" si="1"/>
        <v>#025</v>
      </c>
    </row>
    <row r="27">
      <c r="A27" s="5" t="s">
        <v>133</v>
      </c>
      <c r="B27" s="6">
        <v>43882.0</v>
      </c>
      <c r="C27" s="7" t="s">
        <v>21</v>
      </c>
      <c r="D27" s="7" t="s">
        <v>59</v>
      </c>
      <c r="E27" s="7" t="s">
        <v>23</v>
      </c>
      <c r="F27" s="7" t="s">
        <v>124</v>
      </c>
      <c r="G27" s="7" t="s">
        <v>54</v>
      </c>
      <c r="H27" s="8" t="s">
        <v>55</v>
      </c>
      <c r="I27" s="19"/>
      <c r="J27" s="10"/>
      <c r="K27" s="13" t="s">
        <v>134</v>
      </c>
      <c r="L27" s="12"/>
      <c r="M27" s="13" t="s">
        <v>108</v>
      </c>
      <c r="N27" s="14" t="s">
        <v>135</v>
      </c>
      <c r="O27" s="8" t="s">
        <v>131</v>
      </c>
      <c r="P27" s="8" t="s">
        <v>136</v>
      </c>
      <c r="Q27" s="16"/>
      <c r="R27" s="16" t="s">
        <v>98</v>
      </c>
      <c r="S27" s="17" t="str">
        <f t="shared" si="7"/>
        <v>新增2例武漢肺炎病例，為案24家人</v>
      </c>
      <c r="T27" s="17" t="str">
        <f>HYPERLINK("https://www.cdc.gov.tw/Bulletin/Detail/kWHCPxp3H9JFeUw7VYY_2w?typeid=9","今日國內無新增確診病例，已有15名案例康復出院")</f>
        <v>今日國內無新增確診病例，已有15名案例康復出院</v>
      </c>
      <c r="U27" s="18" t="str">
        <f t="shared" si="1"/>
        <v>#026</v>
      </c>
    </row>
    <row r="28">
      <c r="A28" s="5" t="s">
        <v>137</v>
      </c>
      <c r="B28" s="6">
        <v>43884.0</v>
      </c>
      <c r="C28" s="7" t="s">
        <v>37</v>
      </c>
      <c r="D28" s="7" t="s">
        <v>112</v>
      </c>
      <c r="E28" s="7" t="s">
        <v>23</v>
      </c>
      <c r="F28" s="7" t="s">
        <v>124</v>
      </c>
      <c r="G28" s="7" t="s">
        <v>54</v>
      </c>
      <c r="H28" s="8" t="s">
        <v>55</v>
      </c>
      <c r="I28" s="19"/>
      <c r="J28" s="10">
        <v>43877.0</v>
      </c>
      <c r="K28" s="13" t="s">
        <v>138</v>
      </c>
      <c r="L28" s="12"/>
      <c r="M28" s="13" t="s">
        <v>139</v>
      </c>
      <c r="N28" s="14" t="s">
        <v>140</v>
      </c>
      <c r="O28" s="26" t="s">
        <v>126</v>
      </c>
      <c r="P28" s="8" t="s">
        <v>141</v>
      </c>
      <c r="Q28" s="16" t="s">
        <v>106</v>
      </c>
      <c r="R28" s="24">
        <v>43910.0</v>
      </c>
      <c r="S28" s="17" t="str">
        <f t="shared" ref="S28:S29" si="8">HYPERLINK("https://www.cdc.gov.tw/Bulletin/Detail/C7-MYdzbvh6pjXkcto556A?typeid=9","新增2例武漢肺炎家庭群聚病例，指揮中心持續追蹤接觸者及發病前活動史")</f>
        <v>新增2例武漢肺炎家庭群聚病例，指揮中心持續追蹤接觸者及發病前活動史</v>
      </c>
      <c r="T28" s="20"/>
      <c r="U28" s="18" t="str">
        <f t="shared" si="1"/>
        <v>#027</v>
      </c>
    </row>
    <row r="29">
      <c r="A29" s="5" t="s">
        <v>142</v>
      </c>
      <c r="B29" s="6">
        <v>43884.0</v>
      </c>
      <c r="C29" s="7" t="s">
        <v>37</v>
      </c>
      <c r="D29" s="7" t="s">
        <v>22</v>
      </c>
      <c r="E29" s="7" t="s">
        <v>23</v>
      </c>
      <c r="F29" s="7" t="s">
        <v>124</v>
      </c>
      <c r="G29" s="7" t="s">
        <v>54</v>
      </c>
      <c r="H29" s="8" t="s">
        <v>55</v>
      </c>
      <c r="I29" s="19"/>
      <c r="J29" s="10">
        <v>43861.0</v>
      </c>
      <c r="K29" s="13" t="s">
        <v>143</v>
      </c>
      <c r="L29" s="12"/>
      <c r="M29" s="13" t="s">
        <v>144</v>
      </c>
      <c r="N29" s="25"/>
      <c r="O29" s="8" t="s">
        <v>145</v>
      </c>
      <c r="P29" s="8" t="s">
        <v>146</v>
      </c>
      <c r="Q29" s="16"/>
      <c r="R29" s="19"/>
      <c r="S29" s="17" t="str">
        <f t="shared" si="8"/>
        <v>新增2例武漢肺炎家庭群聚病例，指揮中心持續追蹤接觸者及發病前活動史</v>
      </c>
      <c r="T29" s="20"/>
      <c r="U29" s="18" t="str">
        <f t="shared" si="1"/>
        <v>#028</v>
      </c>
    </row>
    <row r="30">
      <c r="A30" s="5" t="s">
        <v>147</v>
      </c>
      <c r="B30" s="6">
        <v>43885.0</v>
      </c>
      <c r="C30" s="7" t="s">
        <v>37</v>
      </c>
      <c r="D30" s="7" t="s">
        <v>59</v>
      </c>
      <c r="E30" s="7" t="s">
        <v>23</v>
      </c>
      <c r="F30" s="7" t="s">
        <v>124</v>
      </c>
      <c r="G30" s="7" t="s">
        <v>54</v>
      </c>
      <c r="H30" s="8" t="s">
        <v>148</v>
      </c>
      <c r="I30" s="9">
        <v>43801.0</v>
      </c>
      <c r="J30" s="10">
        <v>43859.0</v>
      </c>
      <c r="K30" s="22"/>
      <c r="L30" s="12"/>
      <c r="M30" s="13" t="s">
        <v>149</v>
      </c>
      <c r="N30" s="25"/>
      <c r="O30" s="8" t="s">
        <v>145</v>
      </c>
      <c r="P30" s="8" t="s">
        <v>150</v>
      </c>
      <c r="Q30" s="16"/>
      <c r="R30" s="16" t="s">
        <v>98</v>
      </c>
      <c r="S30" s="17" t="str">
        <f t="shared" ref="S30:S31" si="9">HYPERLINK("https://www.cdc.gov.tw/Bulletin/Detail/Dazcp9fZ_JhjgekDONkWlQ?typeid=9","新增2確診案例均隔離治療中，為案27家庭接觸者")</f>
        <v>新增2確診案例均隔離治療中，為案27家庭接觸者</v>
      </c>
      <c r="T30" s="17" t="str">
        <f>HYPERLINK("https://www.cdc.gov.tw/Bulletin/Detail/mzsDbetKzS1Bfxg9XNcHpA?typeid=9","澳洲確診個案在台活動史單純，社區傳播風險低")</f>
        <v>澳洲確診個案在台活動史單純，社區傳播風險低</v>
      </c>
      <c r="U30" s="18" t="str">
        <f t="shared" si="1"/>
        <v>#029</v>
      </c>
    </row>
    <row r="31">
      <c r="A31" s="5" t="s">
        <v>151</v>
      </c>
      <c r="B31" s="6">
        <v>43885.0</v>
      </c>
      <c r="C31" s="7" t="s">
        <v>21</v>
      </c>
      <c r="D31" s="7" t="s">
        <v>49</v>
      </c>
      <c r="E31" s="7" t="s">
        <v>23</v>
      </c>
      <c r="F31" s="7" t="s">
        <v>124</v>
      </c>
      <c r="G31" s="7" t="s">
        <v>54</v>
      </c>
      <c r="H31" s="8" t="s">
        <v>55</v>
      </c>
      <c r="I31" s="19"/>
      <c r="J31" s="10">
        <v>43867.0</v>
      </c>
      <c r="K31" s="13" t="s">
        <v>152</v>
      </c>
      <c r="L31" s="12"/>
      <c r="M31" s="13" t="s">
        <v>153</v>
      </c>
      <c r="N31" s="25"/>
      <c r="O31" s="8" t="s">
        <v>145</v>
      </c>
      <c r="P31" s="8" t="s">
        <v>154</v>
      </c>
      <c r="Q31" s="16"/>
      <c r="R31" s="19"/>
      <c r="S31" s="17" t="str">
        <f t="shared" si="9"/>
        <v>新增2確診案例均隔離治療中，為案27家庭接觸者</v>
      </c>
      <c r="T31" s="20"/>
      <c r="U31" s="18" t="str">
        <f t="shared" si="1"/>
        <v>#030</v>
      </c>
    </row>
    <row r="32">
      <c r="A32" s="5" t="s">
        <v>155</v>
      </c>
      <c r="B32" s="6">
        <v>43886.0</v>
      </c>
      <c r="C32" s="7" t="s">
        <v>37</v>
      </c>
      <c r="D32" s="7">
        <v>11.0</v>
      </c>
      <c r="E32" s="7" t="s">
        <v>23</v>
      </c>
      <c r="F32" s="7" t="s">
        <v>124</v>
      </c>
      <c r="G32" s="7" t="s">
        <v>54</v>
      </c>
      <c r="H32" s="8" t="s">
        <v>55</v>
      </c>
      <c r="I32" s="19"/>
      <c r="J32" s="10"/>
      <c r="K32" s="22"/>
      <c r="L32" s="23"/>
      <c r="M32" s="13" t="s">
        <v>108</v>
      </c>
      <c r="N32" s="25"/>
      <c r="O32" s="8" t="s">
        <v>145</v>
      </c>
      <c r="P32" s="8" t="s">
        <v>156</v>
      </c>
      <c r="Q32" s="16"/>
      <c r="R32" s="19"/>
      <c r="S32" s="17" t="str">
        <f>HYPERLINK("https://www.cdc.gov.tw/Bulletin/Detail/xPmqMlA7AKP_vGPJw-SoAg?typeid=9","新增1例確診個案，同為案27家庭接觸者")</f>
        <v>新增1例確診個案，同為案27家庭接觸者</v>
      </c>
      <c r="T32" s="20"/>
      <c r="U32" s="18" t="str">
        <f t="shared" si="1"/>
        <v>#031</v>
      </c>
    </row>
    <row r="33">
      <c r="A33" s="5" t="s">
        <v>157</v>
      </c>
      <c r="B33" s="6">
        <v>43887.0</v>
      </c>
      <c r="C33" s="7" t="s">
        <v>21</v>
      </c>
      <c r="D33" s="7" t="s">
        <v>116</v>
      </c>
      <c r="E33" s="7" t="s">
        <v>158</v>
      </c>
      <c r="F33" s="7" t="s">
        <v>124</v>
      </c>
      <c r="G33" s="7" t="s">
        <v>54</v>
      </c>
      <c r="H33" s="8" t="s">
        <v>55</v>
      </c>
      <c r="I33" s="19"/>
      <c r="J33" s="10"/>
      <c r="K33" s="22"/>
      <c r="L33" s="23"/>
      <c r="M33" s="13" t="s">
        <v>149</v>
      </c>
      <c r="N33" s="25"/>
      <c r="O33" s="8" t="s">
        <v>145</v>
      </c>
      <c r="P33" s="8" t="s">
        <v>159</v>
      </c>
      <c r="Q33" s="16"/>
      <c r="R33" s="19"/>
      <c r="S33" s="17" t="str">
        <f>HYPERLINK("https://www.cdc.gov.tw/Bulletin/Detail/ra20bYUzTRZoZGSg9LbpeA?typeid=9","公布第32例確診個案，為案27外籍看護")</f>
        <v>公布第32例確診個案，為案27外籍看護</v>
      </c>
      <c r="T33" s="20"/>
      <c r="U33" s="18" t="str">
        <f t="shared" si="1"/>
        <v>#032</v>
      </c>
    </row>
    <row r="34">
      <c r="A34" s="5" t="s">
        <v>160</v>
      </c>
      <c r="B34" s="6">
        <v>43889.0</v>
      </c>
      <c r="C34" s="7" t="s">
        <v>37</v>
      </c>
      <c r="D34" s="7" t="s">
        <v>116</v>
      </c>
      <c r="E34" s="7" t="s">
        <v>23</v>
      </c>
      <c r="F34" s="7" t="s">
        <v>69</v>
      </c>
      <c r="G34" s="7" t="s">
        <v>25</v>
      </c>
      <c r="H34" s="8" t="s">
        <v>161</v>
      </c>
      <c r="I34" s="9">
        <v>43883.0</v>
      </c>
      <c r="J34" s="10">
        <v>43886.0</v>
      </c>
      <c r="K34" s="13" t="s">
        <v>162</v>
      </c>
      <c r="L34" s="12"/>
      <c r="M34" s="13" t="s">
        <v>163</v>
      </c>
      <c r="N34" s="25"/>
      <c r="O34" s="8" t="s">
        <v>164</v>
      </c>
      <c r="P34" s="15" t="s">
        <v>165</v>
      </c>
      <c r="Q34" s="16"/>
      <c r="R34" s="16" t="s">
        <v>166</v>
      </c>
      <c r="S34" s="17" t="str">
        <f t="shared" ref="S34:S35" si="10">HYPERLINK("https://www.cdc.gov.tw/Bulletin/Detail/HBpziqvnQZesFtrAyQFeJg?typeid=9","新增2例確診，指揮中心密切追蹤接觸者")</f>
        <v>新增2例確診，指揮中心密切追蹤接觸者</v>
      </c>
      <c r="T34" s="27"/>
      <c r="U34" s="18" t="str">
        <f t="shared" si="1"/>
        <v>#033</v>
      </c>
    </row>
    <row r="35">
      <c r="A35" s="5" t="s">
        <v>167</v>
      </c>
      <c r="B35" s="6">
        <v>43889.0</v>
      </c>
      <c r="C35" s="7" t="s">
        <v>21</v>
      </c>
      <c r="D35" s="7" t="s">
        <v>22</v>
      </c>
      <c r="E35" s="7" t="s">
        <v>23</v>
      </c>
      <c r="F35" s="7" t="s">
        <v>69</v>
      </c>
      <c r="G35" s="7" t="s">
        <v>54</v>
      </c>
      <c r="H35" s="8" t="s">
        <v>55</v>
      </c>
      <c r="I35" s="19"/>
      <c r="J35" s="10"/>
      <c r="K35" s="13" t="s">
        <v>168</v>
      </c>
      <c r="L35" s="12"/>
      <c r="M35" s="13" t="s">
        <v>169</v>
      </c>
      <c r="N35" s="14" t="s">
        <v>170</v>
      </c>
      <c r="O35" s="26" t="s">
        <v>126</v>
      </c>
      <c r="P35" s="28" t="s">
        <v>171</v>
      </c>
      <c r="Q35" s="16" t="s">
        <v>106</v>
      </c>
      <c r="R35" s="24">
        <v>43919.0</v>
      </c>
      <c r="S35" s="17" t="str">
        <f t="shared" si="10"/>
        <v>新增2例確診，指揮中心密切追蹤接觸者</v>
      </c>
      <c r="T35" s="20"/>
      <c r="U35" s="18" t="str">
        <f t="shared" si="1"/>
        <v>#034</v>
      </c>
    </row>
    <row r="36">
      <c r="A36" s="5" t="s">
        <v>172</v>
      </c>
      <c r="B36" s="6">
        <v>43890.0</v>
      </c>
      <c r="C36" s="7" t="s">
        <v>21</v>
      </c>
      <c r="D36" s="7" t="s">
        <v>22</v>
      </c>
      <c r="E36" s="7" t="s">
        <v>23</v>
      </c>
      <c r="F36" s="7" t="s">
        <v>69</v>
      </c>
      <c r="G36" s="7" t="s">
        <v>54</v>
      </c>
      <c r="H36" s="8" t="s">
        <v>55</v>
      </c>
      <c r="I36" s="19"/>
      <c r="J36" s="10" t="s">
        <v>173</v>
      </c>
      <c r="K36" s="22"/>
      <c r="L36" s="23"/>
      <c r="M36" s="13" t="s">
        <v>174</v>
      </c>
      <c r="N36" s="25"/>
      <c r="O36" s="8" t="s">
        <v>175</v>
      </c>
      <c r="P36" s="8" t="s">
        <v>176</v>
      </c>
      <c r="Q36" s="16"/>
      <c r="R36" s="16" t="s">
        <v>177</v>
      </c>
      <c r="S36" s="17" t="str">
        <f t="shared" ref="S36:S39" si="11">HYPERLINK("https://www.cdc.gov.tw/Bulletin/Detail/mbmNaswS86akZ2X7Vt_-Aw?typeid=9","新增5確診個案，其中4例為案34醫院接觸者")</f>
        <v>新增5確診個案，其中4例為案34醫院接觸者</v>
      </c>
      <c r="T36" s="17" t="str">
        <f>HYPERLINK("https://www.cdc.gov.tw/Bulletin/Detail/uYVuqbbdMsVLuzBIpT8G6g?typeid=9","國內累計47名確診個案，其中17人解除隔離")</f>
        <v>國內累計47名確診個案，其中17人解除隔離</v>
      </c>
      <c r="U36" s="18" t="str">
        <f t="shared" si="1"/>
        <v>#035</v>
      </c>
    </row>
    <row r="37">
      <c r="A37" s="5" t="s">
        <v>178</v>
      </c>
      <c r="B37" s="6">
        <v>43890.0</v>
      </c>
      <c r="C37" s="7" t="s">
        <v>21</v>
      </c>
      <c r="D37" s="7" t="s">
        <v>76</v>
      </c>
      <c r="E37" s="7" t="s">
        <v>23</v>
      </c>
      <c r="F37" s="7" t="s">
        <v>69</v>
      </c>
      <c r="G37" s="7" t="s">
        <v>54</v>
      </c>
      <c r="H37" s="8" t="s">
        <v>55</v>
      </c>
      <c r="I37" s="19"/>
      <c r="J37" s="10" t="s">
        <v>173</v>
      </c>
      <c r="K37" s="22"/>
      <c r="L37" s="23"/>
      <c r="M37" s="13" t="s">
        <v>174</v>
      </c>
      <c r="N37" s="25"/>
      <c r="O37" s="8" t="s">
        <v>175</v>
      </c>
      <c r="P37" s="8" t="s">
        <v>179</v>
      </c>
      <c r="Q37" s="16"/>
      <c r="R37" s="19"/>
      <c r="S37" s="17" t="str">
        <f t="shared" si="11"/>
        <v>新增5確診個案，其中4例為案34醫院接觸者</v>
      </c>
      <c r="T37" s="20"/>
      <c r="U37" s="18" t="str">
        <f t="shared" si="1"/>
        <v>#036</v>
      </c>
    </row>
    <row r="38">
      <c r="A38" s="5" t="s">
        <v>180</v>
      </c>
      <c r="B38" s="6">
        <v>43890.0</v>
      </c>
      <c r="C38" s="7" t="s">
        <v>21</v>
      </c>
      <c r="D38" s="7" t="s">
        <v>76</v>
      </c>
      <c r="E38" s="7" t="s">
        <v>23</v>
      </c>
      <c r="F38" s="7" t="s">
        <v>69</v>
      </c>
      <c r="G38" s="7" t="s">
        <v>54</v>
      </c>
      <c r="H38" s="8" t="s">
        <v>55</v>
      </c>
      <c r="I38" s="19"/>
      <c r="J38" s="10" t="s">
        <v>173</v>
      </c>
      <c r="K38" s="22"/>
      <c r="L38" s="23"/>
      <c r="M38" s="13" t="s">
        <v>174</v>
      </c>
      <c r="N38" s="25"/>
      <c r="O38" s="8" t="s">
        <v>175</v>
      </c>
      <c r="P38" s="8" t="s">
        <v>179</v>
      </c>
      <c r="Q38" s="16"/>
      <c r="R38" s="19"/>
      <c r="S38" s="17" t="str">
        <f t="shared" si="11"/>
        <v>新增5確診個案，其中4例為案34醫院接觸者</v>
      </c>
      <c r="T38" s="20"/>
      <c r="U38" s="18" t="str">
        <f t="shared" si="1"/>
        <v>#037</v>
      </c>
    </row>
    <row r="39">
      <c r="A39" s="5" t="s">
        <v>181</v>
      </c>
      <c r="B39" s="6">
        <v>43890.0</v>
      </c>
      <c r="C39" s="7" t="s">
        <v>21</v>
      </c>
      <c r="D39" s="7" t="s">
        <v>59</v>
      </c>
      <c r="E39" s="7" t="s">
        <v>23</v>
      </c>
      <c r="F39" s="7" t="s">
        <v>69</v>
      </c>
      <c r="G39" s="7" t="s">
        <v>54</v>
      </c>
      <c r="H39" s="8" t="s">
        <v>55</v>
      </c>
      <c r="I39" s="19"/>
      <c r="J39" s="10" t="s">
        <v>173</v>
      </c>
      <c r="K39" s="22"/>
      <c r="L39" s="23"/>
      <c r="M39" s="13" t="s">
        <v>174</v>
      </c>
      <c r="N39" s="25"/>
      <c r="O39" s="8" t="s">
        <v>175</v>
      </c>
      <c r="P39" s="8" t="s">
        <v>179</v>
      </c>
      <c r="Q39" s="16"/>
      <c r="R39" s="19"/>
      <c r="S39" s="17" t="str">
        <f t="shared" si="11"/>
        <v>新增5確診個案，其中4例為案34醫院接觸者</v>
      </c>
      <c r="T39" s="20"/>
      <c r="U39" s="18" t="str">
        <f t="shared" si="1"/>
        <v>#038</v>
      </c>
    </row>
    <row r="40">
      <c r="A40" s="5" t="s">
        <v>182</v>
      </c>
      <c r="B40" s="6">
        <v>43890.0</v>
      </c>
      <c r="C40" s="7" t="s">
        <v>21</v>
      </c>
      <c r="D40" s="7" t="s">
        <v>100</v>
      </c>
      <c r="E40" s="7" t="s">
        <v>23</v>
      </c>
      <c r="F40" s="7" t="s">
        <v>33</v>
      </c>
      <c r="G40" s="7" t="s">
        <v>25</v>
      </c>
      <c r="H40" s="8" t="s">
        <v>183</v>
      </c>
      <c r="I40" s="9">
        <v>43882.0</v>
      </c>
      <c r="J40" s="10">
        <v>43881.0</v>
      </c>
      <c r="K40" s="13" t="s">
        <v>184</v>
      </c>
      <c r="L40" s="12"/>
      <c r="M40" s="13" t="s">
        <v>185</v>
      </c>
      <c r="N40" s="25"/>
      <c r="O40" s="8" t="s">
        <v>186</v>
      </c>
      <c r="P40" s="15" t="s">
        <v>187</v>
      </c>
      <c r="Q40" s="16"/>
      <c r="R40" s="19"/>
      <c r="S40" s="17" t="str">
        <f>HYPERLINK("https://www.cdc.gov.tw/Bulletin/Detail/dh0FMQYkFNTzRj_tATdGIA?typeid=9","病毒基因體定序出爐，確定案39於埃及遭感染")</f>
        <v>病毒基因體定序出爐，確定案39於埃及遭感染</v>
      </c>
      <c r="T40" s="20"/>
      <c r="U40" s="18" t="str">
        <f t="shared" si="1"/>
        <v>#039</v>
      </c>
    </row>
    <row r="41">
      <c r="A41" s="5" t="s">
        <v>188</v>
      </c>
      <c r="B41" s="6">
        <v>43891.0</v>
      </c>
      <c r="C41" s="7" t="s">
        <v>21</v>
      </c>
      <c r="D41" s="7" t="s">
        <v>49</v>
      </c>
      <c r="E41" s="7" t="s">
        <v>23</v>
      </c>
      <c r="F41" s="7" t="s">
        <v>33</v>
      </c>
      <c r="G41" s="7" t="s">
        <v>25</v>
      </c>
      <c r="H41" s="8" t="s">
        <v>189</v>
      </c>
      <c r="I41" s="9">
        <v>43887.0</v>
      </c>
      <c r="J41" s="10"/>
      <c r="K41" s="13" t="s">
        <v>190</v>
      </c>
      <c r="L41" s="12"/>
      <c r="M41" s="13"/>
      <c r="N41" s="25"/>
      <c r="O41" s="8" t="s">
        <v>191</v>
      </c>
      <c r="P41" s="8" t="s">
        <v>192</v>
      </c>
      <c r="Q41" s="16"/>
      <c r="R41" s="19"/>
      <c r="S41" s="17" t="str">
        <f>HYPERLINK("https://www.cdc.gov.tw/Bulletin/Detail/9Kx1xyKUEh-NcuIk3Z8Hbg?typeid=9","鑽石公主號返台旅客1人確診，正嚴密隔離檢疫中")</f>
        <v>鑽石公主號返台旅客1人確診，正嚴密隔離檢疫中</v>
      </c>
      <c r="T41" s="20"/>
      <c r="U41" s="18" t="str">
        <f t="shared" si="1"/>
        <v>#040</v>
      </c>
    </row>
    <row r="42">
      <c r="A42" s="5" t="s">
        <v>193</v>
      </c>
      <c r="B42" s="6">
        <v>43892.0</v>
      </c>
      <c r="C42" s="7" t="s">
        <v>21</v>
      </c>
      <c r="D42" s="7" t="s">
        <v>76</v>
      </c>
      <c r="E42" s="7" t="s">
        <v>23</v>
      </c>
      <c r="F42" s="7" t="s">
        <v>69</v>
      </c>
      <c r="G42" s="7" t="s">
        <v>54</v>
      </c>
      <c r="H42" s="8" t="s">
        <v>55</v>
      </c>
      <c r="I42" s="19"/>
      <c r="J42" s="10"/>
      <c r="K42" s="22"/>
      <c r="L42" s="23"/>
      <c r="M42" s="13" t="s">
        <v>108</v>
      </c>
      <c r="N42" s="14" t="s">
        <v>194</v>
      </c>
      <c r="O42" s="8" t="s">
        <v>175</v>
      </c>
      <c r="P42" s="8" t="s">
        <v>195</v>
      </c>
      <c r="Q42" s="16"/>
      <c r="R42" s="19"/>
      <c r="S42" s="17" t="str">
        <f>HYPERLINK("https://www.cdc.gov.tw/Bulletin/Detail/tkjsjYmV2rQ4ShCeyqSKnQ?typeid=9","新增第41例為案34陪病家屬，密切追蹤289位接觸者")</f>
        <v>新增第41例為案34陪病家屬，密切追蹤289位接觸者</v>
      </c>
      <c r="T42" s="20"/>
      <c r="U42" s="18" t="str">
        <f t="shared" si="1"/>
        <v>#041</v>
      </c>
    </row>
    <row r="43">
      <c r="A43" s="5" t="s">
        <v>196</v>
      </c>
      <c r="B43" s="6">
        <v>43893.0</v>
      </c>
      <c r="C43" s="7" t="s">
        <v>21</v>
      </c>
      <c r="D43" s="7" t="s">
        <v>22</v>
      </c>
      <c r="E43" s="7" t="s">
        <v>23</v>
      </c>
      <c r="F43" s="7" t="s">
        <v>69</v>
      </c>
      <c r="G43" s="7" t="s">
        <v>54</v>
      </c>
      <c r="H43" s="8" t="s">
        <v>55</v>
      </c>
      <c r="I43" s="19"/>
      <c r="J43" s="10">
        <v>43884.0</v>
      </c>
      <c r="K43" s="11">
        <v>43891.0</v>
      </c>
      <c r="L43" s="10"/>
      <c r="M43" s="13" t="s">
        <v>197</v>
      </c>
      <c r="N43" s="25"/>
      <c r="O43" s="8" t="s">
        <v>175</v>
      </c>
      <c r="P43" s="8" t="s">
        <v>198</v>
      </c>
      <c r="Q43" s="16"/>
      <c r="R43" s="19"/>
      <c r="S43" s="17" t="str">
        <f>HYPERLINK("https://www.cdc.gov.tw/Bulletin/Detail/a-ewxn71IsQWfADVSibJmw?typeid=9","新增1例確診，為案34同病房不同病室的陪病家屬")</f>
        <v>新增1例確診，為案34同病房不同病室的陪病家屬</v>
      </c>
      <c r="T43" s="20"/>
      <c r="U43" s="18" t="str">
        <f t="shared" si="1"/>
        <v>#042</v>
      </c>
    </row>
    <row r="44">
      <c r="A44" s="5" t="s">
        <v>199</v>
      </c>
      <c r="B44" s="6">
        <v>43895.0</v>
      </c>
      <c r="C44" s="7" t="s">
        <v>21</v>
      </c>
      <c r="D44" s="7" t="s">
        <v>22</v>
      </c>
      <c r="E44" s="7" t="s">
        <v>23</v>
      </c>
      <c r="F44" s="7" t="s">
        <v>124</v>
      </c>
      <c r="G44" s="7" t="s">
        <v>54</v>
      </c>
      <c r="H44" s="8" t="s">
        <v>55</v>
      </c>
      <c r="I44" s="19"/>
      <c r="J44" s="10">
        <v>43893.0</v>
      </c>
      <c r="K44" s="13" t="s">
        <v>200</v>
      </c>
      <c r="L44" s="12"/>
      <c r="M44" s="13" t="s">
        <v>201</v>
      </c>
      <c r="N44" s="25"/>
      <c r="O44" s="8" t="s">
        <v>202</v>
      </c>
      <c r="P44" s="8" t="s">
        <v>203</v>
      </c>
      <c r="Q44" s="16"/>
      <c r="R44" s="19"/>
      <c r="S44" s="17" t="str">
        <f t="shared" ref="S44:S45" si="12">HYPERLINK("https://www.cdc.gov.tw/Bulletin/Detail/_TJnzas1MHMZOPDZOatnqA?typeid=9","新增2確診，1例曾與確診個案接觸，1例為菲律賓境外移入")</f>
        <v>新增2確診，1例曾與確診個案接觸，1例為菲律賓境外移入</v>
      </c>
      <c r="T44" s="17" t="str">
        <f>HYPERLINK("https://www.cdc.gov.tw/Bulletin/Detail/2DXgipZ0Cm61X3XEkjF83w?typeid=9","國內累計44名確診，其中12名案例已出院 ")</f>
        <v>國內累計44名確診，其中12名案例已出院 </v>
      </c>
      <c r="U44" s="18" t="str">
        <f t="shared" si="1"/>
        <v>#043</v>
      </c>
    </row>
    <row r="45">
      <c r="A45" s="5" t="s">
        <v>204</v>
      </c>
      <c r="B45" s="6">
        <v>43895.0</v>
      </c>
      <c r="C45" s="7" t="s">
        <v>37</v>
      </c>
      <c r="D45" s="7" t="s">
        <v>116</v>
      </c>
      <c r="E45" s="7" t="s">
        <v>23</v>
      </c>
      <c r="F45" s="7" t="s">
        <v>124</v>
      </c>
      <c r="G45" s="7" t="s">
        <v>25</v>
      </c>
      <c r="H45" s="8" t="s">
        <v>205</v>
      </c>
      <c r="I45" s="9">
        <v>43893.0</v>
      </c>
      <c r="J45" s="10">
        <v>43892.0</v>
      </c>
      <c r="K45" s="11">
        <v>43894.0</v>
      </c>
      <c r="L45" s="10"/>
      <c r="M45" s="13" t="s">
        <v>206</v>
      </c>
      <c r="N45" s="25"/>
      <c r="O45" s="8" t="s">
        <v>207</v>
      </c>
      <c r="P45" s="8" t="s">
        <v>208</v>
      </c>
      <c r="Q45" s="16"/>
      <c r="R45" s="19"/>
      <c r="S45" s="17" t="str">
        <f t="shared" si="12"/>
        <v>新增2確診，1例曾與確診個案接觸，1例為菲律賓境外移入</v>
      </c>
      <c r="T45" s="20"/>
      <c r="U45" s="18" t="str">
        <f t="shared" si="1"/>
        <v>#044</v>
      </c>
    </row>
    <row r="46">
      <c r="A46" s="5" t="s">
        <v>209</v>
      </c>
      <c r="B46" s="6">
        <v>43896.0</v>
      </c>
      <c r="C46" s="7" t="s">
        <v>21</v>
      </c>
      <c r="D46" s="7" t="s">
        <v>22</v>
      </c>
      <c r="E46" s="7" t="s">
        <v>23</v>
      </c>
      <c r="F46" s="7" t="s">
        <v>69</v>
      </c>
      <c r="G46" s="7" t="s">
        <v>54</v>
      </c>
      <c r="H46" s="8" t="s">
        <v>55</v>
      </c>
      <c r="I46" s="19"/>
      <c r="J46" s="10"/>
      <c r="K46" s="8" t="s">
        <v>210</v>
      </c>
      <c r="L46" s="16"/>
      <c r="M46" s="13" t="s">
        <v>42</v>
      </c>
      <c r="N46" s="14" t="s">
        <v>211</v>
      </c>
      <c r="O46" s="8" t="s">
        <v>175</v>
      </c>
      <c r="P46" s="8" t="s">
        <v>212</v>
      </c>
      <c r="Q46" s="16"/>
      <c r="R46" s="29"/>
      <c r="S46" s="17" t="str">
        <f>HYPERLINK("https://www.cdc.gov.tw/Bulletin/Detail/ZwEjaT_pqg0m1Kv1WMVkNw?typeid=9","新增1確診，為案34同病房不同病室已出院病患")</f>
        <v>新增1確診，為案34同病房不同病室已出院病患</v>
      </c>
      <c r="T46" s="20"/>
      <c r="U46" s="18" t="str">
        <f t="shared" si="1"/>
        <v>#045</v>
      </c>
    </row>
    <row r="47">
      <c r="A47" s="5" t="s">
        <v>213</v>
      </c>
      <c r="B47" s="6">
        <v>43900.0</v>
      </c>
      <c r="C47" s="7" t="s">
        <v>37</v>
      </c>
      <c r="D47" s="7" t="s">
        <v>76</v>
      </c>
      <c r="E47" s="7" t="s">
        <v>23</v>
      </c>
      <c r="F47" s="7" t="s">
        <v>69</v>
      </c>
      <c r="G47" s="7" t="s">
        <v>54</v>
      </c>
      <c r="H47" s="8" t="s">
        <v>55</v>
      </c>
      <c r="I47" s="19"/>
      <c r="J47" s="10">
        <v>43896.0</v>
      </c>
      <c r="K47" s="22"/>
      <c r="L47" s="23"/>
      <c r="M47" s="13" t="s">
        <v>42</v>
      </c>
      <c r="N47" s="25"/>
      <c r="O47" s="8" t="s">
        <v>214</v>
      </c>
      <c r="P47" s="8" t="s">
        <v>215</v>
      </c>
      <c r="Q47" s="16"/>
      <c r="R47" s="19"/>
      <c r="S47" s="17" t="str">
        <f t="shared" ref="S47:S48" si="13">HYPERLINK("https://www.cdc.gov.tw/Bulletin/Detail/sjqWsFFV6c_0J1ZzBdnS8w?typeid=9","新增2確診，1例為案34家人、1例為荷蘭境外移入")</f>
        <v>新增2確診，1例為案34家人、1例為荷蘭境外移入</v>
      </c>
      <c r="T47" s="17" t="str">
        <f>HYPERLINK("https://www.cdc.gov.tw/Bulletin/Detail/uYVuqbbdMsVLuzBIpT8G6g?typeid=9","國內累計47名確診個案，其中17人解除隔離 ")</f>
        <v>國內累計47名確診個案，其中17人解除隔離 </v>
      </c>
      <c r="U47" s="18" t="str">
        <f t="shared" si="1"/>
        <v>#046</v>
      </c>
    </row>
    <row r="48">
      <c r="A48" s="5" t="s">
        <v>216</v>
      </c>
      <c r="B48" s="6">
        <v>43900.0</v>
      </c>
      <c r="C48" s="7" t="s">
        <v>37</v>
      </c>
      <c r="D48" s="7" t="s">
        <v>116</v>
      </c>
      <c r="E48" s="7" t="s">
        <v>23</v>
      </c>
      <c r="F48" s="7" t="s">
        <v>90</v>
      </c>
      <c r="G48" s="7" t="s">
        <v>25</v>
      </c>
      <c r="H48" s="8" t="s">
        <v>217</v>
      </c>
      <c r="I48" s="9">
        <v>43895.0</v>
      </c>
      <c r="J48" s="10">
        <v>43899.0</v>
      </c>
      <c r="K48" s="11">
        <v>43899.0</v>
      </c>
      <c r="L48" s="10"/>
      <c r="M48" s="13" t="s">
        <v>218</v>
      </c>
      <c r="N48" s="25"/>
      <c r="O48" s="8" t="s">
        <v>219</v>
      </c>
      <c r="P48" s="15" t="s">
        <v>220</v>
      </c>
      <c r="Q48" s="16"/>
      <c r="R48" s="19"/>
      <c r="S48" s="17" t="str">
        <f t="shared" si="13"/>
        <v>新增2確診，1例為案34家人、1例為荷蘭境外移入</v>
      </c>
      <c r="T48" s="30"/>
      <c r="U48" s="18" t="str">
        <f t="shared" si="1"/>
        <v>#047</v>
      </c>
    </row>
    <row r="49">
      <c r="A49" s="5" t="s">
        <v>221</v>
      </c>
      <c r="B49" s="6">
        <v>43901.0</v>
      </c>
      <c r="C49" s="7" t="s">
        <v>21</v>
      </c>
      <c r="D49" s="7" t="s">
        <v>116</v>
      </c>
      <c r="E49" s="7" t="s">
        <v>23</v>
      </c>
      <c r="F49" s="7" t="s">
        <v>222</v>
      </c>
      <c r="G49" s="31" t="s">
        <v>25</v>
      </c>
      <c r="H49" s="8" t="s">
        <v>223</v>
      </c>
      <c r="I49" s="9">
        <v>43898.0</v>
      </c>
      <c r="J49" s="10">
        <v>43899.0</v>
      </c>
      <c r="K49" s="11">
        <v>43900.0</v>
      </c>
      <c r="L49" s="10"/>
      <c r="M49" s="13" t="s">
        <v>224</v>
      </c>
      <c r="N49" s="25"/>
      <c r="O49" s="8" t="s">
        <v>225</v>
      </c>
      <c r="P49" s="21"/>
      <c r="Q49" s="16"/>
      <c r="R49" s="19"/>
      <c r="S49" s="17" t="str">
        <f>HYPERLINK("https://www.cdc.gov.tw/Bulletin/Detail/MeTVqeKgsV3AD3yryapjKw?typeid=9","新增1例境外移入個案，指揮中心啟動疫調及接觸者追蹤")</f>
        <v>新增1例境外移入個案，指揮中心啟動疫調及接觸者追蹤</v>
      </c>
      <c r="T49" s="17" t="str">
        <f>HYPERLINK("https://www.cdc.gov.tw/Bulletin/Detail/pqvU0XXal2rcTmKbjn4lJQ?typeid=9","國內累計48名確診個案，其中解除隔離維持17人 ")</f>
        <v>國內累計48名確診個案，其中解除隔離維持17人 </v>
      </c>
      <c r="U49" s="18" t="str">
        <f t="shared" si="1"/>
        <v>#048</v>
      </c>
    </row>
    <row r="50">
      <c r="A50" s="5" t="s">
        <v>226</v>
      </c>
      <c r="B50" s="6">
        <v>43902.0</v>
      </c>
      <c r="C50" s="7" t="s">
        <v>21</v>
      </c>
      <c r="D50" s="7" t="s">
        <v>59</v>
      </c>
      <c r="E50" s="7" t="s">
        <v>23</v>
      </c>
      <c r="F50" s="7" t="s">
        <v>33</v>
      </c>
      <c r="G50" s="7" t="s">
        <v>25</v>
      </c>
      <c r="H50" s="8" t="s">
        <v>227</v>
      </c>
      <c r="I50" s="9">
        <v>43898.0</v>
      </c>
      <c r="J50" s="10"/>
      <c r="K50" s="11">
        <v>43900.0</v>
      </c>
      <c r="L50" s="10"/>
      <c r="M50" s="13" t="s">
        <v>228</v>
      </c>
      <c r="N50" s="25"/>
      <c r="O50" s="8" t="s">
        <v>85</v>
      </c>
      <c r="P50" s="21"/>
      <c r="Q50" s="16"/>
      <c r="R50" s="19"/>
      <c r="S50" s="17" t="str">
        <f>HYPERLINK("https://www.cdc.gov.tw/Bulletin/Detail/SSMeZLeEOohoXSz1CARugA?typeid=9","新增1確診為境外移入，發病前於愛爾蘭、比利時旅遊")</f>
        <v>新增1確診為境外移入，發病前於愛爾蘭、比利時旅遊</v>
      </c>
      <c r="T50" s="17" t="str">
        <f>HYPERLINK("https://www.cdc.gov.tw/Bulletin/Detail/n0u2hUBnSGOSLoVDvmAtWw?typeid=9","國內49名確診個案，其中20名解除隔離 ")</f>
        <v>國內49名確診個案，其中20名解除隔離 </v>
      </c>
      <c r="U50" s="18" t="str">
        <f t="shared" si="1"/>
        <v>#049</v>
      </c>
    </row>
    <row r="51">
      <c r="A51" s="5" t="s">
        <v>229</v>
      </c>
      <c r="B51" s="6">
        <v>43903.0</v>
      </c>
      <c r="C51" s="7" t="s">
        <v>37</v>
      </c>
      <c r="D51" s="7" t="s">
        <v>22</v>
      </c>
      <c r="E51" s="7" t="s">
        <v>230</v>
      </c>
      <c r="F51" s="7" t="s">
        <v>50</v>
      </c>
      <c r="G51" s="7" t="s">
        <v>54</v>
      </c>
      <c r="H51" s="8" t="s">
        <v>55</v>
      </c>
      <c r="I51" s="19"/>
      <c r="J51" s="10">
        <v>43888.0</v>
      </c>
      <c r="K51" s="13" t="s">
        <v>231</v>
      </c>
      <c r="L51" s="12"/>
      <c r="M51" s="13" t="s">
        <v>232</v>
      </c>
      <c r="N51" s="25"/>
      <c r="O51" s="8" t="s">
        <v>233</v>
      </c>
      <c r="P51" s="8" t="s">
        <v>234</v>
      </c>
      <c r="Q51" s="16"/>
      <c r="R51" s="19"/>
      <c r="S51" s="17" t="str">
        <f>HYPERLINK("https://www.cdc.gov.tw/Bulletin/Detail/Xvlcjb4aKw53obvFVjfmaw?typeid=9","新增1確診美籍男性，疑遭已離境之友人感染")</f>
        <v>新增1確診美籍男性，疑遭已離境之友人感染</v>
      </c>
      <c r="T51" s="20"/>
      <c r="U51" s="18" t="str">
        <f t="shared" si="1"/>
        <v>#050</v>
      </c>
    </row>
    <row r="52">
      <c r="A52" s="5" t="s">
        <v>235</v>
      </c>
      <c r="B52" s="6">
        <v>43904.0</v>
      </c>
      <c r="C52" s="7" t="s">
        <v>37</v>
      </c>
      <c r="D52" s="7" t="s">
        <v>116</v>
      </c>
      <c r="E52" s="7" t="s">
        <v>217</v>
      </c>
      <c r="F52" s="7" t="s">
        <v>33</v>
      </c>
      <c r="G52" s="7" t="s">
        <v>25</v>
      </c>
      <c r="H52" s="8" t="s">
        <v>236</v>
      </c>
      <c r="I52" s="9">
        <v>43900.0</v>
      </c>
      <c r="J52" s="10">
        <v>43901.0</v>
      </c>
      <c r="K52" s="13" t="s">
        <v>237</v>
      </c>
      <c r="L52" s="12"/>
      <c r="M52" s="13" t="s">
        <v>238</v>
      </c>
      <c r="N52" s="25"/>
      <c r="O52" s="8" t="s">
        <v>85</v>
      </c>
      <c r="P52" s="8" t="s">
        <v>239</v>
      </c>
      <c r="Q52" s="16"/>
      <c r="R52" s="19"/>
      <c r="S52" s="17" t="str">
        <f t="shared" ref="S52:S54" si="14">HYPERLINK("https://www.cdc.gov.tw/Bulletin/Detail/ocIM2NK3JwFs95Y1rO18aQ?typeid=9","國內新增3境外移入個案均有歐洲活動史")</f>
        <v>國內新增3境外移入個案均有歐洲活動史</v>
      </c>
      <c r="T52" s="17" t="str">
        <f>HYPERLINK("https://www.cdc.gov.tw/Bulletin/Detail/pPv3Y_12iytCxdcVw9VQmw?typeid=9","國內累計53人確診，解除隔離20人 ")</f>
        <v>國內累計53人確診，解除隔離20人 </v>
      </c>
      <c r="U52" s="18" t="str">
        <f t="shared" si="1"/>
        <v>#051</v>
      </c>
    </row>
    <row r="53">
      <c r="A53" s="5" t="s">
        <v>240</v>
      </c>
      <c r="B53" s="6">
        <v>43904.0</v>
      </c>
      <c r="C53" s="7" t="s">
        <v>37</v>
      </c>
      <c r="D53" s="7" t="s">
        <v>116</v>
      </c>
      <c r="E53" s="7" t="s">
        <v>23</v>
      </c>
      <c r="F53" s="7" t="s">
        <v>33</v>
      </c>
      <c r="G53" s="7" t="s">
        <v>25</v>
      </c>
      <c r="H53" s="8" t="s">
        <v>241</v>
      </c>
      <c r="I53" s="9">
        <v>43898.0</v>
      </c>
      <c r="J53" s="10">
        <v>43902.0</v>
      </c>
      <c r="K53" s="11">
        <v>43902.0</v>
      </c>
      <c r="L53" s="10"/>
      <c r="M53" s="13" t="s">
        <v>242</v>
      </c>
      <c r="N53" s="25"/>
      <c r="O53" s="8" t="s">
        <v>85</v>
      </c>
      <c r="P53" s="21"/>
      <c r="Q53" s="16"/>
      <c r="R53" s="19"/>
      <c r="S53" s="17" t="str">
        <f t="shared" si="14"/>
        <v>國內新增3境外移入個案均有歐洲活動史</v>
      </c>
      <c r="T53" s="20"/>
      <c r="U53" s="18" t="str">
        <f t="shared" si="1"/>
        <v>#052</v>
      </c>
    </row>
    <row r="54">
      <c r="A54" s="5" t="s">
        <v>243</v>
      </c>
      <c r="B54" s="6">
        <v>43904.0</v>
      </c>
      <c r="C54" s="7" t="s">
        <v>37</v>
      </c>
      <c r="D54" s="7" t="s">
        <v>116</v>
      </c>
      <c r="E54" s="7" t="s">
        <v>23</v>
      </c>
      <c r="F54" s="7" t="s">
        <v>244</v>
      </c>
      <c r="G54" s="7" t="s">
        <v>25</v>
      </c>
      <c r="H54" s="8" t="s">
        <v>245</v>
      </c>
      <c r="I54" s="9"/>
      <c r="J54" s="10">
        <v>43901.0</v>
      </c>
      <c r="K54" s="11">
        <v>43901.0</v>
      </c>
      <c r="L54" s="10"/>
      <c r="M54" s="13" t="s">
        <v>246</v>
      </c>
      <c r="N54" s="25"/>
      <c r="O54" s="8" t="s">
        <v>85</v>
      </c>
      <c r="P54" s="21"/>
      <c r="Q54" s="16"/>
      <c r="R54" s="19"/>
      <c r="S54" s="17" t="str">
        <f t="shared" si="14"/>
        <v>國內新增3境外移入個案均有歐洲活動史</v>
      </c>
      <c r="T54" s="20"/>
      <c r="U54" s="18" t="str">
        <f t="shared" si="1"/>
        <v>#053</v>
      </c>
    </row>
    <row r="55">
      <c r="A55" s="5" t="s">
        <v>247</v>
      </c>
      <c r="B55" s="6">
        <v>43905.0</v>
      </c>
      <c r="C55" s="7" t="s">
        <v>37</v>
      </c>
      <c r="D55" s="7" t="s">
        <v>116</v>
      </c>
      <c r="E55" s="7" t="s">
        <v>23</v>
      </c>
      <c r="F55" s="7" t="s">
        <v>248</v>
      </c>
      <c r="G55" s="7" t="s">
        <v>25</v>
      </c>
      <c r="H55" s="8" t="s">
        <v>249</v>
      </c>
      <c r="I55" s="16" t="s">
        <v>250</v>
      </c>
      <c r="J55" s="10">
        <v>43901.0</v>
      </c>
      <c r="K55" s="11">
        <v>43902.0</v>
      </c>
      <c r="L55" s="10"/>
      <c r="M55" s="13" t="s">
        <v>251</v>
      </c>
      <c r="N55" s="25"/>
      <c r="O55" s="8" t="s">
        <v>85</v>
      </c>
      <c r="P55" s="21"/>
      <c r="Q55" s="16"/>
      <c r="R55" s="19"/>
      <c r="S55" s="17" t="str">
        <f t="shared" ref="S55:S60" si="15">HYPERLINK("https://www.cdc.gov.tw/Bulletin/Detail/Rjp1UapyQtm1gl7ovA5ciw?typeid=9","新增6境外移入個案，持續追蹤相關接觸者")</f>
        <v>新增6境外移入個案，持續追蹤相關接觸者</v>
      </c>
      <c r="T55" s="17" t="str">
        <f>HYPERLINK("https://www.cdc.gov.tw/Bulletin/Detail/dPqLGfbuOSYrFYn8_1ZJ3Q?typeid=9","國內累計59人確診，解除隔離20人")</f>
        <v>國內累計59人確診，解除隔離20人</v>
      </c>
      <c r="U55" s="18" t="str">
        <f t="shared" si="1"/>
        <v>#054</v>
      </c>
    </row>
    <row r="56">
      <c r="A56" s="5" t="s">
        <v>252</v>
      </c>
      <c r="B56" s="6">
        <v>43905.0</v>
      </c>
      <c r="C56" s="7" t="s">
        <v>37</v>
      </c>
      <c r="D56" s="7" t="s">
        <v>22</v>
      </c>
      <c r="E56" s="7" t="s">
        <v>23</v>
      </c>
      <c r="F56" s="7" t="s">
        <v>248</v>
      </c>
      <c r="G56" s="7" t="s">
        <v>25</v>
      </c>
      <c r="H56" s="8" t="s">
        <v>253</v>
      </c>
      <c r="I56" s="9">
        <v>43902.0</v>
      </c>
      <c r="J56" s="10">
        <v>43902.0</v>
      </c>
      <c r="K56" s="22"/>
      <c r="L56" s="23"/>
      <c r="M56" s="13" t="s">
        <v>254</v>
      </c>
      <c r="N56" s="25"/>
      <c r="O56" s="8" t="s">
        <v>186</v>
      </c>
      <c r="P56" s="21"/>
      <c r="Q56" s="16"/>
      <c r="R56" s="19"/>
      <c r="S56" s="17" t="str">
        <f t="shared" si="15"/>
        <v>新增6境外移入個案，持續追蹤相關接觸者</v>
      </c>
      <c r="T56" s="20"/>
      <c r="U56" s="18" t="str">
        <f t="shared" si="1"/>
        <v>#055</v>
      </c>
    </row>
    <row r="57">
      <c r="A57" s="5" t="s">
        <v>255</v>
      </c>
      <c r="B57" s="6">
        <v>43905.0</v>
      </c>
      <c r="C57" s="7" t="s">
        <v>37</v>
      </c>
      <c r="D57" s="7" t="s">
        <v>59</v>
      </c>
      <c r="E57" s="7" t="s">
        <v>23</v>
      </c>
      <c r="F57" s="7" t="s">
        <v>248</v>
      </c>
      <c r="G57" s="7" t="s">
        <v>25</v>
      </c>
      <c r="H57" s="8" t="s">
        <v>256</v>
      </c>
      <c r="I57" s="9">
        <v>43903.0</v>
      </c>
      <c r="J57" s="10">
        <v>43898.0</v>
      </c>
      <c r="K57" s="13" t="s">
        <v>257</v>
      </c>
      <c r="L57" s="12"/>
      <c r="M57" s="13" t="s">
        <v>258</v>
      </c>
      <c r="N57" s="25"/>
      <c r="O57" s="8" t="s">
        <v>85</v>
      </c>
      <c r="P57" s="8" t="s">
        <v>259</v>
      </c>
      <c r="Q57" s="16"/>
      <c r="R57" s="19"/>
      <c r="S57" s="17" t="str">
        <f t="shared" si="15"/>
        <v>新增6境外移入個案，持續追蹤相關接觸者</v>
      </c>
      <c r="T57" s="20"/>
      <c r="U57" s="18" t="str">
        <f t="shared" si="1"/>
        <v>#056</v>
      </c>
    </row>
    <row r="58">
      <c r="A58" s="5" t="s">
        <v>260</v>
      </c>
      <c r="B58" s="6">
        <v>43905.0</v>
      </c>
      <c r="C58" s="7" t="s">
        <v>21</v>
      </c>
      <c r="D58" s="7" t="s">
        <v>49</v>
      </c>
      <c r="E58" s="7" t="s">
        <v>23</v>
      </c>
      <c r="F58" s="7" t="s">
        <v>248</v>
      </c>
      <c r="G58" s="7" t="s">
        <v>25</v>
      </c>
      <c r="H58" s="8" t="s">
        <v>256</v>
      </c>
      <c r="I58" s="9">
        <v>43903.0</v>
      </c>
      <c r="J58" s="10">
        <v>43903.0</v>
      </c>
      <c r="K58" s="13" t="s">
        <v>261</v>
      </c>
      <c r="L58" s="12"/>
      <c r="M58" s="13" t="s">
        <v>34</v>
      </c>
      <c r="N58" s="25"/>
      <c r="O58" s="8" t="s">
        <v>85</v>
      </c>
      <c r="P58" s="8" t="s">
        <v>259</v>
      </c>
      <c r="Q58" s="16"/>
      <c r="R58" s="19"/>
      <c r="S58" s="17" t="str">
        <f t="shared" si="15"/>
        <v>新增6境外移入個案，持續追蹤相關接觸者</v>
      </c>
      <c r="T58" s="20"/>
      <c r="U58" s="18" t="str">
        <f t="shared" si="1"/>
        <v>#057</v>
      </c>
    </row>
    <row r="59">
      <c r="A59" s="5" t="s">
        <v>262</v>
      </c>
      <c r="B59" s="6">
        <v>43905.0</v>
      </c>
      <c r="C59" s="7" t="s">
        <v>21</v>
      </c>
      <c r="D59" s="7" t="s">
        <v>76</v>
      </c>
      <c r="E59" s="7" t="s">
        <v>23</v>
      </c>
      <c r="F59" s="7" t="s">
        <v>248</v>
      </c>
      <c r="G59" s="7" t="s">
        <v>25</v>
      </c>
      <c r="H59" s="8" t="s">
        <v>263</v>
      </c>
      <c r="I59" s="9">
        <v>43903.0</v>
      </c>
      <c r="J59" s="10">
        <v>43902.0</v>
      </c>
      <c r="K59" s="13" t="s">
        <v>264</v>
      </c>
      <c r="L59" s="12"/>
      <c r="M59" s="13" t="s">
        <v>34</v>
      </c>
      <c r="N59" s="25"/>
      <c r="O59" s="8" t="s">
        <v>85</v>
      </c>
      <c r="P59" s="8" t="s">
        <v>265</v>
      </c>
      <c r="Q59" s="16"/>
      <c r="R59" s="19"/>
      <c r="S59" s="17" t="str">
        <f t="shared" si="15"/>
        <v>新增6境外移入個案，持續追蹤相關接觸者</v>
      </c>
      <c r="T59" s="20"/>
      <c r="U59" s="18" t="str">
        <f t="shared" si="1"/>
        <v>#058</v>
      </c>
    </row>
    <row r="60">
      <c r="A60" s="5" t="s">
        <v>266</v>
      </c>
      <c r="B60" s="6">
        <v>43905.0</v>
      </c>
      <c r="C60" s="7" t="s">
        <v>37</v>
      </c>
      <c r="D60" s="7" t="s">
        <v>267</v>
      </c>
      <c r="E60" s="7" t="s">
        <v>23</v>
      </c>
      <c r="F60" s="7" t="s">
        <v>248</v>
      </c>
      <c r="G60" s="7" t="s">
        <v>25</v>
      </c>
      <c r="H60" s="8" t="s">
        <v>268</v>
      </c>
      <c r="I60" s="9">
        <v>43895.0</v>
      </c>
      <c r="J60" s="10">
        <v>43902.0</v>
      </c>
      <c r="K60" s="11">
        <v>43903.0</v>
      </c>
      <c r="L60" s="10"/>
      <c r="M60" s="13" t="s">
        <v>269</v>
      </c>
      <c r="N60" s="25"/>
      <c r="O60" s="8" t="s">
        <v>85</v>
      </c>
      <c r="P60" s="15" t="s">
        <v>270</v>
      </c>
      <c r="Q60" s="16"/>
      <c r="R60" s="19"/>
      <c r="S60" s="17" t="str">
        <f t="shared" si="15"/>
        <v>新增6境外移入個案，持續追蹤相關接觸者</v>
      </c>
      <c r="T60" s="20"/>
      <c r="U60" s="18" t="str">
        <f t="shared" si="1"/>
        <v>#059</v>
      </c>
    </row>
    <row r="61">
      <c r="A61" s="5" t="s">
        <v>271</v>
      </c>
      <c r="B61" s="6">
        <v>43906.0</v>
      </c>
      <c r="C61" s="7" t="s">
        <v>21</v>
      </c>
      <c r="D61" s="7" t="s">
        <v>76</v>
      </c>
      <c r="E61" s="7" t="s">
        <v>23</v>
      </c>
      <c r="F61" s="7" t="s">
        <v>50</v>
      </c>
      <c r="G61" s="7" t="s">
        <v>25</v>
      </c>
      <c r="H61" s="8" t="s">
        <v>272</v>
      </c>
      <c r="I61" s="9">
        <v>43902.0</v>
      </c>
      <c r="J61" s="10">
        <v>43904.0</v>
      </c>
      <c r="K61" s="13" t="s">
        <v>273</v>
      </c>
      <c r="L61" s="12"/>
      <c r="M61" s="13" t="s">
        <v>274</v>
      </c>
      <c r="N61" s="25"/>
      <c r="O61" s="8" t="s">
        <v>85</v>
      </c>
      <c r="P61" s="32"/>
      <c r="Q61" s="16"/>
      <c r="R61" s="19"/>
      <c r="S61" s="17" t="str">
        <f t="shared" ref="S61:S68" si="16">HYPERLINK("https://www.cdc.gov.tw/Bulletin/Detail/80vbTeVUgDPovzBrdbMLhg?typeid=9","新增8確診個案，均於國外被感染")</f>
        <v>新增8確診個案，均於國外被感染</v>
      </c>
      <c r="T61" s="17" t="str">
        <f>HYPERLINK("https://www.cdc.gov.tw/Bulletin/Detail/ff2iTLjIkULcDeS2wjlPBA?typeid=9","國內累積67人確診，解除隔離22人")</f>
        <v>國內累積67人確診，解除隔離22人</v>
      </c>
      <c r="U61" s="18" t="str">
        <f t="shared" si="1"/>
        <v>#060</v>
      </c>
    </row>
    <row r="62">
      <c r="A62" s="5" t="s">
        <v>275</v>
      </c>
      <c r="B62" s="6">
        <v>43906.0</v>
      </c>
      <c r="C62" s="7" t="s">
        <v>21</v>
      </c>
      <c r="D62" s="7" t="s">
        <v>22</v>
      </c>
      <c r="E62" s="7" t="s">
        <v>23</v>
      </c>
      <c r="F62" s="7" t="s">
        <v>276</v>
      </c>
      <c r="G62" s="7" t="s">
        <v>25</v>
      </c>
      <c r="H62" s="8" t="s">
        <v>277</v>
      </c>
      <c r="I62" s="9">
        <v>43904.0</v>
      </c>
      <c r="J62" s="10">
        <v>43904.0</v>
      </c>
      <c r="K62" s="8" t="s">
        <v>278</v>
      </c>
      <c r="L62" s="16"/>
      <c r="M62" s="8" t="s">
        <v>34</v>
      </c>
      <c r="N62" s="33" t="s">
        <v>279</v>
      </c>
      <c r="O62" s="8" t="s">
        <v>85</v>
      </c>
      <c r="P62" s="8" t="s">
        <v>280</v>
      </c>
      <c r="Q62" s="16"/>
      <c r="R62" s="19"/>
      <c r="S62" s="17" t="str">
        <f t="shared" si="16"/>
        <v>新增8確診個案，均於國外被感染</v>
      </c>
      <c r="T62" s="20"/>
      <c r="U62" s="18" t="str">
        <f t="shared" si="1"/>
        <v>#061</v>
      </c>
    </row>
    <row r="63">
      <c r="A63" s="5" t="s">
        <v>281</v>
      </c>
      <c r="B63" s="6">
        <v>43906.0</v>
      </c>
      <c r="C63" s="7" t="s">
        <v>21</v>
      </c>
      <c r="D63" s="7" t="s">
        <v>100</v>
      </c>
      <c r="E63" s="7" t="s">
        <v>23</v>
      </c>
      <c r="F63" s="7" t="s">
        <v>248</v>
      </c>
      <c r="G63" s="7" t="s">
        <v>25</v>
      </c>
      <c r="H63" s="8" t="s">
        <v>282</v>
      </c>
      <c r="I63" s="9">
        <v>43904.0</v>
      </c>
      <c r="J63" s="10">
        <v>43902.0</v>
      </c>
      <c r="K63" s="13" t="s">
        <v>278</v>
      </c>
      <c r="L63" s="12"/>
      <c r="M63" s="13" t="s">
        <v>283</v>
      </c>
      <c r="N63" s="25"/>
      <c r="O63" s="8" t="s">
        <v>85</v>
      </c>
      <c r="P63" s="8" t="s">
        <v>284</v>
      </c>
      <c r="Q63" s="16"/>
      <c r="R63" s="19"/>
      <c r="S63" s="17" t="str">
        <f t="shared" si="16"/>
        <v>新增8確診個案，均於國外被感染</v>
      </c>
      <c r="T63" s="20"/>
      <c r="U63" s="18" t="str">
        <f t="shared" si="1"/>
        <v>#062</v>
      </c>
    </row>
    <row r="64">
      <c r="A64" s="5" t="s">
        <v>285</v>
      </c>
      <c r="B64" s="6">
        <v>43906.0</v>
      </c>
      <c r="C64" s="7" t="s">
        <v>37</v>
      </c>
      <c r="D64" s="7" t="s">
        <v>22</v>
      </c>
      <c r="E64" s="7" t="s">
        <v>23</v>
      </c>
      <c r="F64" s="7" t="s">
        <v>248</v>
      </c>
      <c r="G64" s="7" t="s">
        <v>25</v>
      </c>
      <c r="H64" s="8" t="s">
        <v>253</v>
      </c>
      <c r="I64" s="9">
        <v>43902.0</v>
      </c>
      <c r="J64" s="10">
        <v>43903.0</v>
      </c>
      <c r="K64" s="13" t="s">
        <v>257</v>
      </c>
      <c r="L64" s="12"/>
      <c r="M64" s="13" t="s">
        <v>286</v>
      </c>
      <c r="N64" s="25"/>
      <c r="O64" s="8" t="s">
        <v>186</v>
      </c>
      <c r="P64" s="8" t="s">
        <v>287</v>
      </c>
      <c r="Q64" s="16"/>
      <c r="R64" s="19"/>
      <c r="S64" s="17" t="str">
        <f t="shared" si="16"/>
        <v>新增8確診個案，均於國外被感染</v>
      </c>
      <c r="T64" s="20"/>
      <c r="U64" s="18" t="str">
        <f t="shared" si="1"/>
        <v>#063</v>
      </c>
    </row>
    <row r="65">
      <c r="A65" s="5" t="s">
        <v>288</v>
      </c>
      <c r="B65" s="6">
        <v>43906.0</v>
      </c>
      <c r="C65" s="7" t="s">
        <v>37</v>
      </c>
      <c r="D65" s="7" t="s">
        <v>76</v>
      </c>
      <c r="E65" s="7" t="s">
        <v>23</v>
      </c>
      <c r="F65" s="7" t="s">
        <v>248</v>
      </c>
      <c r="G65" s="7" t="s">
        <v>25</v>
      </c>
      <c r="H65" s="8" t="s">
        <v>289</v>
      </c>
      <c r="I65" s="9">
        <v>43902.0</v>
      </c>
      <c r="J65" s="10">
        <v>43904.0</v>
      </c>
      <c r="K65" s="13" t="s">
        <v>290</v>
      </c>
      <c r="L65" s="12"/>
      <c r="M65" s="13" t="s">
        <v>291</v>
      </c>
      <c r="N65" s="25"/>
      <c r="O65" s="8" t="s">
        <v>85</v>
      </c>
      <c r="P65" s="8" t="s">
        <v>292</v>
      </c>
      <c r="Q65" s="16"/>
      <c r="R65" s="19"/>
      <c r="S65" s="17" t="str">
        <f t="shared" si="16"/>
        <v>新增8確診個案，均於國外被感染</v>
      </c>
      <c r="T65" s="20"/>
      <c r="U65" s="18" t="str">
        <f t="shared" si="1"/>
        <v>#064</v>
      </c>
    </row>
    <row r="66">
      <c r="A66" s="5" t="s">
        <v>293</v>
      </c>
      <c r="B66" s="6">
        <v>43906.0</v>
      </c>
      <c r="C66" s="7" t="s">
        <v>21</v>
      </c>
      <c r="D66" s="7" t="s">
        <v>22</v>
      </c>
      <c r="E66" s="7" t="s">
        <v>23</v>
      </c>
      <c r="F66" s="7" t="s">
        <v>276</v>
      </c>
      <c r="G66" s="7" t="s">
        <v>25</v>
      </c>
      <c r="H66" s="8" t="s">
        <v>256</v>
      </c>
      <c r="I66" s="9">
        <v>43903.0</v>
      </c>
      <c r="J66" s="10">
        <v>43904.0</v>
      </c>
      <c r="K66" s="22"/>
      <c r="L66" s="23"/>
      <c r="M66" s="13"/>
      <c r="N66" s="25"/>
      <c r="O66" s="8" t="s">
        <v>294</v>
      </c>
      <c r="P66" s="8" t="s">
        <v>259</v>
      </c>
      <c r="Q66" s="16"/>
      <c r="R66" s="19"/>
      <c r="S66" s="17" t="str">
        <f t="shared" si="16"/>
        <v>新增8確診個案，均於國外被感染</v>
      </c>
      <c r="T66" s="20"/>
      <c r="U66" s="18" t="str">
        <f t="shared" si="1"/>
        <v>#065</v>
      </c>
    </row>
    <row r="67">
      <c r="A67" s="5" t="s">
        <v>295</v>
      </c>
      <c r="B67" s="6">
        <v>43906.0</v>
      </c>
      <c r="C67" s="7" t="s">
        <v>21</v>
      </c>
      <c r="D67" s="7" t="s">
        <v>22</v>
      </c>
      <c r="E67" s="7" t="s">
        <v>23</v>
      </c>
      <c r="F67" s="7" t="s">
        <v>276</v>
      </c>
      <c r="G67" s="7" t="s">
        <v>25</v>
      </c>
      <c r="H67" s="8" t="s">
        <v>256</v>
      </c>
      <c r="I67" s="9">
        <v>43903.0</v>
      </c>
      <c r="J67" s="10">
        <v>43905.0</v>
      </c>
      <c r="K67" s="22"/>
      <c r="L67" s="23"/>
      <c r="M67" s="13"/>
      <c r="N67" s="25"/>
      <c r="O67" s="8" t="s">
        <v>294</v>
      </c>
      <c r="P67" s="8" t="s">
        <v>259</v>
      </c>
      <c r="Q67" s="16"/>
      <c r="R67" s="19"/>
      <c r="S67" s="17" t="str">
        <f t="shared" si="16"/>
        <v>新增8確診個案，均於國外被感染</v>
      </c>
      <c r="T67" s="20"/>
      <c r="U67" s="18" t="str">
        <f t="shared" si="1"/>
        <v>#066</v>
      </c>
    </row>
    <row r="68">
      <c r="A68" s="5" t="s">
        <v>296</v>
      </c>
      <c r="B68" s="6">
        <v>43906.0</v>
      </c>
      <c r="C68" s="7" t="s">
        <v>37</v>
      </c>
      <c r="D68" s="7" t="s">
        <v>100</v>
      </c>
      <c r="E68" s="7" t="s">
        <v>23</v>
      </c>
      <c r="F68" s="7" t="s">
        <v>276</v>
      </c>
      <c r="G68" s="7" t="s">
        <v>25</v>
      </c>
      <c r="H68" s="8" t="s">
        <v>256</v>
      </c>
      <c r="I68" s="9">
        <v>43903.0</v>
      </c>
      <c r="J68" s="10">
        <v>43905.0</v>
      </c>
      <c r="K68" s="22"/>
      <c r="L68" s="23"/>
      <c r="M68" s="13"/>
      <c r="N68" s="25"/>
      <c r="O68" s="8" t="s">
        <v>294</v>
      </c>
      <c r="P68" s="8" t="s">
        <v>259</v>
      </c>
      <c r="Q68" s="16"/>
      <c r="R68" s="19"/>
      <c r="S68" s="17" t="str">
        <f t="shared" si="16"/>
        <v>新增8確診個案，均於國外被感染</v>
      </c>
      <c r="T68" s="20"/>
      <c r="U68" s="18" t="str">
        <f t="shared" si="1"/>
        <v>#067</v>
      </c>
    </row>
    <row r="69">
      <c r="A69" s="5" t="s">
        <v>297</v>
      </c>
      <c r="B69" s="6">
        <v>43907.0</v>
      </c>
      <c r="C69" s="7" t="s">
        <v>21</v>
      </c>
      <c r="D69" s="7" t="s">
        <v>298</v>
      </c>
      <c r="E69" s="7" t="s">
        <v>23</v>
      </c>
      <c r="F69" s="7" t="s">
        <v>248</v>
      </c>
      <c r="G69" s="7" t="s">
        <v>25</v>
      </c>
      <c r="H69" s="8" t="s">
        <v>256</v>
      </c>
      <c r="I69" s="9">
        <v>43903.0</v>
      </c>
      <c r="J69" s="10"/>
      <c r="K69" s="13" t="s">
        <v>299</v>
      </c>
      <c r="L69" s="12"/>
      <c r="M69" s="13" t="s">
        <v>300</v>
      </c>
      <c r="N69" s="25"/>
      <c r="O69" s="8" t="s">
        <v>294</v>
      </c>
      <c r="P69" s="8" t="s">
        <v>301</v>
      </c>
      <c r="Q69" s="16"/>
      <c r="R69" s="19"/>
      <c r="S69" s="17" t="str">
        <f t="shared" ref="S69:S78" si="17">HYPERLINK("https://www.cdc.gov.tw/Bulletin/Detail/mD_ARv0TjuvSQOwuH6DONA?typeid=9","新增10境外移入個案，其中6人為旅行團群聚感染")</f>
        <v>新增10境外移入個案，其中6人為旅行團群聚感染</v>
      </c>
      <c r="T69" s="17" t="str">
        <f>HYPERLINK("https://www.cdc.gov.tw/Bulletin/Detail/uRO5htZUY0N7zHPoYp6BdA?typeid=9","國內累計77人確診，解除隔離維持22人 ")</f>
        <v>國內累計77人確診，解除隔離維持22人 </v>
      </c>
      <c r="U69" s="18" t="str">
        <f t="shared" si="1"/>
        <v>#068</v>
      </c>
    </row>
    <row r="70">
      <c r="A70" s="5" t="s">
        <v>302</v>
      </c>
      <c r="B70" s="6">
        <v>43907.0</v>
      </c>
      <c r="C70" s="7" t="s">
        <v>21</v>
      </c>
      <c r="D70" s="7" t="s">
        <v>298</v>
      </c>
      <c r="E70" s="7" t="s">
        <v>23</v>
      </c>
      <c r="F70" s="7" t="s">
        <v>303</v>
      </c>
      <c r="G70" s="7" t="s">
        <v>25</v>
      </c>
      <c r="H70" s="8" t="s">
        <v>256</v>
      </c>
      <c r="I70" s="9">
        <v>43903.0</v>
      </c>
      <c r="J70" s="10"/>
      <c r="K70" s="13" t="s">
        <v>299</v>
      </c>
      <c r="L70" s="12"/>
      <c r="M70" s="13"/>
      <c r="N70" s="25"/>
      <c r="O70" s="8" t="s">
        <v>294</v>
      </c>
      <c r="P70" s="8" t="s">
        <v>301</v>
      </c>
      <c r="Q70" s="16"/>
      <c r="R70" s="19"/>
      <c r="S70" s="17" t="str">
        <f t="shared" si="17"/>
        <v>新增10境外移入個案，其中6人為旅行團群聚感染</v>
      </c>
      <c r="T70" s="20"/>
      <c r="U70" s="18" t="str">
        <f t="shared" si="1"/>
        <v>#069</v>
      </c>
    </row>
    <row r="71">
      <c r="A71" s="5" t="s">
        <v>304</v>
      </c>
      <c r="B71" s="6">
        <v>43907.0</v>
      </c>
      <c r="C71" s="7" t="s">
        <v>37</v>
      </c>
      <c r="D71" s="7" t="s">
        <v>298</v>
      </c>
      <c r="E71" s="7" t="s">
        <v>23</v>
      </c>
      <c r="F71" s="7" t="s">
        <v>248</v>
      </c>
      <c r="G71" s="7" t="s">
        <v>25</v>
      </c>
      <c r="H71" s="8" t="s">
        <v>256</v>
      </c>
      <c r="I71" s="9">
        <v>43903.0</v>
      </c>
      <c r="J71" s="10"/>
      <c r="K71" s="13" t="s">
        <v>299</v>
      </c>
      <c r="L71" s="12"/>
      <c r="M71" s="13"/>
      <c r="N71" s="25"/>
      <c r="O71" s="8" t="s">
        <v>294</v>
      </c>
      <c r="P71" s="8" t="s">
        <v>301</v>
      </c>
      <c r="Q71" s="16"/>
      <c r="R71" s="19"/>
      <c r="S71" s="17" t="str">
        <f t="shared" si="17"/>
        <v>新增10境外移入個案，其中6人為旅行團群聚感染</v>
      </c>
      <c r="T71" s="20"/>
      <c r="U71" s="18" t="str">
        <f t="shared" si="1"/>
        <v>#070</v>
      </c>
    </row>
    <row r="72">
      <c r="A72" s="5" t="s">
        <v>305</v>
      </c>
      <c r="B72" s="6">
        <v>43907.0</v>
      </c>
      <c r="C72" s="7" t="s">
        <v>37</v>
      </c>
      <c r="D72" s="7" t="s">
        <v>100</v>
      </c>
      <c r="E72" s="7" t="s">
        <v>23</v>
      </c>
      <c r="F72" s="7" t="s">
        <v>248</v>
      </c>
      <c r="G72" s="7" t="s">
        <v>25</v>
      </c>
      <c r="H72" s="8" t="s">
        <v>253</v>
      </c>
      <c r="I72" s="9">
        <v>43902.0</v>
      </c>
      <c r="J72" s="10">
        <v>43903.0</v>
      </c>
      <c r="K72" s="11">
        <v>43905.0</v>
      </c>
      <c r="L72" s="10"/>
      <c r="M72" s="13" t="s">
        <v>306</v>
      </c>
      <c r="N72" s="25"/>
      <c r="O72" s="8" t="s">
        <v>186</v>
      </c>
      <c r="P72" s="8" t="s">
        <v>307</v>
      </c>
      <c r="Q72" s="16"/>
      <c r="R72" s="19"/>
      <c r="S72" s="17" t="str">
        <f t="shared" si="17"/>
        <v>新增10境外移入個案，其中6人為旅行團群聚感染</v>
      </c>
      <c r="T72" s="20"/>
      <c r="U72" s="18" t="str">
        <f t="shared" si="1"/>
        <v>#071</v>
      </c>
    </row>
    <row r="73">
      <c r="A73" s="5" t="s">
        <v>308</v>
      </c>
      <c r="B73" s="6">
        <v>43907.0</v>
      </c>
      <c r="C73" s="7" t="s">
        <v>21</v>
      </c>
      <c r="D73" s="7" t="s">
        <v>49</v>
      </c>
      <c r="E73" s="7" t="s">
        <v>23</v>
      </c>
      <c r="F73" s="7" t="s">
        <v>276</v>
      </c>
      <c r="G73" s="7" t="s">
        <v>25</v>
      </c>
      <c r="H73" s="8" t="s">
        <v>277</v>
      </c>
      <c r="I73" s="9">
        <v>43904.0</v>
      </c>
      <c r="J73" s="10">
        <v>43905.0</v>
      </c>
      <c r="K73" s="11">
        <v>43905.0</v>
      </c>
      <c r="L73" s="10"/>
      <c r="M73" s="13" t="s">
        <v>309</v>
      </c>
      <c r="N73" s="14" t="s">
        <v>310</v>
      </c>
      <c r="O73" s="8" t="s">
        <v>85</v>
      </c>
      <c r="P73" s="8" t="s">
        <v>311</v>
      </c>
      <c r="Q73" s="19"/>
      <c r="R73" s="19"/>
      <c r="S73" s="17" t="str">
        <f t="shared" si="17"/>
        <v>新增10境外移入個案，其中6人為旅行團群聚感染</v>
      </c>
      <c r="T73" s="20"/>
      <c r="U73" s="18" t="str">
        <f t="shared" si="1"/>
        <v>#072</v>
      </c>
    </row>
    <row r="74">
      <c r="A74" s="5" t="s">
        <v>312</v>
      </c>
      <c r="B74" s="6">
        <v>43907.0</v>
      </c>
      <c r="C74" s="7" t="s">
        <v>37</v>
      </c>
      <c r="D74" s="7" t="s">
        <v>298</v>
      </c>
      <c r="E74" s="7" t="s">
        <v>23</v>
      </c>
      <c r="F74" s="7" t="s">
        <v>50</v>
      </c>
      <c r="G74" s="7" t="s">
        <v>25</v>
      </c>
      <c r="H74" s="8" t="s">
        <v>256</v>
      </c>
      <c r="I74" s="9">
        <v>43903.0</v>
      </c>
      <c r="J74" s="10"/>
      <c r="K74" s="13" t="s">
        <v>299</v>
      </c>
      <c r="L74" s="12"/>
      <c r="M74" s="13"/>
      <c r="N74" s="25"/>
      <c r="O74" s="8" t="s">
        <v>294</v>
      </c>
      <c r="P74" s="8" t="s">
        <v>301</v>
      </c>
      <c r="Q74" s="16"/>
      <c r="R74" s="19"/>
      <c r="S74" s="17" t="str">
        <f t="shared" si="17"/>
        <v>新增10境外移入個案，其中6人為旅行團群聚感染</v>
      </c>
      <c r="T74" s="20"/>
      <c r="U74" s="18" t="str">
        <f t="shared" si="1"/>
        <v>#073</v>
      </c>
    </row>
    <row r="75">
      <c r="A75" s="5" t="s">
        <v>313</v>
      </c>
      <c r="B75" s="6">
        <v>43907.0</v>
      </c>
      <c r="C75" s="7" t="s">
        <v>37</v>
      </c>
      <c r="D75" s="7" t="s">
        <v>116</v>
      </c>
      <c r="E75" s="7" t="s">
        <v>23</v>
      </c>
      <c r="F75" s="7" t="s">
        <v>276</v>
      </c>
      <c r="G75" s="7" t="s">
        <v>25</v>
      </c>
      <c r="H75" s="8" t="s">
        <v>314</v>
      </c>
      <c r="I75" s="9">
        <v>43900.0</v>
      </c>
      <c r="J75" s="10">
        <v>43904.0</v>
      </c>
      <c r="K75" s="13" t="s">
        <v>315</v>
      </c>
      <c r="L75" s="12"/>
      <c r="M75" s="13" t="s">
        <v>316</v>
      </c>
      <c r="N75" s="25"/>
      <c r="O75" s="8" t="s">
        <v>85</v>
      </c>
      <c r="P75" s="8" t="s">
        <v>317</v>
      </c>
      <c r="Q75" s="16"/>
      <c r="R75" s="19"/>
      <c r="S75" s="17" t="str">
        <f t="shared" si="17"/>
        <v>新增10境外移入個案，其中6人為旅行團群聚感染</v>
      </c>
      <c r="T75" s="20"/>
      <c r="U75" s="18" t="str">
        <f t="shared" si="1"/>
        <v>#074</v>
      </c>
    </row>
    <row r="76">
      <c r="A76" s="5" t="s">
        <v>318</v>
      </c>
      <c r="B76" s="6">
        <v>43907.0</v>
      </c>
      <c r="C76" s="7" t="s">
        <v>37</v>
      </c>
      <c r="D76" s="7" t="s">
        <v>76</v>
      </c>
      <c r="E76" s="7" t="s">
        <v>23</v>
      </c>
      <c r="F76" s="7" t="s">
        <v>90</v>
      </c>
      <c r="G76" s="7" t="s">
        <v>25</v>
      </c>
      <c r="H76" s="8" t="s">
        <v>319</v>
      </c>
      <c r="I76" s="9">
        <v>43898.0</v>
      </c>
      <c r="J76" s="10">
        <v>43898.0</v>
      </c>
      <c r="K76" s="13" t="s">
        <v>320</v>
      </c>
      <c r="L76" s="12"/>
      <c r="M76" s="13" t="s">
        <v>321</v>
      </c>
      <c r="N76" s="25"/>
      <c r="O76" s="8" t="s">
        <v>85</v>
      </c>
      <c r="P76" s="8" t="s">
        <v>317</v>
      </c>
      <c r="Q76" s="16"/>
      <c r="R76" s="19"/>
      <c r="S76" s="17" t="str">
        <f t="shared" si="17"/>
        <v>新增10境外移入個案，其中6人為旅行團群聚感染</v>
      </c>
      <c r="T76" s="20"/>
      <c r="U76" s="18" t="str">
        <f t="shared" si="1"/>
        <v>#075</v>
      </c>
    </row>
    <row r="77">
      <c r="A77" s="5" t="s">
        <v>322</v>
      </c>
      <c r="B77" s="6">
        <v>43907.0</v>
      </c>
      <c r="C77" s="7" t="s">
        <v>21</v>
      </c>
      <c r="D77" s="7" t="s">
        <v>116</v>
      </c>
      <c r="E77" s="7" t="s">
        <v>23</v>
      </c>
      <c r="F77" s="7" t="s">
        <v>248</v>
      </c>
      <c r="G77" s="7" t="s">
        <v>25</v>
      </c>
      <c r="H77" s="8" t="s">
        <v>323</v>
      </c>
      <c r="I77" s="9">
        <v>43902.0</v>
      </c>
      <c r="J77" s="10">
        <v>43902.0</v>
      </c>
      <c r="K77" s="13" t="s">
        <v>324</v>
      </c>
      <c r="L77" s="12"/>
      <c r="M77" s="13" t="s">
        <v>325</v>
      </c>
      <c r="N77" s="25"/>
      <c r="O77" s="8" t="s">
        <v>85</v>
      </c>
      <c r="P77" s="8" t="s">
        <v>317</v>
      </c>
      <c r="Q77" s="16"/>
      <c r="R77" s="19"/>
      <c r="S77" s="17" t="str">
        <f t="shared" si="17"/>
        <v>新增10境外移入個案，其中6人為旅行團群聚感染</v>
      </c>
      <c r="T77" s="20"/>
      <c r="U77" s="18" t="str">
        <f t="shared" si="1"/>
        <v>#076</v>
      </c>
    </row>
    <row r="78">
      <c r="A78" s="5" t="s">
        <v>326</v>
      </c>
      <c r="B78" s="6">
        <v>43907.0</v>
      </c>
      <c r="C78" s="7" t="s">
        <v>21</v>
      </c>
      <c r="D78" s="7" t="s">
        <v>100</v>
      </c>
      <c r="E78" s="7" t="s">
        <v>23</v>
      </c>
      <c r="F78" s="7" t="s">
        <v>248</v>
      </c>
      <c r="G78" s="7" t="s">
        <v>25</v>
      </c>
      <c r="H78" s="8" t="s">
        <v>327</v>
      </c>
      <c r="I78" s="9">
        <v>43906.0</v>
      </c>
      <c r="J78" s="10">
        <v>43900.0</v>
      </c>
      <c r="K78" s="13" t="s">
        <v>328</v>
      </c>
      <c r="L78" s="12"/>
      <c r="M78" s="13" t="s">
        <v>329</v>
      </c>
      <c r="N78" s="25"/>
      <c r="O78" s="8" t="s">
        <v>85</v>
      </c>
      <c r="P78" s="15" t="s">
        <v>330</v>
      </c>
      <c r="Q78" s="16"/>
      <c r="R78" s="19"/>
      <c r="S78" s="17" t="str">
        <f t="shared" si="17"/>
        <v>新增10境外移入個案，其中6人為旅行團群聚感染</v>
      </c>
      <c r="T78" s="20"/>
      <c r="U78" s="18" t="str">
        <f t="shared" si="1"/>
        <v>#077</v>
      </c>
    </row>
    <row r="79">
      <c r="A79" s="5" t="s">
        <v>331</v>
      </c>
      <c r="B79" s="6">
        <v>43908.0</v>
      </c>
      <c r="C79" s="7" t="s">
        <v>37</v>
      </c>
      <c r="D79" s="7" t="s">
        <v>22</v>
      </c>
      <c r="E79" s="7" t="s">
        <v>23</v>
      </c>
      <c r="F79" s="7"/>
      <c r="G79" s="7" t="s">
        <v>25</v>
      </c>
      <c r="H79" s="8" t="s">
        <v>332</v>
      </c>
      <c r="I79" s="9">
        <v>43906.0</v>
      </c>
      <c r="J79" s="10">
        <v>43905.0</v>
      </c>
      <c r="K79" s="11">
        <v>43906.0</v>
      </c>
      <c r="L79" s="10"/>
      <c r="M79" s="13" t="s">
        <v>333</v>
      </c>
      <c r="N79" s="25"/>
      <c r="O79" s="8" t="s">
        <v>85</v>
      </c>
      <c r="P79" s="8" t="s">
        <v>334</v>
      </c>
      <c r="Q79" s="16"/>
      <c r="R79" s="19"/>
      <c r="S79" s="17" t="str">
        <f t="shared" ref="S79:S101" si="18">HYPERLINK("https://www.cdc.gov.tw/Bulletin/Detail/Rq9JGMz92FFWfCJUVr_-sw?typeid=9","新增23例確診，其中21例境外移入、2例本土")</f>
        <v>新增23例確診，其中21例境外移入、2例本土</v>
      </c>
      <c r="T79" s="17" t="str">
        <f>HYPERLINK("https://www.cdc.gov.tw/Bulletin/Detail/hk8cSOmVtfGVwJOvBguWwQ?typeid=9","國內累計確診個案達100例，解除隔離維持22人 ")</f>
        <v>國內累計確診個案達100例，解除隔離維持22人 </v>
      </c>
      <c r="U79" s="18" t="str">
        <f t="shared" si="1"/>
        <v>#078</v>
      </c>
    </row>
    <row r="80">
      <c r="A80" s="5" t="s">
        <v>335</v>
      </c>
      <c r="B80" s="6">
        <v>43908.0</v>
      </c>
      <c r="C80" s="7" t="s">
        <v>37</v>
      </c>
      <c r="D80" s="7" t="s">
        <v>59</v>
      </c>
      <c r="E80" s="7" t="s">
        <v>23</v>
      </c>
      <c r="F80" s="7"/>
      <c r="G80" s="7" t="s">
        <v>25</v>
      </c>
      <c r="H80" s="8" t="s">
        <v>336</v>
      </c>
      <c r="I80" s="9">
        <v>43904.0</v>
      </c>
      <c r="J80" s="10">
        <v>43904.0</v>
      </c>
      <c r="K80" s="11">
        <v>43906.0</v>
      </c>
      <c r="L80" s="10"/>
      <c r="M80" s="13" t="s">
        <v>337</v>
      </c>
      <c r="N80" s="25"/>
      <c r="O80" s="8" t="s">
        <v>85</v>
      </c>
      <c r="P80" s="8" t="s">
        <v>334</v>
      </c>
      <c r="Q80" s="16"/>
      <c r="R80" s="19"/>
      <c r="S80" s="17" t="str">
        <f t="shared" si="18"/>
        <v>新增23例確診，其中21例境外移入、2例本土</v>
      </c>
      <c r="T80" s="20"/>
      <c r="U80" s="18" t="str">
        <f t="shared" si="1"/>
        <v>#079</v>
      </c>
    </row>
    <row r="81">
      <c r="A81" s="5" t="s">
        <v>338</v>
      </c>
      <c r="B81" s="6">
        <v>43908.0</v>
      </c>
      <c r="C81" s="7" t="s">
        <v>21</v>
      </c>
      <c r="D81" s="7" t="s">
        <v>76</v>
      </c>
      <c r="E81" s="7" t="s">
        <v>23</v>
      </c>
      <c r="F81" s="7"/>
      <c r="G81" s="7" t="s">
        <v>25</v>
      </c>
      <c r="H81" s="8" t="s">
        <v>339</v>
      </c>
      <c r="I81" s="9">
        <v>43902.0</v>
      </c>
      <c r="J81" s="10">
        <v>43906.0</v>
      </c>
      <c r="K81" s="11">
        <v>43907.0</v>
      </c>
      <c r="L81" s="10"/>
      <c r="M81" s="13" t="s">
        <v>340</v>
      </c>
      <c r="N81" s="25"/>
      <c r="O81" s="8" t="s">
        <v>85</v>
      </c>
      <c r="P81" s="8" t="s">
        <v>341</v>
      </c>
      <c r="Q81" s="16"/>
      <c r="R81" s="19"/>
      <c r="S81" s="17" t="str">
        <f t="shared" si="18"/>
        <v>新增23例確診，其中21例境外移入、2例本土</v>
      </c>
      <c r="T81" s="20"/>
      <c r="U81" s="18" t="str">
        <f t="shared" si="1"/>
        <v>#080</v>
      </c>
    </row>
    <row r="82">
      <c r="A82" s="5" t="s">
        <v>342</v>
      </c>
      <c r="B82" s="6">
        <v>43908.0</v>
      </c>
      <c r="C82" s="7" t="s">
        <v>21</v>
      </c>
      <c r="D82" s="7" t="s">
        <v>22</v>
      </c>
      <c r="E82" s="7" t="s">
        <v>23</v>
      </c>
      <c r="F82" s="7"/>
      <c r="G82" s="7" t="s">
        <v>25</v>
      </c>
      <c r="H82" s="8" t="s">
        <v>343</v>
      </c>
      <c r="I82" s="9">
        <v>43903.0</v>
      </c>
      <c r="J82" s="10"/>
      <c r="K82" s="11">
        <v>43906.0</v>
      </c>
      <c r="L82" s="12" t="s">
        <v>344</v>
      </c>
      <c r="M82" s="13" t="s">
        <v>108</v>
      </c>
      <c r="N82" s="25"/>
      <c r="O82" s="8" t="s">
        <v>294</v>
      </c>
      <c r="P82" s="8" t="s">
        <v>345</v>
      </c>
      <c r="Q82" s="16"/>
      <c r="R82" s="19"/>
      <c r="S82" s="17" t="str">
        <f t="shared" si="18"/>
        <v>新增23例確診，其中21例境外移入、2例本土</v>
      </c>
      <c r="T82" s="20"/>
      <c r="U82" s="18" t="str">
        <f t="shared" si="1"/>
        <v>#081</v>
      </c>
    </row>
    <row r="83">
      <c r="A83" s="5" t="s">
        <v>346</v>
      </c>
      <c r="B83" s="6">
        <v>43908.0</v>
      </c>
      <c r="C83" s="7" t="s">
        <v>21</v>
      </c>
      <c r="D83" s="7" t="s">
        <v>76</v>
      </c>
      <c r="E83" s="7" t="s">
        <v>23</v>
      </c>
      <c r="F83" s="7"/>
      <c r="G83" s="7" t="s">
        <v>25</v>
      </c>
      <c r="H83" s="8" t="s">
        <v>343</v>
      </c>
      <c r="I83" s="9">
        <v>43903.0</v>
      </c>
      <c r="J83" s="10">
        <v>43901.0</v>
      </c>
      <c r="K83" s="13" t="s">
        <v>347</v>
      </c>
      <c r="L83" s="12"/>
      <c r="M83" s="13" t="s">
        <v>348</v>
      </c>
      <c r="N83" s="25"/>
      <c r="O83" s="8" t="s">
        <v>294</v>
      </c>
      <c r="P83" s="8" t="s">
        <v>345</v>
      </c>
      <c r="Q83" s="16"/>
      <c r="R83" s="19"/>
      <c r="S83" s="17" t="str">
        <f t="shared" si="18"/>
        <v>新增23例確診，其中21例境外移入、2例本土</v>
      </c>
      <c r="T83" s="20"/>
      <c r="U83" s="18" t="str">
        <f t="shared" si="1"/>
        <v>#082</v>
      </c>
    </row>
    <row r="84">
      <c r="A84" s="5" t="s">
        <v>349</v>
      </c>
      <c r="B84" s="6">
        <v>43908.0</v>
      </c>
      <c r="C84" s="7" t="s">
        <v>21</v>
      </c>
      <c r="D84" s="7" t="s">
        <v>59</v>
      </c>
      <c r="E84" s="7" t="s">
        <v>23</v>
      </c>
      <c r="F84" s="7"/>
      <c r="G84" s="7" t="s">
        <v>25</v>
      </c>
      <c r="H84" s="8" t="s">
        <v>343</v>
      </c>
      <c r="I84" s="9">
        <v>43903.0</v>
      </c>
      <c r="J84" s="10"/>
      <c r="K84" s="11">
        <v>43905.0</v>
      </c>
      <c r="L84" s="12" t="s">
        <v>344</v>
      </c>
      <c r="M84" s="13" t="s">
        <v>108</v>
      </c>
      <c r="N84" s="25"/>
      <c r="O84" s="8" t="s">
        <v>294</v>
      </c>
      <c r="P84" s="8" t="s">
        <v>345</v>
      </c>
      <c r="Q84" s="16"/>
      <c r="R84" s="19"/>
      <c r="S84" s="17" t="str">
        <f t="shared" si="18"/>
        <v>新增23例確診，其中21例境外移入、2例本土</v>
      </c>
      <c r="T84" s="20"/>
      <c r="U84" s="18" t="str">
        <f t="shared" si="1"/>
        <v>#083</v>
      </c>
    </row>
    <row r="85">
      <c r="A85" s="5" t="s">
        <v>350</v>
      </c>
      <c r="B85" s="6">
        <v>43908.0</v>
      </c>
      <c r="C85" s="7" t="s">
        <v>37</v>
      </c>
      <c r="D85" s="7" t="s">
        <v>76</v>
      </c>
      <c r="E85" s="7" t="s">
        <v>351</v>
      </c>
      <c r="F85" s="7" t="s">
        <v>33</v>
      </c>
      <c r="G85" s="7" t="s">
        <v>25</v>
      </c>
      <c r="H85" s="8" t="s">
        <v>351</v>
      </c>
      <c r="I85" s="9">
        <v>43902.0</v>
      </c>
      <c r="J85" s="10">
        <v>43906.0</v>
      </c>
      <c r="K85" s="13" t="s">
        <v>352</v>
      </c>
      <c r="L85" s="10"/>
      <c r="M85" s="13" t="s">
        <v>34</v>
      </c>
      <c r="N85" s="25"/>
      <c r="O85" s="8" t="s">
        <v>85</v>
      </c>
      <c r="P85" s="8" t="s">
        <v>353</v>
      </c>
      <c r="Q85" s="16"/>
      <c r="R85" s="19"/>
      <c r="S85" s="17" t="str">
        <f t="shared" si="18"/>
        <v>新增23例確診，其中21例境外移入、2例本土</v>
      </c>
      <c r="T85" s="20"/>
      <c r="U85" s="18" t="str">
        <f t="shared" si="1"/>
        <v>#084</v>
      </c>
    </row>
    <row r="86">
      <c r="A86" s="5" t="s">
        <v>354</v>
      </c>
      <c r="B86" s="6">
        <v>43908.0</v>
      </c>
      <c r="C86" s="7" t="s">
        <v>21</v>
      </c>
      <c r="D86" s="7" t="s">
        <v>116</v>
      </c>
      <c r="E86" s="7" t="s">
        <v>23</v>
      </c>
      <c r="F86" s="7"/>
      <c r="G86" s="7" t="s">
        <v>25</v>
      </c>
      <c r="H86" s="8" t="s">
        <v>355</v>
      </c>
      <c r="I86" s="9">
        <v>43906.0</v>
      </c>
      <c r="J86" s="10">
        <v>43904.0</v>
      </c>
      <c r="K86" s="11">
        <v>43906.0</v>
      </c>
      <c r="L86" s="10"/>
      <c r="M86" s="13" t="s">
        <v>356</v>
      </c>
      <c r="N86" s="25"/>
      <c r="O86" s="8" t="s">
        <v>85</v>
      </c>
      <c r="P86" s="8" t="s">
        <v>357</v>
      </c>
      <c r="Q86" s="16"/>
      <c r="R86" s="19"/>
      <c r="S86" s="17" t="str">
        <f t="shared" si="18"/>
        <v>新增23例確診，其中21例境外移入、2例本土</v>
      </c>
      <c r="T86" s="20"/>
      <c r="U86" s="18" t="str">
        <f t="shared" si="1"/>
        <v>#085</v>
      </c>
    </row>
    <row r="87">
      <c r="A87" s="5" t="s">
        <v>358</v>
      </c>
      <c r="B87" s="6">
        <v>43908.0</v>
      </c>
      <c r="C87" s="7" t="s">
        <v>37</v>
      </c>
      <c r="D87" s="7" t="s">
        <v>76</v>
      </c>
      <c r="E87" s="7" t="s">
        <v>23</v>
      </c>
      <c r="F87" s="7"/>
      <c r="G87" s="7" t="s">
        <v>25</v>
      </c>
      <c r="H87" s="8" t="s">
        <v>359</v>
      </c>
      <c r="I87" s="9">
        <v>43906.0</v>
      </c>
      <c r="J87" s="10">
        <v>43902.0</v>
      </c>
      <c r="K87" s="11">
        <v>43906.0</v>
      </c>
      <c r="L87" s="10"/>
      <c r="M87" s="13" t="s">
        <v>42</v>
      </c>
      <c r="N87" s="25"/>
      <c r="O87" s="8" t="s">
        <v>85</v>
      </c>
      <c r="P87" s="8" t="s">
        <v>360</v>
      </c>
      <c r="Q87" s="16"/>
      <c r="R87" s="19"/>
      <c r="S87" s="17" t="str">
        <f t="shared" si="18"/>
        <v>新增23例確診，其中21例境外移入、2例本土</v>
      </c>
      <c r="T87" s="20"/>
      <c r="U87" s="18" t="str">
        <f t="shared" si="1"/>
        <v>#086</v>
      </c>
    </row>
    <row r="88">
      <c r="A88" s="5" t="s">
        <v>361</v>
      </c>
      <c r="B88" s="6">
        <v>43908.0</v>
      </c>
      <c r="C88" s="7" t="s">
        <v>37</v>
      </c>
      <c r="D88" s="7" t="s">
        <v>116</v>
      </c>
      <c r="E88" s="7" t="s">
        <v>23</v>
      </c>
      <c r="F88" s="7"/>
      <c r="G88" s="7" t="s">
        <v>25</v>
      </c>
      <c r="H88" s="8" t="s">
        <v>362</v>
      </c>
      <c r="I88" s="9">
        <v>43906.0</v>
      </c>
      <c r="J88" s="10">
        <v>43901.0</v>
      </c>
      <c r="K88" s="11">
        <v>43906.0</v>
      </c>
      <c r="L88" s="12" t="s">
        <v>363</v>
      </c>
      <c r="M88" s="13" t="s">
        <v>364</v>
      </c>
      <c r="N88" s="25"/>
      <c r="O88" s="8" t="s">
        <v>85</v>
      </c>
      <c r="P88" s="8" t="s">
        <v>365</v>
      </c>
      <c r="Q88" s="16"/>
      <c r="R88" s="19"/>
      <c r="S88" s="17" t="str">
        <f t="shared" si="18"/>
        <v>新增23例確診，其中21例境外移入、2例本土</v>
      </c>
      <c r="T88" s="20"/>
      <c r="U88" s="18" t="str">
        <f t="shared" si="1"/>
        <v>#087</v>
      </c>
    </row>
    <row r="89">
      <c r="A89" s="5" t="s">
        <v>366</v>
      </c>
      <c r="B89" s="6">
        <v>43908.0</v>
      </c>
      <c r="C89" s="7" t="s">
        <v>21</v>
      </c>
      <c r="D89" s="7" t="s">
        <v>76</v>
      </c>
      <c r="E89" s="7" t="s">
        <v>23</v>
      </c>
      <c r="F89" s="7"/>
      <c r="G89" s="7" t="s">
        <v>25</v>
      </c>
      <c r="H89" s="8" t="s">
        <v>367</v>
      </c>
      <c r="I89" s="9">
        <v>43906.0</v>
      </c>
      <c r="J89" s="10">
        <v>43896.0</v>
      </c>
      <c r="K89" s="11">
        <v>43906.0</v>
      </c>
      <c r="L89" s="12" t="s">
        <v>363</v>
      </c>
      <c r="M89" s="13" t="s">
        <v>368</v>
      </c>
      <c r="N89" s="25"/>
      <c r="O89" s="8" t="s">
        <v>85</v>
      </c>
      <c r="P89" s="8" t="s">
        <v>369</v>
      </c>
      <c r="Q89" s="16"/>
      <c r="R89" s="19"/>
      <c r="S89" s="17" t="str">
        <f t="shared" si="18"/>
        <v>新增23例確診，其中21例境外移入、2例本土</v>
      </c>
      <c r="T89" s="20"/>
      <c r="U89" s="18" t="str">
        <f t="shared" si="1"/>
        <v>#088</v>
      </c>
    </row>
    <row r="90">
      <c r="A90" s="5" t="s">
        <v>370</v>
      </c>
      <c r="B90" s="6">
        <v>43908.0</v>
      </c>
      <c r="C90" s="7" t="s">
        <v>21</v>
      </c>
      <c r="D90" s="7" t="s">
        <v>116</v>
      </c>
      <c r="E90" s="7" t="s">
        <v>23</v>
      </c>
      <c r="F90" s="7"/>
      <c r="G90" s="7" t="s">
        <v>25</v>
      </c>
      <c r="H90" s="8" t="s">
        <v>230</v>
      </c>
      <c r="I90" s="9">
        <v>43906.0</v>
      </c>
      <c r="J90" s="10">
        <v>43904.0</v>
      </c>
      <c r="K90" s="11">
        <v>43906.0</v>
      </c>
      <c r="L90" s="12" t="s">
        <v>363</v>
      </c>
      <c r="M90" s="13" t="s">
        <v>371</v>
      </c>
      <c r="N90" s="25"/>
      <c r="O90" s="8" t="s">
        <v>85</v>
      </c>
      <c r="P90" s="8" t="s">
        <v>372</v>
      </c>
      <c r="Q90" s="16"/>
      <c r="R90" s="19"/>
      <c r="S90" s="17" t="str">
        <f t="shared" si="18"/>
        <v>新增23例確診，其中21例境外移入、2例本土</v>
      </c>
      <c r="T90" s="20"/>
      <c r="U90" s="18" t="str">
        <f t="shared" si="1"/>
        <v>#089</v>
      </c>
    </row>
    <row r="91">
      <c r="A91" s="5" t="s">
        <v>373</v>
      </c>
      <c r="B91" s="6">
        <v>43908.0</v>
      </c>
      <c r="C91" s="7" t="s">
        <v>37</v>
      </c>
      <c r="D91" s="7" t="s">
        <v>116</v>
      </c>
      <c r="E91" s="7" t="s">
        <v>23</v>
      </c>
      <c r="F91" s="7"/>
      <c r="G91" s="7" t="s">
        <v>25</v>
      </c>
      <c r="H91" s="8" t="s">
        <v>367</v>
      </c>
      <c r="I91" s="9">
        <v>43906.0</v>
      </c>
      <c r="J91" s="10">
        <v>43896.0</v>
      </c>
      <c r="K91" s="11">
        <v>43906.0</v>
      </c>
      <c r="L91" s="12" t="s">
        <v>363</v>
      </c>
      <c r="M91" s="13" t="s">
        <v>374</v>
      </c>
      <c r="N91" s="25"/>
      <c r="O91" s="8" t="s">
        <v>85</v>
      </c>
      <c r="P91" s="8" t="s">
        <v>365</v>
      </c>
      <c r="Q91" s="16"/>
      <c r="R91" s="19"/>
      <c r="S91" s="17" t="str">
        <f t="shared" si="18"/>
        <v>新增23例確診，其中21例境外移入、2例本土</v>
      </c>
      <c r="T91" s="20"/>
      <c r="U91" s="18" t="str">
        <f t="shared" si="1"/>
        <v>#090</v>
      </c>
    </row>
    <row r="92">
      <c r="A92" s="5" t="s">
        <v>375</v>
      </c>
      <c r="B92" s="6">
        <v>43908.0</v>
      </c>
      <c r="C92" s="7" t="s">
        <v>37</v>
      </c>
      <c r="D92" s="7" t="s">
        <v>116</v>
      </c>
      <c r="E92" s="7" t="s">
        <v>23</v>
      </c>
      <c r="F92" s="7"/>
      <c r="G92" s="7" t="s">
        <v>25</v>
      </c>
      <c r="H92" s="8" t="s">
        <v>376</v>
      </c>
      <c r="I92" s="9">
        <v>43906.0</v>
      </c>
      <c r="J92" s="10">
        <v>43898.0</v>
      </c>
      <c r="K92" s="11">
        <v>43906.0</v>
      </c>
      <c r="L92" s="12" t="s">
        <v>363</v>
      </c>
      <c r="M92" s="13" t="s">
        <v>377</v>
      </c>
      <c r="N92" s="25"/>
      <c r="O92" s="8" t="s">
        <v>85</v>
      </c>
      <c r="P92" s="8" t="s">
        <v>357</v>
      </c>
      <c r="Q92" s="16"/>
      <c r="R92" s="19"/>
      <c r="S92" s="17" t="str">
        <f t="shared" si="18"/>
        <v>新增23例確診，其中21例境外移入、2例本土</v>
      </c>
      <c r="T92" s="20"/>
      <c r="U92" s="18" t="str">
        <f t="shared" si="1"/>
        <v>#091</v>
      </c>
    </row>
    <row r="93">
      <c r="A93" s="5" t="s">
        <v>378</v>
      </c>
      <c r="B93" s="6">
        <v>43908.0</v>
      </c>
      <c r="C93" s="7" t="s">
        <v>37</v>
      </c>
      <c r="D93" s="7" t="s">
        <v>76</v>
      </c>
      <c r="E93" s="7" t="s">
        <v>23</v>
      </c>
      <c r="F93" s="7" t="s">
        <v>248</v>
      </c>
      <c r="G93" s="7" t="s">
        <v>54</v>
      </c>
      <c r="H93" s="8" t="s">
        <v>55</v>
      </c>
      <c r="I93" s="19"/>
      <c r="J93" s="10"/>
      <c r="K93" s="11">
        <v>43906.0</v>
      </c>
      <c r="L93" s="12" t="s">
        <v>344</v>
      </c>
      <c r="M93" s="13" t="s">
        <v>108</v>
      </c>
      <c r="N93" s="25"/>
      <c r="O93" s="8" t="s">
        <v>379</v>
      </c>
      <c r="P93" s="8" t="s">
        <v>380</v>
      </c>
      <c r="Q93" s="16"/>
      <c r="R93" s="19"/>
      <c r="S93" s="17" t="str">
        <f t="shared" si="18"/>
        <v>新增23例確診，其中21例境外移入、2例本土</v>
      </c>
      <c r="T93" s="20"/>
      <c r="U93" s="18" t="str">
        <f t="shared" si="1"/>
        <v>#092</v>
      </c>
    </row>
    <row r="94">
      <c r="A94" s="5" t="s">
        <v>381</v>
      </c>
      <c r="B94" s="6">
        <v>43908.0</v>
      </c>
      <c r="C94" s="7" t="s">
        <v>21</v>
      </c>
      <c r="D94" s="7" t="s">
        <v>116</v>
      </c>
      <c r="E94" s="7" t="s">
        <v>23</v>
      </c>
      <c r="F94" s="7"/>
      <c r="G94" s="7" t="s">
        <v>25</v>
      </c>
      <c r="H94" s="8" t="s">
        <v>382</v>
      </c>
      <c r="I94" s="9">
        <v>43906.0</v>
      </c>
      <c r="J94" s="10">
        <v>43903.0</v>
      </c>
      <c r="K94" s="11">
        <v>43906.0</v>
      </c>
      <c r="L94" s="12" t="s">
        <v>363</v>
      </c>
      <c r="M94" s="13" t="s">
        <v>383</v>
      </c>
      <c r="N94" s="25"/>
      <c r="O94" s="8" t="s">
        <v>85</v>
      </c>
      <c r="P94" s="8" t="s">
        <v>334</v>
      </c>
      <c r="Q94" s="16"/>
      <c r="R94" s="19"/>
      <c r="S94" s="17" t="str">
        <f t="shared" si="18"/>
        <v>新增23例確診，其中21例境外移入、2例本土</v>
      </c>
      <c r="T94" s="20"/>
      <c r="U94" s="18" t="str">
        <f t="shared" si="1"/>
        <v>#093</v>
      </c>
    </row>
    <row r="95">
      <c r="A95" s="5" t="s">
        <v>384</v>
      </c>
      <c r="B95" s="6">
        <v>43908.0</v>
      </c>
      <c r="C95" s="7" t="s">
        <v>37</v>
      </c>
      <c r="D95" s="7" t="s">
        <v>116</v>
      </c>
      <c r="E95" s="7" t="s">
        <v>23</v>
      </c>
      <c r="F95" s="7"/>
      <c r="G95" s="7" t="s">
        <v>25</v>
      </c>
      <c r="H95" s="8" t="s">
        <v>385</v>
      </c>
      <c r="I95" s="9">
        <v>43903.0</v>
      </c>
      <c r="J95" s="10">
        <v>43905.0</v>
      </c>
      <c r="K95" s="11">
        <v>43905.0</v>
      </c>
      <c r="L95" s="10"/>
      <c r="M95" s="13" t="s">
        <v>34</v>
      </c>
      <c r="N95" s="25"/>
      <c r="O95" s="8" t="s">
        <v>294</v>
      </c>
      <c r="P95" s="8" t="s">
        <v>345</v>
      </c>
      <c r="Q95" s="16"/>
      <c r="R95" s="19"/>
      <c r="S95" s="17" t="str">
        <f t="shared" si="18"/>
        <v>新增23例確診，其中21例境外移入、2例本土</v>
      </c>
      <c r="T95" s="20"/>
      <c r="U95" s="18" t="str">
        <f t="shared" si="1"/>
        <v>#094</v>
      </c>
    </row>
    <row r="96">
      <c r="A96" s="5" t="s">
        <v>386</v>
      </c>
      <c r="B96" s="6">
        <v>43908.0</v>
      </c>
      <c r="C96" s="7" t="s">
        <v>21</v>
      </c>
      <c r="D96" s="7" t="s">
        <v>76</v>
      </c>
      <c r="E96" s="7" t="s">
        <v>23</v>
      </c>
      <c r="F96" s="7"/>
      <c r="G96" s="7" t="s">
        <v>25</v>
      </c>
      <c r="H96" s="8" t="s">
        <v>387</v>
      </c>
      <c r="I96" s="9">
        <v>43902.0</v>
      </c>
      <c r="J96" s="10">
        <v>43900.0</v>
      </c>
      <c r="K96" s="11">
        <v>43906.0</v>
      </c>
      <c r="L96" s="10"/>
      <c r="M96" s="13" t="s">
        <v>388</v>
      </c>
      <c r="N96" s="25"/>
      <c r="O96" s="8" t="s">
        <v>85</v>
      </c>
      <c r="P96" s="8" t="s">
        <v>357</v>
      </c>
      <c r="Q96" s="16"/>
      <c r="R96" s="19"/>
      <c r="S96" s="17" t="str">
        <f t="shared" si="18"/>
        <v>新增23例確診，其中21例境外移入、2例本土</v>
      </c>
      <c r="T96" s="20"/>
      <c r="U96" s="18" t="str">
        <f t="shared" si="1"/>
        <v>#095</v>
      </c>
    </row>
    <row r="97">
      <c r="A97" s="5" t="s">
        <v>389</v>
      </c>
      <c r="B97" s="6">
        <v>43908.0</v>
      </c>
      <c r="C97" s="7" t="s">
        <v>21</v>
      </c>
      <c r="D97" s="7" t="s">
        <v>76</v>
      </c>
      <c r="E97" s="7" t="s">
        <v>23</v>
      </c>
      <c r="F97" s="7"/>
      <c r="G97" s="7" t="s">
        <v>25</v>
      </c>
      <c r="H97" s="8" t="s">
        <v>390</v>
      </c>
      <c r="I97" s="9">
        <v>43906.0</v>
      </c>
      <c r="J97" s="10">
        <v>43897.0</v>
      </c>
      <c r="K97" s="11">
        <v>43906.0</v>
      </c>
      <c r="L97" s="12" t="s">
        <v>363</v>
      </c>
      <c r="M97" s="13" t="s">
        <v>391</v>
      </c>
      <c r="N97" s="25"/>
      <c r="O97" s="8" t="s">
        <v>85</v>
      </c>
      <c r="P97" s="8" t="s">
        <v>360</v>
      </c>
      <c r="Q97" s="16"/>
      <c r="R97" s="19"/>
      <c r="S97" s="17" t="str">
        <f t="shared" si="18"/>
        <v>新增23例確診，其中21例境外移入、2例本土</v>
      </c>
      <c r="T97" s="20"/>
      <c r="U97" s="18" t="str">
        <f t="shared" si="1"/>
        <v>#096</v>
      </c>
    </row>
    <row r="98">
      <c r="A98" s="5" t="s">
        <v>392</v>
      </c>
      <c r="B98" s="6">
        <v>43908.0</v>
      </c>
      <c r="C98" s="7" t="s">
        <v>37</v>
      </c>
      <c r="D98" s="7" t="s">
        <v>76</v>
      </c>
      <c r="E98" s="7" t="s">
        <v>23</v>
      </c>
      <c r="F98" s="7"/>
      <c r="G98" s="7" t="s">
        <v>25</v>
      </c>
      <c r="H98" s="8" t="s">
        <v>393</v>
      </c>
      <c r="I98" s="9">
        <v>43906.0</v>
      </c>
      <c r="J98" s="10">
        <v>43904.0</v>
      </c>
      <c r="K98" s="11">
        <v>43906.0</v>
      </c>
      <c r="L98" s="12" t="s">
        <v>363</v>
      </c>
      <c r="M98" s="13" t="s">
        <v>394</v>
      </c>
      <c r="N98" s="25"/>
      <c r="O98" s="8" t="s">
        <v>85</v>
      </c>
      <c r="P98" s="8" t="s">
        <v>360</v>
      </c>
      <c r="Q98" s="16"/>
      <c r="R98" s="19"/>
      <c r="S98" s="17" t="str">
        <f t="shared" si="18"/>
        <v>新增23例確診，其中21例境外移入、2例本土</v>
      </c>
      <c r="T98" s="20"/>
      <c r="U98" s="18" t="str">
        <f t="shared" si="1"/>
        <v>#097</v>
      </c>
    </row>
    <row r="99">
      <c r="A99" s="5" t="s">
        <v>395</v>
      </c>
      <c r="B99" s="6">
        <v>43908.0</v>
      </c>
      <c r="C99" s="7" t="s">
        <v>21</v>
      </c>
      <c r="D99" s="7" t="s">
        <v>76</v>
      </c>
      <c r="E99" s="7" t="s">
        <v>23</v>
      </c>
      <c r="F99" s="7"/>
      <c r="G99" s="7" t="s">
        <v>25</v>
      </c>
      <c r="H99" s="8" t="s">
        <v>396</v>
      </c>
      <c r="I99" s="9">
        <v>43906.0</v>
      </c>
      <c r="J99" s="10">
        <v>43903.0</v>
      </c>
      <c r="K99" s="11">
        <v>43906.0</v>
      </c>
      <c r="L99" s="12" t="s">
        <v>363</v>
      </c>
      <c r="M99" s="13" t="s">
        <v>397</v>
      </c>
      <c r="N99" s="25"/>
      <c r="O99" s="8" t="s">
        <v>85</v>
      </c>
      <c r="P99" s="8" t="s">
        <v>360</v>
      </c>
      <c r="Q99" s="16"/>
      <c r="R99" s="19"/>
      <c r="S99" s="17" t="str">
        <f t="shared" si="18"/>
        <v>新增23例確診，其中21例境外移入、2例本土</v>
      </c>
      <c r="T99" s="20"/>
      <c r="U99" s="18" t="str">
        <f t="shared" si="1"/>
        <v>#098</v>
      </c>
    </row>
    <row r="100">
      <c r="A100" s="5" t="s">
        <v>398</v>
      </c>
      <c r="B100" s="6">
        <v>43908.0</v>
      </c>
      <c r="C100" s="7" t="s">
        <v>21</v>
      </c>
      <c r="D100" s="7" t="s">
        <v>76</v>
      </c>
      <c r="E100" s="7" t="s">
        <v>23</v>
      </c>
      <c r="F100" s="7"/>
      <c r="G100" s="7" t="s">
        <v>25</v>
      </c>
      <c r="H100" s="8" t="s">
        <v>399</v>
      </c>
      <c r="I100" s="9">
        <v>43906.0</v>
      </c>
      <c r="J100" s="10">
        <v>43898.0</v>
      </c>
      <c r="K100" s="11">
        <v>43906.0</v>
      </c>
      <c r="L100" s="12" t="s">
        <v>363</v>
      </c>
      <c r="M100" s="13" t="s">
        <v>400</v>
      </c>
      <c r="N100" s="25"/>
      <c r="O100" s="8" t="s">
        <v>85</v>
      </c>
      <c r="P100" s="8" t="s">
        <v>334</v>
      </c>
      <c r="Q100" s="16"/>
      <c r="R100" s="19"/>
      <c r="S100" s="17" t="str">
        <f t="shared" si="18"/>
        <v>新增23例確診，其中21例境外移入、2例本土</v>
      </c>
      <c r="T100" s="20"/>
      <c r="U100" s="18" t="str">
        <f t="shared" si="1"/>
        <v>#099</v>
      </c>
    </row>
    <row r="101">
      <c r="A101" s="5" t="s">
        <v>401</v>
      </c>
      <c r="B101" s="6">
        <v>43908.0</v>
      </c>
      <c r="C101" s="7" t="s">
        <v>21</v>
      </c>
      <c r="D101" s="7" t="s">
        <v>76</v>
      </c>
      <c r="E101" s="7" t="s">
        <v>23</v>
      </c>
      <c r="F101" s="7" t="s">
        <v>90</v>
      </c>
      <c r="G101" s="7" t="s">
        <v>54</v>
      </c>
      <c r="H101" s="8" t="s">
        <v>55</v>
      </c>
      <c r="I101" s="19"/>
      <c r="J101" s="10">
        <v>43902.0</v>
      </c>
      <c r="K101" s="13" t="s">
        <v>402</v>
      </c>
      <c r="L101" s="12"/>
      <c r="M101" s="13" t="s">
        <v>403</v>
      </c>
      <c r="N101" s="25"/>
      <c r="O101" s="26" t="s">
        <v>126</v>
      </c>
      <c r="P101" s="8" t="s">
        <v>404</v>
      </c>
      <c r="Q101" s="19"/>
      <c r="R101" s="19"/>
      <c r="S101" s="17" t="str">
        <f t="shared" si="18"/>
        <v>新增23例確診，其中21例境外移入、2例本土</v>
      </c>
      <c r="T101" s="20"/>
      <c r="U101" s="18" t="str">
        <f t="shared" si="1"/>
        <v>#100</v>
      </c>
    </row>
    <row r="102">
      <c r="A102" s="5" t="s">
        <v>405</v>
      </c>
      <c r="B102" s="6">
        <v>43909.0</v>
      </c>
      <c r="C102" s="7" t="s">
        <v>37</v>
      </c>
      <c r="D102" s="7" t="s">
        <v>49</v>
      </c>
      <c r="E102" s="7" t="s">
        <v>23</v>
      </c>
      <c r="F102" s="7"/>
      <c r="G102" s="7" t="s">
        <v>25</v>
      </c>
      <c r="H102" s="8" t="s">
        <v>253</v>
      </c>
      <c r="I102" s="9">
        <v>43902.0</v>
      </c>
      <c r="J102" s="10">
        <v>43907.0</v>
      </c>
      <c r="K102" s="13" t="s">
        <v>406</v>
      </c>
      <c r="L102" s="12"/>
      <c r="M102" s="13" t="s">
        <v>407</v>
      </c>
      <c r="N102" s="14" t="s">
        <v>408</v>
      </c>
      <c r="O102" s="8" t="s">
        <v>186</v>
      </c>
      <c r="P102" s="8" t="s">
        <v>409</v>
      </c>
      <c r="Q102" s="16" t="s">
        <v>106</v>
      </c>
      <c r="R102" s="24">
        <v>43930.0</v>
      </c>
      <c r="S102" s="17" t="str">
        <f t="shared" ref="S102:S109" si="19">HYPERLINK("https://www.cdc.gov.tw/Bulletin/Detail/HVfuiT_KjBpd-vpgMoYDyw?typeid=9","新增8例確診，其中7例境外、1例本土")</f>
        <v>新增8例確診，其中7例境外、1例本土</v>
      </c>
      <c r="T102" s="17" t="str">
        <f>HYPERLINK("https://www.cdc.gov.tw/Bulletin/Detail/iZEuNqPALokd9Vsu4r433g?typeid=9","國內累計382人確診，91人解除隔離")</f>
        <v>國內累計382人確診，91人解除隔離</v>
      </c>
      <c r="U102" s="18" t="str">
        <f t="shared" si="1"/>
        <v>#101</v>
      </c>
    </row>
    <row r="103">
      <c r="A103" s="5" t="s">
        <v>410</v>
      </c>
      <c r="B103" s="6">
        <v>43909.0</v>
      </c>
      <c r="C103" s="7" t="s">
        <v>21</v>
      </c>
      <c r="D103" s="7" t="s">
        <v>22</v>
      </c>
      <c r="E103" s="7" t="s">
        <v>23</v>
      </c>
      <c r="F103" s="7"/>
      <c r="G103" s="7" t="s">
        <v>25</v>
      </c>
      <c r="H103" s="8" t="s">
        <v>411</v>
      </c>
      <c r="I103" s="9">
        <v>43901.0</v>
      </c>
      <c r="J103" s="10">
        <v>43901.0</v>
      </c>
      <c r="K103" s="13" t="s">
        <v>324</v>
      </c>
      <c r="L103" s="12"/>
      <c r="M103" s="13" t="s">
        <v>412</v>
      </c>
      <c r="N103" s="25"/>
      <c r="O103" s="8" t="s">
        <v>85</v>
      </c>
      <c r="P103" s="8" t="s">
        <v>413</v>
      </c>
      <c r="Q103" s="16"/>
      <c r="R103" s="19"/>
      <c r="S103" s="17" t="str">
        <f t="shared" si="19"/>
        <v>新增8例確診，其中7例境外、1例本土</v>
      </c>
      <c r="T103" s="20"/>
      <c r="U103" s="18" t="str">
        <f t="shared" si="1"/>
        <v>#102</v>
      </c>
    </row>
    <row r="104">
      <c r="A104" s="5" t="s">
        <v>414</v>
      </c>
      <c r="B104" s="6">
        <v>43909.0</v>
      </c>
      <c r="C104" s="7" t="s">
        <v>37</v>
      </c>
      <c r="D104" s="7" t="s">
        <v>267</v>
      </c>
      <c r="E104" s="7" t="s">
        <v>23</v>
      </c>
      <c r="F104" s="7" t="s">
        <v>248</v>
      </c>
      <c r="G104" s="7" t="s">
        <v>54</v>
      </c>
      <c r="H104" s="8" t="s">
        <v>55</v>
      </c>
      <c r="I104" s="19"/>
      <c r="J104" s="10">
        <v>43905.0</v>
      </c>
      <c r="K104" s="13" t="s">
        <v>415</v>
      </c>
      <c r="L104" s="12"/>
      <c r="M104" s="13" t="s">
        <v>416</v>
      </c>
      <c r="N104" s="25"/>
      <c r="O104" s="8" t="s">
        <v>417</v>
      </c>
      <c r="P104" s="15" t="s">
        <v>418</v>
      </c>
      <c r="Q104" s="16"/>
      <c r="R104" s="19"/>
      <c r="S104" s="17" t="str">
        <f t="shared" si="19"/>
        <v>新增8例確診，其中7例境外、1例本土</v>
      </c>
      <c r="T104" s="20"/>
      <c r="U104" s="18" t="str">
        <f t="shared" si="1"/>
        <v>#103</v>
      </c>
    </row>
    <row r="105">
      <c r="A105" s="5" t="s">
        <v>419</v>
      </c>
      <c r="B105" s="6">
        <v>43909.0</v>
      </c>
      <c r="C105" s="7" t="s">
        <v>21</v>
      </c>
      <c r="D105" s="7" t="s">
        <v>59</v>
      </c>
      <c r="E105" s="7" t="s">
        <v>23</v>
      </c>
      <c r="F105" s="7" t="s">
        <v>276</v>
      </c>
      <c r="G105" s="7" t="s">
        <v>25</v>
      </c>
      <c r="H105" s="8" t="s">
        <v>277</v>
      </c>
      <c r="I105" s="9">
        <v>43904.0</v>
      </c>
      <c r="J105" s="10">
        <v>43906.0</v>
      </c>
      <c r="K105" s="22"/>
      <c r="L105" s="23"/>
      <c r="M105" s="13" t="s">
        <v>420</v>
      </c>
      <c r="N105" s="14" t="s">
        <v>421</v>
      </c>
      <c r="O105" s="8" t="s">
        <v>85</v>
      </c>
      <c r="P105" s="8" t="s">
        <v>422</v>
      </c>
      <c r="Q105" s="16"/>
      <c r="R105" s="19"/>
      <c r="S105" s="17" t="str">
        <f t="shared" si="19"/>
        <v>新增8例確診，其中7例境外、1例本土</v>
      </c>
      <c r="T105" s="20"/>
      <c r="U105" s="18" t="str">
        <f t="shared" si="1"/>
        <v>#104</v>
      </c>
    </row>
    <row r="106">
      <c r="A106" s="5" t="s">
        <v>423</v>
      </c>
      <c r="B106" s="6">
        <v>43909.0</v>
      </c>
      <c r="C106" s="7" t="s">
        <v>37</v>
      </c>
      <c r="D106" s="7" t="s">
        <v>76</v>
      </c>
      <c r="E106" s="7" t="s">
        <v>23</v>
      </c>
      <c r="F106" s="7"/>
      <c r="G106" s="7" t="s">
        <v>25</v>
      </c>
      <c r="H106" s="8" t="s">
        <v>424</v>
      </c>
      <c r="I106" s="9">
        <v>43907.0</v>
      </c>
      <c r="J106" s="10"/>
      <c r="K106" s="13" t="s">
        <v>425</v>
      </c>
      <c r="L106" s="12" t="s">
        <v>426</v>
      </c>
      <c r="M106" s="13" t="s">
        <v>149</v>
      </c>
      <c r="N106" s="25"/>
      <c r="O106" s="8" t="s">
        <v>85</v>
      </c>
      <c r="P106" s="8"/>
      <c r="Q106" s="16"/>
      <c r="R106" s="19"/>
      <c r="S106" s="17" t="str">
        <f t="shared" si="19"/>
        <v>新增8例確診，其中7例境外、1例本土</v>
      </c>
      <c r="T106" s="20"/>
      <c r="U106" s="18" t="str">
        <f t="shared" si="1"/>
        <v>#105</v>
      </c>
    </row>
    <row r="107">
      <c r="A107" s="5" t="s">
        <v>427</v>
      </c>
      <c r="B107" s="6">
        <v>43909.0</v>
      </c>
      <c r="C107" s="7" t="s">
        <v>37</v>
      </c>
      <c r="D107" s="7" t="s">
        <v>76</v>
      </c>
      <c r="E107" s="7" t="s">
        <v>23</v>
      </c>
      <c r="F107" s="7"/>
      <c r="G107" s="7" t="s">
        <v>25</v>
      </c>
      <c r="H107" s="8" t="s">
        <v>428</v>
      </c>
      <c r="I107" s="9">
        <v>43907.0</v>
      </c>
      <c r="J107" s="10">
        <v>43902.0</v>
      </c>
      <c r="K107" s="13" t="s">
        <v>425</v>
      </c>
      <c r="L107" s="12" t="s">
        <v>426</v>
      </c>
      <c r="M107" s="13" t="s">
        <v>429</v>
      </c>
      <c r="N107" s="25"/>
      <c r="O107" s="8" t="s">
        <v>85</v>
      </c>
      <c r="P107" s="8"/>
      <c r="Q107" s="16"/>
      <c r="R107" s="19"/>
      <c r="S107" s="17" t="str">
        <f t="shared" si="19"/>
        <v>新增8例確診，其中7例境外、1例本土</v>
      </c>
      <c r="T107" s="20"/>
      <c r="U107" s="18" t="str">
        <f t="shared" si="1"/>
        <v>#106</v>
      </c>
    </row>
    <row r="108">
      <c r="A108" s="5" t="s">
        <v>430</v>
      </c>
      <c r="B108" s="6">
        <v>43909.0</v>
      </c>
      <c r="C108" s="7" t="s">
        <v>37</v>
      </c>
      <c r="D108" s="7" t="s">
        <v>22</v>
      </c>
      <c r="E108" s="7" t="s">
        <v>351</v>
      </c>
      <c r="F108" s="7"/>
      <c r="G108" s="7" t="s">
        <v>25</v>
      </c>
      <c r="H108" s="21"/>
      <c r="I108" s="9">
        <v>43905.0</v>
      </c>
      <c r="J108" s="10">
        <v>43907.0</v>
      </c>
      <c r="K108" s="13" t="s">
        <v>431</v>
      </c>
      <c r="L108" s="12" t="s">
        <v>426</v>
      </c>
      <c r="M108" s="13" t="s">
        <v>432</v>
      </c>
      <c r="N108" s="25"/>
      <c r="O108" s="8" t="s">
        <v>85</v>
      </c>
      <c r="P108" s="8"/>
      <c r="Q108" s="16"/>
      <c r="R108" s="19"/>
      <c r="S108" s="17" t="str">
        <f t="shared" si="19"/>
        <v>新增8例確診，其中7例境外、1例本土</v>
      </c>
      <c r="T108" s="20"/>
      <c r="U108" s="18" t="str">
        <f t="shared" si="1"/>
        <v>#107</v>
      </c>
    </row>
    <row r="109">
      <c r="A109" s="5" t="s">
        <v>433</v>
      </c>
      <c r="B109" s="6">
        <v>43909.0</v>
      </c>
      <c r="C109" s="7" t="s">
        <v>37</v>
      </c>
      <c r="D109" s="7" t="s">
        <v>59</v>
      </c>
      <c r="E109" s="7" t="s">
        <v>23</v>
      </c>
      <c r="F109" s="7" t="s">
        <v>276</v>
      </c>
      <c r="G109" s="7" t="s">
        <v>25</v>
      </c>
      <c r="H109" s="8" t="s">
        <v>277</v>
      </c>
      <c r="I109" s="9">
        <v>43904.0</v>
      </c>
      <c r="J109" s="10">
        <v>43907.0</v>
      </c>
      <c r="K109" s="22"/>
      <c r="L109" s="23"/>
      <c r="M109" s="13" t="s">
        <v>34</v>
      </c>
      <c r="N109" s="14" t="s">
        <v>434</v>
      </c>
      <c r="O109" s="8" t="s">
        <v>85</v>
      </c>
      <c r="P109" s="8" t="s">
        <v>435</v>
      </c>
      <c r="Q109" s="16" t="s">
        <v>106</v>
      </c>
      <c r="R109" s="24">
        <v>43919.0</v>
      </c>
      <c r="S109" s="17" t="str">
        <f t="shared" si="19"/>
        <v>新增8例確診，其中7例境外、1例本土</v>
      </c>
      <c r="T109" s="20"/>
      <c r="U109" s="18" t="str">
        <f t="shared" si="1"/>
        <v>#108</v>
      </c>
    </row>
    <row r="110">
      <c r="A110" s="5" t="s">
        <v>436</v>
      </c>
      <c r="B110" s="6">
        <v>43910.0</v>
      </c>
      <c r="C110" s="7" t="s">
        <v>37</v>
      </c>
      <c r="D110" s="7" t="s">
        <v>112</v>
      </c>
      <c r="E110" s="7" t="s">
        <v>23</v>
      </c>
      <c r="F110" s="7"/>
      <c r="G110" s="7" t="s">
        <v>25</v>
      </c>
      <c r="H110" s="8" t="s">
        <v>437</v>
      </c>
      <c r="I110" s="9">
        <v>43897.0</v>
      </c>
      <c r="J110" s="10">
        <v>43897.0</v>
      </c>
      <c r="K110" s="13" t="s">
        <v>406</v>
      </c>
      <c r="L110" s="12" t="s">
        <v>438</v>
      </c>
      <c r="M110" s="13" t="s">
        <v>439</v>
      </c>
      <c r="N110" s="25"/>
      <c r="O110" s="8" t="s">
        <v>85</v>
      </c>
      <c r="P110" s="8" t="s">
        <v>440</v>
      </c>
      <c r="Q110" s="16"/>
      <c r="R110" s="19"/>
      <c r="S110" s="17" t="str">
        <f t="shared" ref="S110:S136" si="20">HYPERLINK("https://www.cdc.gov.tw/Bulletin/Detail/49zxkRam4OIFJZNI7x-Kmw?typeid=9","新增27例確診，24例境外3例本土")</f>
        <v>新增27例確診，24例境外3例本土</v>
      </c>
      <c r="T110" s="17" t="str">
        <f>HYPERLINK("https://www.cdc.gov.tw/Bulletin/Detail/-TRyEsi8DHGkQNMKQQHVrg?typeid=9","國內累計135人確診，解除隔離28人")</f>
        <v>國內累計135人確診，解除隔離28人</v>
      </c>
      <c r="U110" s="18" t="str">
        <f t="shared" si="1"/>
        <v>#109</v>
      </c>
    </row>
    <row r="111">
      <c r="A111" s="5" t="s">
        <v>441</v>
      </c>
      <c r="B111" s="6">
        <v>43910.0</v>
      </c>
      <c r="C111" s="7" t="s">
        <v>21</v>
      </c>
      <c r="D111" s="7" t="s">
        <v>116</v>
      </c>
      <c r="E111" s="7" t="s">
        <v>23</v>
      </c>
      <c r="F111" s="7"/>
      <c r="G111" s="7" t="s">
        <v>25</v>
      </c>
      <c r="H111" s="8" t="s">
        <v>442</v>
      </c>
      <c r="I111" s="9">
        <v>43906.0</v>
      </c>
      <c r="J111" s="10">
        <v>43906.0</v>
      </c>
      <c r="K111" s="13" t="s">
        <v>324</v>
      </c>
      <c r="L111" s="12" t="s">
        <v>363</v>
      </c>
      <c r="M111" s="13" t="s">
        <v>443</v>
      </c>
      <c r="N111" s="25"/>
      <c r="O111" s="8" t="s">
        <v>85</v>
      </c>
      <c r="P111" s="8" t="s">
        <v>444</v>
      </c>
      <c r="Q111" s="16"/>
      <c r="R111" s="19"/>
      <c r="S111" s="17" t="str">
        <f t="shared" si="20"/>
        <v>新增27例確診，24例境外3例本土</v>
      </c>
      <c r="T111" s="20"/>
      <c r="U111" s="18" t="str">
        <f t="shared" si="1"/>
        <v>#110</v>
      </c>
    </row>
    <row r="112">
      <c r="A112" s="5" t="s">
        <v>445</v>
      </c>
      <c r="B112" s="6">
        <v>43910.0</v>
      </c>
      <c r="C112" s="7" t="s">
        <v>21</v>
      </c>
      <c r="D112" s="7" t="s">
        <v>22</v>
      </c>
      <c r="E112" s="7" t="s">
        <v>23</v>
      </c>
      <c r="F112" s="7"/>
      <c r="G112" s="7" t="s">
        <v>25</v>
      </c>
      <c r="H112" s="8" t="s">
        <v>253</v>
      </c>
      <c r="I112" s="9">
        <v>43902.0</v>
      </c>
      <c r="J112" s="10">
        <v>43905.0</v>
      </c>
      <c r="K112" s="13" t="s">
        <v>446</v>
      </c>
      <c r="L112" s="12" t="s">
        <v>447</v>
      </c>
      <c r="M112" s="13" t="s">
        <v>448</v>
      </c>
      <c r="N112" s="25"/>
      <c r="O112" s="8" t="s">
        <v>186</v>
      </c>
      <c r="P112" s="8" t="s">
        <v>449</v>
      </c>
      <c r="Q112" s="16"/>
      <c r="R112" s="19"/>
      <c r="S112" s="17" t="str">
        <f t="shared" si="20"/>
        <v>新增27例確診，24例境外3例本土</v>
      </c>
      <c r="T112" s="20"/>
      <c r="U112" s="18" t="str">
        <f t="shared" si="1"/>
        <v>#111</v>
      </c>
    </row>
    <row r="113">
      <c r="A113" s="5" t="s">
        <v>450</v>
      </c>
      <c r="B113" s="6">
        <v>43910.0</v>
      </c>
      <c r="C113" s="7" t="s">
        <v>21</v>
      </c>
      <c r="D113" s="7" t="s">
        <v>76</v>
      </c>
      <c r="E113" s="7" t="s">
        <v>23</v>
      </c>
      <c r="F113" s="7"/>
      <c r="G113" s="7" t="s">
        <v>25</v>
      </c>
      <c r="H113" s="8" t="s">
        <v>451</v>
      </c>
      <c r="I113" s="9">
        <v>43907.0</v>
      </c>
      <c r="J113" s="10">
        <v>43903.0</v>
      </c>
      <c r="K113" s="13" t="s">
        <v>406</v>
      </c>
      <c r="L113" s="12" t="s">
        <v>363</v>
      </c>
      <c r="M113" s="13" t="s">
        <v>452</v>
      </c>
      <c r="N113" s="25"/>
      <c r="O113" s="8" t="s">
        <v>85</v>
      </c>
      <c r="P113" s="8" t="s">
        <v>453</v>
      </c>
      <c r="Q113" s="16"/>
      <c r="R113" s="19"/>
      <c r="S113" s="17" t="str">
        <f t="shared" si="20"/>
        <v>新增27例確診，24例境外3例本土</v>
      </c>
      <c r="T113" s="20"/>
      <c r="U113" s="18" t="str">
        <f t="shared" si="1"/>
        <v>#112</v>
      </c>
    </row>
    <row r="114">
      <c r="A114" s="5" t="s">
        <v>454</v>
      </c>
      <c r="B114" s="6">
        <v>43910.0</v>
      </c>
      <c r="C114" s="7" t="s">
        <v>37</v>
      </c>
      <c r="D114" s="7" t="s">
        <v>116</v>
      </c>
      <c r="E114" s="7" t="s">
        <v>23</v>
      </c>
      <c r="F114" s="7"/>
      <c r="G114" s="7" t="s">
        <v>25</v>
      </c>
      <c r="H114" s="8" t="s">
        <v>455</v>
      </c>
      <c r="I114" s="9">
        <v>43896.0</v>
      </c>
      <c r="J114" s="10">
        <v>43907.0</v>
      </c>
      <c r="K114" s="13" t="s">
        <v>446</v>
      </c>
      <c r="L114" s="12" t="s">
        <v>438</v>
      </c>
      <c r="M114" s="13" t="s">
        <v>337</v>
      </c>
      <c r="N114" s="25"/>
      <c r="O114" s="8" t="s">
        <v>85</v>
      </c>
      <c r="P114" s="8" t="s">
        <v>317</v>
      </c>
      <c r="Q114" s="16"/>
      <c r="R114" s="19"/>
      <c r="S114" s="17" t="str">
        <f t="shared" si="20"/>
        <v>新增27例確診，24例境外3例本土</v>
      </c>
      <c r="T114" s="20"/>
      <c r="U114" s="18" t="str">
        <f t="shared" si="1"/>
        <v>#113</v>
      </c>
    </row>
    <row r="115">
      <c r="A115" s="5" t="s">
        <v>456</v>
      </c>
      <c r="B115" s="6">
        <v>43910.0</v>
      </c>
      <c r="C115" s="7" t="s">
        <v>37</v>
      </c>
      <c r="D115" s="7" t="s">
        <v>267</v>
      </c>
      <c r="E115" s="7" t="s">
        <v>23</v>
      </c>
      <c r="F115" s="7"/>
      <c r="G115" s="7" t="s">
        <v>25</v>
      </c>
      <c r="H115" s="8" t="s">
        <v>457</v>
      </c>
      <c r="I115" s="9">
        <v>43907.0</v>
      </c>
      <c r="J115" s="10">
        <v>43907.0</v>
      </c>
      <c r="K115" s="13" t="s">
        <v>446</v>
      </c>
      <c r="L115" s="12" t="s">
        <v>426</v>
      </c>
      <c r="M115" s="13" t="s">
        <v>458</v>
      </c>
      <c r="N115" s="25"/>
      <c r="O115" s="8" t="s">
        <v>85</v>
      </c>
      <c r="P115" s="8" t="s">
        <v>459</v>
      </c>
      <c r="Q115" s="16"/>
      <c r="R115" s="19"/>
      <c r="S115" s="17" t="str">
        <f t="shared" si="20"/>
        <v>新增27例確診，24例境外3例本土</v>
      </c>
      <c r="T115" s="20"/>
      <c r="U115" s="18" t="str">
        <f t="shared" si="1"/>
        <v>#114</v>
      </c>
    </row>
    <row r="116">
      <c r="A116" s="5" t="s">
        <v>460</v>
      </c>
      <c r="B116" s="6">
        <v>43910.0</v>
      </c>
      <c r="C116" s="7" t="s">
        <v>21</v>
      </c>
      <c r="D116" s="7" t="s">
        <v>76</v>
      </c>
      <c r="E116" s="7" t="s">
        <v>23</v>
      </c>
      <c r="F116" s="7"/>
      <c r="G116" s="7" t="s">
        <v>25</v>
      </c>
      <c r="H116" s="8" t="s">
        <v>461</v>
      </c>
      <c r="I116" s="9">
        <v>43905.0</v>
      </c>
      <c r="J116" s="10">
        <v>43907.0</v>
      </c>
      <c r="K116" s="13" t="s">
        <v>446</v>
      </c>
      <c r="L116" s="12" t="s">
        <v>426</v>
      </c>
      <c r="M116" s="13" t="s">
        <v>462</v>
      </c>
      <c r="N116" s="25"/>
      <c r="O116" s="8" t="s">
        <v>85</v>
      </c>
      <c r="P116" s="8" t="s">
        <v>463</v>
      </c>
      <c r="Q116" s="16"/>
      <c r="R116" s="19"/>
      <c r="S116" s="17" t="str">
        <f t="shared" si="20"/>
        <v>新增27例確診，24例境外3例本土</v>
      </c>
      <c r="T116" s="20"/>
      <c r="U116" s="18" t="str">
        <f t="shared" si="1"/>
        <v>#115</v>
      </c>
    </row>
    <row r="117">
      <c r="A117" s="5" t="s">
        <v>464</v>
      </c>
      <c r="B117" s="6">
        <v>43910.0</v>
      </c>
      <c r="C117" s="7" t="s">
        <v>21</v>
      </c>
      <c r="D117" s="7" t="s">
        <v>76</v>
      </c>
      <c r="E117" s="7" t="s">
        <v>23</v>
      </c>
      <c r="F117" s="7"/>
      <c r="G117" s="7" t="s">
        <v>25</v>
      </c>
      <c r="H117" s="8" t="s">
        <v>465</v>
      </c>
      <c r="I117" s="9">
        <v>43905.0</v>
      </c>
      <c r="J117" s="10">
        <v>43902.0</v>
      </c>
      <c r="K117" s="13" t="s">
        <v>446</v>
      </c>
      <c r="L117" s="12" t="s">
        <v>363</v>
      </c>
      <c r="M117" s="13" t="s">
        <v>466</v>
      </c>
      <c r="N117" s="25"/>
      <c r="O117" s="8" t="s">
        <v>85</v>
      </c>
      <c r="P117" s="8" t="s">
        <v>467</v>
      </c>
      <c r="Q117" s="16"/>
      <c r="R117" s="19"/>
      <c r="S117" s="17" t="str">
        <f t="shared" si="20"/>
        <v>新增27例確診，24例境外3例本土</v>
      </c>
      <c r="T117" s="20"/>
      <c r="U117" s="18" t="str">
        <f t="shared" si="1"/>
        <v>#116</v>
      </c>
    </row>
    <row r="118">
      <c r="A118" s="5" t="s">
        <v>468</v>
      </c>
      <c r="B118" s="6">
        <v>43910.0</v>
      </c>
      <c r="C118" s="7" t="s">
        <v>37</v>
      </c>
      <c r="D118" s="7" t="s">
        <v>59</v>
      </c>
      <c r="E118" s="7" t="s">
        <v>23</v>
      </c>
      <c r="F118" s="7"/>
      <c r="G118" s="7" t="s">
        <v>25</v>
      </c>
      <c r="H118" s="8" t="s">
        <v>469</v>
      </c>
      <c r="I118" s="9">
        <v>43900.0</v>
      </c>
      <c r="J118" s="10">
        <v>43904.0</v>
      </c>
      <c r="K118" s="13" t="s">
        <v>406</v>
      </c>
      <c r="L118" s="12" t="s">
        <v>438</v>
      </c>
      <c r="M118" s="13" t="s">
        <v>470</v>
      </c>
      <c r="N118" s="25"/>
      <c r="O118" s="8" t="s">
        <v>85</v>
      </c>
      <c r="P118" s="8" t="s">
        <v>317</v>
      </c>
      <c r="Q118" s="16"/>
      <c r="R118" s="19"/>
      <c r="S118" s="17" t="str">
        <f t="shared" si="20"/>
        <v>新增27例確診，24例境外3例本土</v>
      </c>
      <c r="T118" s="20"/>
      <c r="U118" s="18" t="str">
        <f t="shared" si="1"/>
        <v>#117</v>
      </c>
    </row>
    <row r="119">
      <c r="A119" s="5" t="s">
        <v>471</v>
      </c>
      <c r="B119" s="6">
        <v>43910.0</v>
      </c>
      <c r="C119" s="7" t="s">
        <v>21</v>
      </c>
      <c r="D119" s="7" t="s">
        <v>116</v>
      </c>
      <c r="E119" s="7" t="s">
        <v>23</v>
      </c>
      <c r="F119" s="7"/>
      <c r="G119" s="7" t="s">
        <v>25</v>
      </c>
      <c r="H119" s="8" t="s">
        <v>355</v>
      </c>
      <c r="I119" s="9">
        <v>43906.0</v>
      </c>
      <c r="J119" s="10"/>
      <c r="K119" s="13" t="s">
        <v>446</v>
      </c>
      <c r="L119" s="12" t="s">
        <v>447</v>
      </c>
      <c r="M119" s="13" t="s">
        <v>108</v>
      </c>
      <c r="N119" s="25"/>
      <c r="O119" s="8" t="s">
        <v>472</v>
      </c>
      <c r="P119" s="8" t="s">
        <v>473</v>
      </c>
      <c r="Q119" s="16"/>
      <c r="R119" s="19"/>
      <c r="S119" s="17" t="str">
        <f t="shared" si="20"/>
        <v>新增27例確診，24例境外3例本土</v>
      </c>
      <c r="T119" s="20"/>
      <c r="U119" s="18" t="str">
        <f t="shared" si="1"/>
        <v>#118</v>
      </c>
    </row>
    <row r="120">
      <c r="A120" s="5" t="s">
        <v>474</v>
      </c>
      <c r="B120" s="6">
        <v>43910.0</v>
      </c>
      <c r="C120" s="7" t="s">
        <v>37</v>
      </c>
      <c r="D120" s="7" t="s">
        <v>100</v>
      </c>
      <c r="E120" s="7" t="s">
        <v>23</v>
      </c>
      <c r="F120" s="7"/>
      <c r="G120" s="7" t="s">
        <v>25</v>
      </c>
      <c r="H120" s="8" t="s">
        <v>475</v>
      </c>
      <c r="I120" s="9">
        <v>43901.0</v>
      </c>
      <c r="J120" s="10">
        <v>43903.0</v>
      </c>
      <c r="K120" s="13" t="s">
        <v>446</v>
      </c>
      <c r="L120" s="12" t="s">
        <v>438</v>
      </c>
      <c r="M120" s="13" t="s">
        <v>476</v>
      </c>
      <c r="N120" s="25"/>
      <c r="O120" s="8" t="s">
        <v>85</v>
      </c>
      <c r="P120" s="8" t="s">
        <v>477</v>
      </c>
      <c r="Q120" s="16"/>
      <c r="R120" s="19"/>
      <c r="S120" s="17" t="str">
        <f t="shared" si="20"/>
        <v>新增27例確診，24例境外3例本土</v>
      </c>
      <c r="T120" s="20"/>
      <c r="U120" s="18" t="str">
        <f t="shared" si="1"/>
        <v>#119</v>
      </c>
    </row>
    <row r="121">
      <c r="A121" s="5" t="s">
        <v>478</v>
      </c>
      <c r="B121" s="6">
        <v>43910.0</v>
      </c>
      <c r="C121" s="7" t="s">
        <v>21</v>
      </c>
      <c r="D121" s="7" t="s">
        <v>76</v>
      </c>
      <c r="E121" s="7" t="s">
        <v>23</v>
      </c>
      <c r="F121" s="7"/>
      <c r="G121" s="7" t="s">
        <v>25</v>
      </c>
      <c r="H121" s="8" t="s">
        <v>479</v>
      </c>
      <c r="I121" s="9">
        <v>43908.0</v>
      </c>
      <c r="J121" s="10">
        <v>43904.0</v>
      </c>
      <c r="K121" s="13" t="s">
        <v>446</v>
      </c>
      <c r="L121" s="12" t="s">
        <v>426</v>
      </c>
      <c r="M121" s="13" t="s">
        <v>480</v>
      </c>
      <c r="N121" s="25"/>
      <c r="O121" s="8" t="s">
        <v>85</v>
      </c>
      <c r="P121" s="8" t="s">
        <v>467</v>
      </c>
      <c r="Q121" s="16"/>
      <c r="R121" s="19"/>
      <c r="S121" s="17" t="str">
        <f t="shared" si="20"/>
        <v>新增27例確診，24例境外3例本土</v>
      </c>
      <c r="T121" s="20"/>
      <c r="U121" s="18" t="str">
        <f t="shared" si="1"/>
        <v>#120</v>
      </c>
    </row>
    <row r="122">
      <c r="A122" s="5" t="s">
        <v>481</v>
      </c>
      <c r="B122" s="6">
        <v>43910.0</v>
      </c>
      <c r="C122" s="7" t="s">
        <v>21</v>
      </c>
      <c r="D122" s="7" t="s">
        <v>76</v>
      </c>
      <c r="E122" s="7" t="s">
        <v>23</v>
      </c>
      <c r="F122" s="7"/>
      <c r="G122" s="7" t="s">
        <v>25</v>
      </c>
      <c r="H122" s="8" t="s">
        <v>355</v>
      </c>
      <c r="I122" s="9">
        <v>43906.0</v>
      </c>
      <c r="J122" s="10">
        <v>43908.0</v>
      </c>
      <c r="K122" s="13" t="s">
        <v>446</v>
      </c>
      <c r="L122" s="12" t="s">
        <v>447</v>
      </c>
      <c r="M122" s="13" t="s">
        <v>482</v>
      </c>
      <c r="N122" s="25"/>
      <c r="O122" s="8" t="s">
        <v>472</v>
      </c>
      <c r="P122" s="8" t="s">
        <v>473</v>
      </c>
      <c r="Q122" s="16"/>
      <c r="R122" s="19"/>
      <c r="S122" s="17" t="str">
        <f t="shared" si="20"/>
        <v>新增27例確診，24例境外3例本土</v>
      </c>
      <c r="T122" s="20"/>
      <c r="U122" s="18" t="str">
        <f t="shared" si="1"/>
        <v>#121</v>
      </c>
    </row>
    <row r="123">
      <c r="A123" s="5" t="s">
        <v>483</v>
      </c>
      <c r="B123" s="6">
        <v>43910.0</v>
      </c>
      <c r="C123" s="7" t="s">
        <v>21</v>
      </c>
      <c r="D123" s="7" t="s">
        <v>100</v>
      </c>
      <c r="E123" s="7" t="s">
        <v>23</v>
      </c>
      <c r="F123" s="7"/>
      <c r="G123" s="7" t="s">
        <v>25</v>
      </c>
      <c r="H123" s="8" t="s">
        <v>385</v>
      </c>
      <c r="I123" s="9">
        <v>43903.0</v>
      </c>
      <c r="J123" s="10">
        <v>43908.0</v>
      </c>
      <c r="K123" s="13" t="s">
        <v>484</v>
      </c>
      <c r="L123" s="12" t="s">
        <v>447</v>
      </c>
      <c r="M123" s="13" t="s">
        <v>485</v>
      </c>
      <c r="N123" s="25"/>
      <c r="O123" s="8" t="s">
        <v>486</v>
      </c>
      <c r="P123" s="8" t="s">
        <v>487</v>
      </c>
      <c r="Q123" s="16"/>
      <c r="R123" s="19"/>
      <c r="S123" s="17" t="str">
        <f t="shared" si="20"/>
        <v>新增27例確診，24例境外3例本土</v>
      </c>
      <c r="T123" s="20"/>
      <c r="U123" s="18" t="str">
        <f t="shared" si="1"/>
        <v>#122</v>
      </c>
    </row>
    <row r="124">
      <c r="A124" s="5" t="s">
        <v>488</v>
      </c>
      <c r="B124" s="6">
        <v>43910.0</v>
      </c>
      <c r="C124" s="7" t="s">
        <v>37</v>
      </c>
      <c r="D124" s="7" t="s">
        <v>59</v>
      </c>
      <c r="E124" s="7" t="s">
        <v>23</v>
      </c>
      <c r="F124" s="7"/>
      <c r="G124" s="7" t="s">
        <v>25</v>
      </c>
      <c r="H124" s="8" t="s">
        <v>489</v>
      </c>
      <c r="I124" s="9">
        <v>43908.0</v>
      </c>
      <c r="J124" s="10">
        <v>43908.0</v>
      </c>
      <c r="K124" s="13" t="s">
        <v>484</v>
      </c>
      <c r="L124" s="12" t="s">
        <v>426</v>
      </c>
      <c r="M124" s="13" t="s">
        <v>490</v>
      </c>
      <c r="N124" s="25"/>
      <c r="O124" s="8" t="s">
        <v>85</v>
      </c>
      <c r="P124" s="8" t="s">
        <v>491</v>
      </c>
      <c r="Q124" s="16"/>
      <c r="R124" s="19"/>
      <c r="S124" s="17" t="str">
        <f t="shared" si="20"/>
        <v>新增27例確診，24例境外3例本土</v>
      </c>
      <c r="T124" s="20"/>
      <c r="U124" s="18" t="str">
        <f t="shared" si="1"/>
        <v>#123</v>
      </c>
    </row>
    <row r="125">
      <c r="A125" s="5" t="s">
        <v>492</v>
      </c>
      <c r="B125" s="6">
        <v>43910.0</v>
      </c>
      <c r="C125" s="7" t="s">
        <v>37</v>
      </c>
      <c r="D125" s="7" t="s">
        <v>116</v>
      </c>
      <c r="E125" s="7" t="s">
        <v>23</v>
      </c>
      <c r="F125" s="7" t="s">
        <v>248</v>
      </c>
      <c r="G125" s="7" t="s">
        <v>54</v>
      </c>
      <c r="H125" s="8" t="s">
        <v>55</v>
      </c>
      <c r="I125" s="19"/>
      <c r="J125" s="10">
        <v>43907.0</v>
      </c>
      <c r="K125" s="13" t="s">
        <v>446</v>
      </c>
      <c r="L125" s="12" t="s">
        <v>438</v>
      </c>
      <c r="M125" s="13" t="s">
        <v>493</v>
      </c>
      <c r="N125" s="25"/>
      <c r="O125" s="8" t="s">
        <v>494</v>
      </c>
      <c r="P125" s="8" t="s">
        <v>495</v>
      </c>
      <c r="Q125" s="19"/>
      <c r="R125" s="19"/>
      <c r="S125" s="17" t="str">
        <f t="shared" si="20"/>
        <v>新增27例確診，24例境外3例本土</v>
      </c>
      <c r="T125" s="20"/>
      <c r="U125" s="18" t="str">
        <f t="shared" si="1"/>
        <v>#124</v>
      </c>
    </row>
    <row r="126">
      <c r="A126" s="5" t="s">
        <v>496</v>
      </c>
      <c r="B126" s="6">
        <v>43910.0</v>
      </c>
      <c r="C126" s="7" t="s">
        <v>21</v>
      </c>
      <c r="D126" s="7" t="s">
        <v>76</v>
      </c>
      <c r="E126" s="7" t="s">
        <v>23</v>
      </c>
      <c r="F126" s="7"/>
      <c r="G126" s="7" t="s">
        <v>25</v>
      </c>
      <c r="H126" s="8" t="s">
        <v>497</v>
      </c>
      <c r="I126" s="9">
        <v>43907.0</v>
      </c>
      <c r="J126" s="10">
        <v>43897.0</v>
      </c>
      <c r="K126" s="13" t="s">
        <v>484</v>
      </c>
      <c r="L126" s="12" t="s">
        <v>363</v>
      </c>
      <c r="M126" s="13" t="s">
        <v>498</v>
      </c>
      <c r="N126" s="25"/>
      <c r="O126" s="8" t="s">
        <v>85</v>
      </c>
      <c r="P126" s="8" t="s">
        <v>499</v>
      </c>
      <c r="Q126" s="16"/>
      <c r="R126" s="19"/>
      <c r="S126" s="17" t="str">
        <f t="shared" si="20"/>
        <v>新增27例確診，24例境外3例本土</v>
      </c>
      <c r="T126" s="20"/>
      <c r="U126" s="18" t="str">
        <f t="shared" si="1"/>
        <v>#125</v>
      </c>
    </row>
    <row r="127">
      <c r="A127" s="5" t="s">
        <v>500</v>
      </c>
      <c r="B127" s="6">
        <v>43910.0</v>
      </c>
      <c r="C127" s="7" t="s">
        <v>37</v>
      </c>
      <c r="D127" s="7" t="s">
        <v>116</v>
      </c>
      <c r="E127" s="7" t="s">
        <v>23</v>
      </c>
      <c r="F127" s="7"/>
      <c r="G127" s="7" t="s">
        <v>25</v>
      </c>
      <c r="H127" s="8" t="s">
        <v>501</v>
      </c>
      <c r="I127" s="9">
        <v>43906.0</v>
      </c>
      <c r="J127" s="10">
        <v>43906.0</v>
      </c>
      <c r="K127" s="13" t="s">
        <v>446</v>
      </c>
      <c r="L127" s="12" t="s">
        <v>438</v>
      </c>
      <c r="M127" s="13" t="s">
        <v>502</v>
      </c>
      <c r="N127" s="25"/>
      <c r="O127" s="8" t="s">
        <v>85</v>
      </c>
      <c r="P127" s="8" t="s">
        <v>317</v>
      </c>
      <c r="Q127" s="16"/>
      <c r="R127" s="19"/>
      <c r="S127" s="17" t="str">
        <f t="shared" si="20"/>
        <v>新增27例確診，24例境外3例本土</v>
      </c>
      <c r="T127" s="20"/>
      <c r="U127" s="18" t="str">
        <f t="shared" si="1"/>
        <v>#126</v>
      </c>
    </row>
    <row r="128">
      <c r="A128" s="5" t="s">
        <v>503</v>
      </c>
      <c r="B128" s="6">
        <v>43910.0</v>
      </c>
      <c r="C128" s="7" t="s">
        <v>37</v>
      </c>
      <c r="D128" s="7" t="s">
        <v>76</v>
      </c>
      <c r="E128" s="7" t="s">
        <v>23</v>
      </c>
      <c r="F128" s="7"/>
      <c r="G128" s="7" t="s">
        <v>25</v>
      </c>
      <c r="H128" s="8" t="s">
        <v>504</v>
      </c>
      <c r="I128" s="9">
        <v>43907.0</v>
      </c>
      <c r="J128" s="10">
        <v>43902.0</v>
      </c>
      <c r="K128" s="13" t="s">
        <v>446</v>
      </c>
      <c r="L128" s="12" t="s">
        <v>363</v>
      </c>
      <c r="M128" s="13" t="s">
        <v>505</v>
      </c>
      <c r="N128" s="25"/>
      <c r="O128" s="8" t="s">
        <v>85</v>
      </c>
      <c r="P128" s="8" t="s">
        <v>506</v>
      </c>
      <c r="Q128" s="16"/>
      <c r="R128" s="19"/>
      <c r="S128" s="17" t="str">
        <f t="shared" si="20"/>
        <v>新增27例確診，24例境外3例本土</v>
      </c>
      <c r="T128" s="20"/>
      <c r="U128" s="18" t="str">
        <f t="shared" si="1"/>
        <v>#127</v>
      </c>
    </row>
    <row r="129">
      <c r="A129" s="5" t="s">
        <v>507</v>
      </c>
      <c r="B129" s="6">
        <v>43910.0</v>
      </c>
      <c r="C129" s="7" t="s">
        <v>21</v>
      </c>
      <c r="D129" s="7" t="s">
        <v>76</v>
      </c>
      <c r="E129" s="7" t="s">
        <v>23</v>
      </c>
      <c r="F129" s="7"/>
      <c r="G129" s="7" t="s">
        <v>25</v>
      </c>
      <c r="H129" s="8" t="s">
        <v>508</v>
      </c>
      <c r="I129" s="9">
        <v>43907.0</v>
      </c>
      <c r="J129" s="10">
        <v>43895.0</v>
      </c>
      <c r="K129" s="13" t="s">
        <v>484</v>
      </c>
      <c r="L129" s="12" t="s">
        <v>363</v>
      </c>
      <c r="M129" s="13" t="s">
        <v>509</v>
      </c>
      <c r="N129" s="25"/>
      <c r="O129" s="8" t="s">
        <v>85</v>
      </c>
      <c r="P129" s="8" t="s">
        <v>444</v>
      </c>
      <c r="Q129" s="16"/>
      <c r="R129" s="19"/>
      <c r="S129" s="17" t="str">
        <f t="shared" si="20"/>
        <v>新增27例確診，24例境外3例本土</v>
      </c>
      <c r="T129" s="20"/>
      <c r="U129" s="18" t="str">
        <f t="shared" si="1"/>
        <v>#128</v>
      </c>
    </row>
    <row r="130">
      <c r="A130" s="5" t="s">
        <v>510</v>
      </c>
      <c r="B130" s="6">
        <v>43910.0</v>
      </c>
      <c r="C130" s="7" t="s">
        <v>37</v>
      </c>
      <c r="D130" s="7" t="s">
        <v>59</v>
      </c>
      <c r="E130" s="7" t="s">
        <v>23</v>
      </c>
      <c r="F130" s="7"/>
      <c r="G130" s="7" t="s">
        <v>25</v>
      </c>
      <c r="H130" s="8" t="s">
        <v>511</v>
      </c>
      <c r="I130" s="9">
        <v>43908.0</v>
      </c>
      <c r="J130" s="10">
        <v>43906.0</v>
      </c>
      <c r="K130" s="13" t="s">
        <v>446</v>
      </c>
      <c r="L130" s="12" t="s">
        <v>363</v>
      </c>
      <c r="M130" s="13" t="s">
        <v>512</v>
      </c>
      <c r="N130" s="25"/>
      <c r="O130" s="8" t="s">
        <v>85</v>
      </c>
      <c r="P130" s="8" t="s">
        <v>513</v>
      </c>
      <c r="Q130" s="16"/>
      <c r="R130" s="19"/>
      <c r="S130" s="17" t="str">
        <f t="shared" si="20"/>
        <v>新增27例確診，24例境外3例本土</v>
      </c>
      <c r="T130" s="20"/>
      <c r="U130" s="18" t="str">
        <f t="shared" si="1"/>
        <v>#129</v>
      </c>
    </row>
    <row r="131">
      <c r="A131" s="5" t="s">
        <v>514</v>
      </c>
      <c r="B131" s="6">
        <v>43910.0</v>
      </c>
      <c r="C131" s="7" t="s">
        <v>21</v>
      </c>
      <c r="D131" s="7" t="s">
        <v>267</v>
      </c>
      <c r="E131" s="7" t="s">
        <v>23</v>
      </c>
      <c r="F131" s="7"/>
      <c r="G131" s="7" t="s">
        <v>54</v>
      </c>
      <c r="H131" s="8" t="s">
        <v>55</v>
      </c>
      <c r="I131" s="19"/>
      <c r="J131" s="10">
        <v>43907.0</v>
      </c>
      <c r="K131" s="13" t="s">
        <v>446</v>
      </c>
      <c r="L131" s="12" t="s">
        <v>447</v>
      </c>
      <c r="M131" s="13" t="s">
        <v>502</v>
      </c>
      <c r="N131" s="25"/>
      <c r="O131" s="8" t="s">
        <v>417</v>
      </c>
      <c r="P131" s="8" t="s">
        <v>515</v>
      </c>
      <c r="Q131" s="16"/>
      <c r="R131" s="19"/>
      <c r="S131" s="17" t="str">
        <f t="shared" si="20"/>
        <v>新增27例確診，24例境外3例本土</v>
      </c>
      <c r="T131" s="20"/>
      <c r="U131" s="18" t="str">
        <f t="shared" si="1"/>
        <v>#130</v>
      </c>
    </row>
    <row r="132">
      <c r="A132" s="5" t="s">
        <v>516</v>
      </c>
      <c r="B132" s="6">
        <v>43910.0</v>
      </c>
      <c r="C132" s="7" t="s">
        <v>21</v>
      </c>
      <c r="D132" s="7" t="s">
        <v>59</v>
      </c>
      <c r="E132" s="7" t="s">
        <v>23</v>
      </c>
      <c r="F132" s="7"/>
      <c r="G132" s="7" t="s">
        <v>25</v>
      </c>
      <c r="H132" s="8" t="s">
        <v>517</v>
      </c>
      <c r="I132" s="9">
        <v>43899.0</v>
      </c>
      <c r="J132" s="10">
        <v>43904.0</v>
      </c>
      <c r="K132" s="13" t="s">
        <v>324</v>
      </c>
      <c r="L132" s="12" t="s">
        <v>438</v>
      </c>
      <c r="M132" s="13" t="s">
        <v>518</v>
      </c>
      <c r="N132" s="25"/>
      <c r="O132" s="8" t="s">
        <v>85</v>
      </c>
      <c r="P132" s="8" t="s">
        <v>519</v>
      </c>
      <c r="Q132" s="16"/>
      <c r="R132" s="19"/>
      <c r="S132" s="17" t="str">
        <f t="shared" si="20"/>
        <v>新增27例確診，24例境外3例本土</v>
      </c>
      <c r="T132" s="20"/>
      <c r="U132" s="18" t="str">
        <f t="shared" si="1"/>
        <v>#131</v>
      </c>
    </row>
    <row r="133">
      <c r="A133" s="5" t="s">
        <v>520</v>
      </c>
      <c r="B133" s="6">
        <v>43910.0</v>
      </c>
      <c r="C133" s="7" t="s">
        <v>21</v>
      </c>
      <c r="D133" s="7" t="s">
        <v>76</v>
      </c>
      <c r="E133" s="7" t="s">
        <v>23</v>
      </c>
      <c r="F133" s="7"/>
      <c r="G133" s="7" t="s">
        <v>25</v>
      </c>
      <c r="H133" s="8" t="s">
        <v>521</v>
      </c>
      <c r="I133" s="9">
        <v>43908.0</v>
      </c>
      <c r="J133" s="10">
        <v>43902.0</v>
      </c>
      <c r="K133" s="13" t="s">
        <v>446</v>
      </c>
      <c r="L133" s="12" t="s">
        <v>363</v>
      </c>
      <c r="M133" s="13" t="s">
        <v>522</v>
      </c>
      <c r="N133" s="25"/>
      <c r="O133" s="8" t="s">
        <v>85</v>
      </c>
      <c r="P133" s="8" t="s">
        <v>334</v>
      </c>
      <c r="Q133" s="16"/>
      <c r="R133" s="19"/>
      <c r="S133" s="17" t="str">
        <f t="shared" si="20"/>
        <v>新增27例確診，24例境外3例本土</v>
      </c>
      <c r="T133" s="20"/>
      <c r="U133" s="18" t="str">
        <f t="shared" si="1"/>
        <v>#132</v>
      </c>
    </row>
    <row r="134">
      <c r="A134" s="5" t="s">
        <v>523</v>
      </c>
      <c r="B134" s="6">
        <v>43910.0</v>
      </c>
      <c r="C134" s="7" t="s">
        <v>21</v>
      </c>
      <c r="D134" s="7" t="s">
        <v>267</v>
      </c>
      <c r="E134" s="7" t="s">
        <v>23</v>
      </c>
      <c r="F134" s="7"/>
      <c r="G134" s="7" t="s">
        <v>25</v>
      </c>
      <c r="H134" s="8" t="s">
        <v>524</v>
      </c>
      <c r="I134" s="9">
        <v>43904.0</v>
      </c>
      <c r="J134" s="10">
        <v>43908.0</v>
      </c>
      <c r="K134" s="13" t="s">
        <v>484</v>
      </c>
      <c r="L134" s="12" t="s">
        <v>525</v>
      </c>
      <c r="M134" s="13" t="s">
        <v>526</v>
      </c>
      <c r="N134" s="25"/>
      <c r="O134" s="8" t="s">
        <v>85</v>
      </c>
      <c r="P134" s="8" t="s">
        <v>467</v>
      </c>
      <c r="Q134" s="16"/>
      <c r="R134" s="19"/>
      <c r="S134" s="17" t="str">
        <f t="shared" si="20"/>
        <v>新增27例確診，24例境外3例本土</v>
      </c>
      <c r="T134" s="20"/>
      <c r="U134" s="18" t="str">
        <f t="shared" si="1"/>
        <v>#133</v>
      </c>
    </row>
    <row r="135">
      <c r="A135" s="5" t="s">
        <v>527</v>
      </c>
      <c r="B135" s="6">
        <v>43910.0</v>
      </c>
      <c r="C135" s="7" t="s">
        <v>21</v>
      </c>
      <c r="D135" s="7" t="s">
        <v>116</v>
      </c>
      <c r="E135" s="7" t="s">
        <v>23</v>
      </c>
      <c r="F135" s="7" t="s">
        <v>303</v>
      </c>
      <c r="G135" s="7" t="s">
        <v>54</v>
      </c>
      <c r="H135" s="8" t="s">
        <v>55</v>
      </c>
      <c r="I135" s="19"/>
      <c r="J135" s="10">
        <v>43907.0</v>
      </c>
      <c r="K135" s="13" t="s">
        <v>406</v>
      </c>
      <c r="L135" s="12" t="s">
        <v>438</v>
      </c>
      <c r="M135" s="13" t="s">
        <v>201</v>
      </c>
      <c r="N135" s="25"/>
      <c r="O135" s="26" t="s">
        <v>126</v>
      </c>
      <c r="P135" s="8" t="s">
        <v>528</v>
      </c>
      <c r="Q135" s="16"/>
      <c r="R135" s="19"/>
      <c r="S135" s="17" t="str">
        <f t="shared" si="20"/>
        <v>新增27例確診，24例境外3例本土</v>
      </c>
      <c r="T135" s="20"/>
      <c r="U135" s="18" t="str">
        <f t="shared" si="1"/>
        <v>#134</v>
      </c>
    </row>
    <row r="136">
      <c r="A136" s="5" t="s">
        <v>529</v>
      </c>
      <c r="B136" s="6">
        <v>43910.0</v>
      </c>
      <c r="C136" s="7" t="s">
        <v>21</v>
      </c>
      <c r="D136" s="7" t="s">
        <v>76</v>
      </c>
      <c r="E136" s="7" t="s">
        <v>23</v>
      </c>
      <c r="F136" s="7"/>
      <c r="G136" s="7" t="s">
        <v>25</v>
      </c>
      <c r="H136" s="8" t="s">
        <v>530</v>
      </c>
      <c r="I136" s="9">
        <v>43903.0</v>
      </c>
      <c r="J136" s="10">
        <v>43908.0</v>
      </c>
      <c r="K136" s="13" t="s">
        <v>446</v>
      </c>
      <c r="L136" s="12" t="s">
        <v>438</v>
      </c>
      <c r="M136" s="13" t="s">
        <v>531</v>
      </c>
      <c r="N136" s="25"/>
      <c r="O136" s="8" t="s">
        <v>85</v>
      </c>
      <c r="P136" s="8" t="s">
        <v>372</v>
      </c>
      <c r="Q136" s="16"/>
      <c r="R136" s="19"/>
      <c r="S136" s="17" t="str">
        <f t="shared" si="20"/>
        <v>新增27例確診，24例境外3例本土</v>
      </c>
      <c r="T136" s="20"/>
      <c r="U136" s="18" t="str">
        <f t="shared" si="1"/>
        <v>#135</v>
      </c>
    </row>
    <row r="137">
      <c r="A137" s="5" t="s">
        <v>532</v>
      </c>
      <c r="B137" s="6">
        <v>43911.0</v>
      </c>
      <c r="C137" s="7" t="s">
        <v>21</v>
      </c>
      <c r="D137" s="7" t="s">
        <v>116</v>
      </c>
      <c r="E137" s="7" t="s">
        <v>23</v>
      </c>
      <c r="F137" s="34"/>
      <c r="G137" s="7" t="s">
        <v>25</v>
      </c>
      <c r="H137" s="8" t="s">
        <v>533</v>
      </c>
      <c r="I137" s="9">
        <v>43898.0</v>
      </c>
      <c r="J137" s="10">
        <v>43898.0</v>
      </c>
      <c r="K137" s="13" t="s">
        <v>446</v>
      </c>
      <c r="L137" s="12" t="s">
        <v>438</v>
      </c>
      <c r="M137" s="13" t="s">
        <v>534</v>
      </c>
      <c r="N137" s="25"/>
      <c r="O137" s="8" t="s">
        <v>85</v>
      </c>
      <c r="P137" s="8" t="s">
        <v>519</v>
      </c>
      <c r="Q137" s="19"/>
      <c r="R137" s="19"/>
      <c r="S137" s="17" t="str">
        <f t="shared" ref="S137:S154" si="21">HYPERLINK("https://www.cdc.gov.tw/Bulletin/Detail/G3xvJe7OXc88j4Vv_YQ62w?typeid=9","新增18境外移入個案，多為旅遊或就學")</f>
        <v>新增18境外移入個案，多為旅遊或就學</v>
      </c>
      <c r="T137" s="17" t="str">
        <f>HYPERLINK("https://www.cdc.gov.tw/Bulletin/Detail/EvhdZFah8qvs2-ejVBlZoQ?typeid=9","國內累計153名病例，28人解除隔離 ")</f>
        <v>國內累計153名病例，28人解除隔離 </v>
      </c>
      <c r="U137" s="18" t="str">
        <f t="shared" si="1"/>
        <v>#136</v>
      </c>
    </row>
    <row r="138">
      <c r="A138" s="5" t="s">
        <v>535</v>
      </c>
      <c r="B138" s="6">
        <v>43911.0</v>
      </c>
      <c r="C138" s="7" t="s">
        <v>21</v>
      </c>
      <c r="D138" s="7" t="s">
        <v>76</v>
      </c>
      <c r="E138" s="7" t="s">
        <v>23</v>
      </c>
      <c r="F138" s="34"/>
      <c r="G138" s="7" t="s">
        <v>25</v>
      </c>
      <c r="H138" s="8" t="s">
        <v>536</v>
      </c>
      <c r="I138" s="9">
        <v>43909.0</v>
      </c>
      <c r="J138" s="10">
        <v>43904.0</v>
      </c>
      <c r="K138" s="35" t="s">
        <v>484</v>
      </c>
      <c r="L138" s="29" t="s">
        <v>363</v>
      </c>
      <c r="M138" s="35" t="s">
        <v>537</v>
      </c>
      <c r="N138" s="36"/>
      <c r="O138" s="8" t="s">
        <v>85</v>
      </c>
      <c r="P138" s="35" t="s">
        <v>538</v>
      </c>
      <c r="Q138" s="37"/>
      <c r="R138" s="37"/>
      <c r="S138" s="17" t="str">
        <f t="shared" si="21"/>
        <v>新增18境外移入個案，多為旅遊或就學</v>
      </c>
      <c r="T138" s="20"/>
      <c r="U138" s="18" t="str">
        <f t="shared" si="1"/>
        <v>#137</v>
      </c>
    </row>
    <row r="139">
      <c r="A139" s="5" t="s">
        <v>539</v>
      </c>
      <c r="B139" s="6">
        <v>43911.0</v>
      </c>
      <c r="C139" s="7" t="s">
        <v>37</v>
      </c>
      <c r="D139" s="7" t="s">
        <v>76</v>
      </c>
      <c r="E139" s="7" t="s">
        <v>23</v>
      </c>
      <c r="F139" s="34"/>
      <c r="G139" s="7" t="s">
        <v>25</v>
      </c>
      <c r="H139" s="35" t="s">
        <v>540</v>
      </c>
      <c r="I139" s="9">
        <v>43906.0</v>
      </c>
      <c r="J139" s="10">
        <v>43908.0</v>
      </c>
      <c r="K139" s="13" t="s">
        <v>484</v>
      </c>
      <c r="L139" s="12" t="s">
        <v>426</v>
      </c>
      <c r="M139" s="13" t="s">
        <v>541</v>
      </c>
      <c r="N139" s="25"/>
      <c r="O139" s="8" t="s">
        <v>85</v>
      </c>
      <c r="P139" s="8" t="s">
        <v>467</v>
      </c>
      <c r="Q139" s="19"/>
      <c r="R139" s="19"/>
      <c r="S139" s="17" t="str">
        <f t="shared" si="21"/>
        <v>新增18境外移入個案，多為旅遊或就學</v>
      </c>
      <c r="T139" s="20"/>
      <c r="U139" s="18" t="str">
        <f t="shared" si="1"/>
        <v>#138</v>
      </c>
    </row>
    <row r="140">
      <c r="A140" s="5" t="s">
        <v>542</v>
      </c>
      <c r="B140" s="6">
        <v>43911.0</v>
      </c>
      <c r="C140" s="7" t="s">
        <v>21</v>
      </c>
      <c r="D140" s="7" t="s">
        <v>76</v>
      </c>
      <c r="E140" s="7" t="s">
        <v>23</v>
      </c>
      <c r="F140" s="34"/>
      <c r="G140" s="7" t="s">
        <v>25</v>
      </c>
      <c r="H140" s="8" t="s">
        <v>543</v>
      </c>
      <c r="I140" s="9">
        <v>43904.0</v>
      </c>
      <c r="J140" s="10">
        <v>43907.0</v>
      </c>
      <c r="K140" s="13" t="s">
        <v>544</v>
      </c>
      <c r="L140" s="12" t="s">
        <v>438</v>
      </c>
      <c r="M140" s="13" t="s">
        <v>545</v>
      </c>
      <c r="N140" s="25"/>
      <c r="O140" s="8" t="s">
        <v>85</v>
      </c>
      <c r="P140" s="8" t="s">
        <v>467</v>
      </c>
      <c r="Q140" s="19"/>
      <c r="R140" s="19"/>
      <c r="S140" s="17" t="str">
        <f t="shared" si="21"/>
        <v>新增18境外移入個案，多為旅遊或就學</v>
      </c>
      <c r="T140" s="20"/>
      <c r="U140" s="18" t="str">
        <f t="shared" si="1"/>
        <v>#139</v>
      </c>
    </row>
    <row r="141">
      <c r="A141" s="5" t="s">
        <v>546</v>
      </c>
      <c r="B141" s="6">
        <v>43911.0</v>
      </c>
      <c r="C141" s="7" t="s">
        <v>21</v>
      </c>
      <c r="D141" s="7" t="s">
        <v>22</v>
      </c>
      <c r="E141" s="7" t="s">
        <v>23</v>
      </c>
      <c r="F141" s="34"/>
      <c r="G141" s="7" t="s">
        <v>25</v>
      </c>
      <c r="H141" s="8" t="s">
        <v>253</v>
      </c>
      <c r="I141" s="9">
        <v>43902.0</v>
      </c>
      <c r="J141" s="10">
        <v>43908.0</v>
      </c>
      <c r="K141" s="13" t="s">
        <v>446</v>
      </c>
      <c r="L141" s="12" t="s">
        <v>447</v>
      </c>
      <c r="M141" s="13" t="s">
        <v>547</v>
      </c>
      <c r="N141" s="25"/>
      <c r="O141" s="8" t="s">
        <v>186</v>
      </c>
      <c r="P141" s="8" t="s">
        <v>449</v>
      </c>
      <c r="Q141" s="19"/>
      <c r="R141" s="19"/>
      <c r="S141" s="17" t="str">
        <f t="shared" si="21"/>
        <v>新增18境外移入個案，多為旅遊或就學</v>
      </c>
      <c r="T141" s="20"/>
      <c r="U141" s="18" t="str">
        <f t="shared" si="1"/>
        <v>#140</v>
      </c>
    </row>
    <row r="142">
      <c r="A142" s="5" t="s">
        <v>548</v>
      </c>
      <c r="B142" s="6">
        <v>43911.0</v>
      </c>
      <c r="C142" s="7" t="s">
        <v>21</v>
      </c>
      <c r="D142" s="7" t="s">
        <v>76</v>
      </c>
      <c r="E142" s="7" t="s">
        <v>23</v>
      </c>
      <c r="F142" s="34"/>
      <c r="G142" s="7" t="s">
        <v>25</v>
      </c>
      <c r="H142" s="8" t="s">
        <v>549</v>
      </c>
      <c r="I142" s="9">
        <v>43909.0</v>
      </c>
      <c r="J142" s="10">
        <v>43907.0</v>
      </c>
      <c r="K142" s="13" t="s">
        <v>544</v>
      </c>
      <c r="L142" s="12" t="s">
        <v>363</v>
      </c>
      <c r="M142" s="13" t="s">
        <v>550</v>
      </c>
      <c r="N142" s="25"/>
      <c r="O142" s="8" t="s">
        <v>85</v>
      </c>
      <c r="P142" s="8" t="s">
        <v>467</v>
      </c>
      <c r="Q142" s="19"/>
      <c r="R142" s="19"/>
      <c r="S142" s="17" t="str">
        <f t="shared" si="21"/>
        <v>新增18境外移入個案，多為旅遊或就學</v>
      </c>
      <c r="T142" s="20"/>
      <c r="U142" s="18" t="str">
        <f t="shared" si="1"/>
        <v>#141</v>
      </c>
    </row>
    <row r="143">
      <c r="A143" s="5" t="s">
        <v>551</v>
      </c>
      <c r="B143" s="6">
        <v>43911.0</v>
      </c>
      <c r="C143" s="7" t="s">
        <v>21</v>
      </c>
      <c r="D143" s="7" t="s">
        <v>116</v>
      </c>
      <c r="E143" s="7" t="s">
        <v>23</v>
      </c>
      <c r="F143" s="34"/>
      <c r="G143" s="7" t="s">
        <v>25</v>
      </c>
      <c r="H143" s="8" t="s">
        <v>552</v>
      </c>
      <c r="I143" s="9">
        <v>43909.0</v>
      </c>
      <c r="J143" s="10">
        <v>43903.0</v>
      </c>
      <c r="K143" s="13" t="s">
        <v>484</v>
      </c>
      <c r="L143" s="12" t="s">
        <v>363</v>
      </c>
      <c r="M143" s="13" t="s">
        <v>541</v>
      </c>
      <c r="N143" s="25"/>
      <c r="O143" s="8" t="s">
        <v>85</v>
      </c>
      <c r="P143" s="8" t="s">
        <v>553</v>
      </c>
      <c r="Q143" s="19"/>
      <c r="R143" s="19"/>
      <c r="S143" s="17" t="str">
        <f t="shared" si="21"/>
        <v>新增18境外移入個案，多為旅遊或就學</v>
      </c>
      <c r="T143" s="20"/>
      <c r="U143" s="18" t="str">
        <f t="shared" si="1"/>
        <v>#142</v>
      </c>
    </row>
    <row r="144">
      <c r="A144" s="5" t="s">
        <v>554</v>
      </c>
      <c r="B144" s="6">
        <v>43911.0</v>
      </c>
      <c r="C144" s="7" t="s">
        <v>37</v>
      </c>
      <c r="D144" s="7" t="s">
        <v>22</v>
      </c>
      <c r="E144" s="7" t="s">
        <v>23</v>
      </c>
      <c r="F144" s="34"/>
      <c r="G144" s="7" t="s">
        <v>25</v>
      </c>
      <c r="H144" s="8" t="s">
        <v>555</v>
      </c>
      <c r="I144" s="9">
        <v>43909.0</v>
      </c>
      <c r="J144" s="10">
        <v>43904.0</v>
      </c>
      <c r="K144" s="13" t="s">
        <v>484</v>
      </c>
      <c r="L144" s="12" t="s">
        <v>363</v>
      </c>
      <c r="M144" s="13" t="s">
        <v>556</v>
      </c>
      <c r="N144" s="25"/>
      <c r="O144" s="8" t="s">
        <v>557</v>
      </c>
      <c r="P144" s="8" t="s">
        <v>558</v>
      </c>
      <c r="Q144" s="19"/>
      <c r="R144" s="19"/>
      <c r="S144" s="17" t="str">
        <f t="shared" si="21"/>
        <v>新增18境外移入個案，多為旅遊或就學</v>
      </c>
      <c r="T144" s="20"/>
      <c r="U144" s="18" t="str">
        <f t="shared" si="1"/>
        <v>#143</v>
      </c>
    </row>
    <row r="145">
      <c r="A145" s="5" t="s">
        <v>559</v>
      </c>
      <c r="B145" s="6">
        <v>43911.0</v>
      </c>
      <c r="C145" s="7" t="s">
        <v>21</v>
      </c>
      <c r="D145" s="7" t="s">
        <v>116</v>
      </c>
      <c r="E145" s="7" t="s">
        <v>23</v>
      </c>
      <c r="F145" s="34"/>
      <c r="G145" s="7" t="s">
        <v>25</v>
      </c>
      <c r="H145" s="8" t="s">
        <v>555</v>
      </c>
      <c r="I145" s="9">
        <v>43909.0</v>
      </c>
      <c r="J145" s="10">
        <v>43896.0</v>
      </c>
      <c r="K145" s="13" t="s">
        <v>484</v>
      </c>
      <c r="L145" s="12" t="s">
        <v>363</v>
      </c>
      <c r="M145" s="13" t="s">
        <v>560</v>
      </c>
      <c r="N145" s="25"/>
      <c r="O145" s="8" t="s">
        <v>557</v>
      </c>
      <c r="P145" s="8" t="s">
        <v>558</v>
      </c>
      <c r="Q145" s="19"/>
      <c r="R145" s="19"/>
      <c r="S145" s="17" t="str">
        <f t="shared" si="21"/>
        <v>新增18境外移入個案，多為旅遊或就學</v>
      </c>
      <c r="T145" s="20"/>
      <c r="U145" s="18" t="str">
        <f t="shared" si="1"/>
        <v>#144</v>
      </c>
    </row>
    <row r="146">
      <c r="A146" s="5" t="s">
        <v>561</v>
      </c>
      <c r="B146" s="6">
        <v>43911.0</v>
      </c>
      <c r="C146" s="7" t="s">
        <v>21</v>
      </c>
      <c r="D146" s="7" t="s">
        <v>76</v>
      </c>
      <c r="E146" s="7" t="s">
        <v>23</v>
      </c>
      <c r="F146" s="34"/>
      <c r="G146" s="7" t="s">
        <v>25</v>
      </c>
      <c r="H146" s="8" t="s">
        <v>536</v>
      </c>
      <c r="I146" s="9">
        <v>43909.0</v>
      </c>
      <c r="J146" s="10">
        <v>43906.0</v>
      </c>
      <c r="K146" s="13" t="s">
        <v>484</v>
      </c>
      <c r="L146" s="12" t="s">
        <v>363</v>
      </c>
      <c r="M146" s="13" t="s">
        <v>541</v>
      </c>
      <c r="N146" s="25"/>
      <c r="O146" s="8" t="s">
        <v>85</v>
      </c>
      <c r="P146" s="8" t="s">
        <v>562</v>
      </c>
      <c r="Q146" s="19"/>
      <c r="R146" s="19"/>
      <c r="S146" s="17" t="str">
        <f t="shared" si="21"/>
        <v>新增18境外移入個案，多為旅遊或就學</v>
      </c>
      <c r="T146" s="20"/>
      <c r="U146" s="18" t="str">
        <f t="shared" si="1"/>
        <v>#145</v>
      </c>
    </row>
    <row r="147">
      <c r="A147" s="5" t="s">
        <v>563</v>
      </c>
      <c r="B147" s="6">
        <v>43911.0</v>
      </c>
      <c r="C147" s="7" t="s">
        <v>37</v>
      </c>
      <c r="D147" s="7" t="s">
        <v>22</v>
      </c>
      <c r="E147" s="7" t="s">
        <v>23</v>
      </c>
      <c r="F147" s="7" t="s">
        <v>564</v>
      </c>
      <c r="G147" s="7" t="s">
        <v>25</v>
      </c>
      <c r="H147" s="8" t="s">
        <v>565</v>
      </c>
      <c r="I147" s="9">
        <v>43908.0</v>
      </c>
      <c r="J147" s="10">
        <v>43908.0</v>
      </c>
      <c r="K147" s="13" t="s">
        <v>484</v>
      </c>
      <c r="L147" s="12" t="s">
        <v>438</v>
      </c>
      <c r="M147" s="13" t="s">
        <v>34</v>
      </c>
      <c r="N147" s="25"/>
      <c r="O147" s="8" t="s">
        <v>85</v>
      </c>
      <c r="P147" s="8" t="s">
        <v>334</v>
      </c>
      <c r="Q147" s="19"/>
      <c r="R147" s="19"/>
      <c r="S147" s="17" t="str">
        <f t="shared" si="21"/>
        <v>新增18境外移入個案，多為旅遊或就學</v>
      </c>
      <c r="T147" s="20"/>
      <c r="U147" s="18" t="str">
        <f t="shared" si="1"/>
        <v>#146</v>
      </c>
    </row>
    <row r="148">
      <c r="A148" s="5" t="s">
        <v>566</v>
      </c>
      <c r="B148" s="6">
        <v>43911.0</v>
      </c>
      <c r="C148" s="7" t="s">
        <v>21</v>
      </c>
      <c r="D148" s="7" t="s">
        <v>76</v>
      </c>
      <c r="E148" s="7" t="s">
        <v>158</v>
      </c>
      <c r="F148" s="34"/>
      <c r="G148" s="7" t="s">
        <v>25</v>
      </c>
      <c r="H148" s="8" t="s">
        <v>567</v>
      </c>
      <c r="I148" s="9">
        <v>43905.0</v>
      </c>
      <c r="J148" s="10">
        <v>43907.0</v>
      </c>
      <c r="K148" s="13" t="s">
        <v>484</v>
      </c>
      <c r="L148" s="12" t="s">
        <v>438</v>
      </c>
      <c r="M148" s="13" t="s">
        <v>568</v>
      </c>
      <c r="N148" s="25"/>
      <c r="O148" s="8" t="s">
        <v>85</v>
      </c>
      <c r="P148" s="8" t="s">
        <v>569</v>
      </c>
      <c r="Q148" s="19"/>
      <c r="R148" s="19"/>
      <c r="S148" s="17" t="str">
        <f t="shared" si="21"/>
        <v>新增18境外移入個案，多為旅遊或就學</v>
      </c>
      <c r="T148" s="20"/>
      <c r="U148" s="18" t="str">
        <f t="shared" si="1"/>
        <v>#147</v>
      </c>
    </row>
    <row r="149">
      <c r="A149" s="5" t="s">
        <v>570</v>
      </c>
      <c r="B149" s="6">
        <v>43911.0</v>
      </c>
      <c r="C149" s="7" t="s">
        <v>21</v>
      </c>
      <c r="D149" s="7" t="s">
        <v>76</v>
      </c>
      <c r="E149" s="7" t="s">
        <v>23</v>
      </c>
      <c r="F149" s="34"/>
      <c r="G149" s="7" t="s">
        <v>25</v>
      </c>
      <c r="H149" s="8" t="s">
        <v>571</v>
      </c>
      <c r="I149" s="9">
        <v>43906.0</v>
      </c>
      <c r="J149" s="10">
        <v>43906.0</v>
      </c>
      <c r="K149" s="13" t="s">
        <v>484</v>
      </c>
      <c r="L149" s="12" t="s">
        <v>447</v>
      </c>
      <c r="M149" s="13" t="s">
        <v>531</v>
      </c>
      <c r="N149" s="25"/>
      <c r="O149" s="8" t="s">
        <v>472</v>
      </c>
      <c r="P149" s="8" t="s">
        <v>572</v>
      </c>
      <c r="Q149" s="19"/>
      <c r="R149" s="19"/>
      <c r="S149" s="17" t="str">
        <f t="shared" si="21"/>
        <v>新增18境外移入個案，多為旅遊或就學</v>
      </c>
      <c r="T149" s="20"/>
      <c r="U149" s="18" t="str">
        <f t="shared" si="1"/>
        <v>#148</v>
      </c>
    </row>
    <row r="150">
      <c r="A150" s="5" t="s">
        <v>573</v>
      </c>
      <c r="B150" s="6">
        <v>43911.0</v>
      </c>
      <c r="C150" s="7" t="s">
        <v>37</v>
      </c>
      <c r="D150" s="7" t="s">
        <v>49</v>
      </c>
      <c r="E150" s="7" t="s">
        <v>23</v>
      </c>
      <c r="F150" s="34"/>
      <c r="G150" s="7" t="s">
        <v>25</v>
      </c>
      <c r="H150" s="8" t="s">
        <v>336</v>
      </c>
      <c r="I150" s="9">
        <v>43904.0</v>
      </c>
      <c r="J150" s="10">
        <v>43905.0</v>
      </c>
      <c r="K150" s="13" t="s">
        <v>484</v>
      </c>
      <c r="L150" s="12" t="s">
        <v>438</v>
      </c>
      <c r="M150" s="13" t="s">
        <v>416</v>
      </c>
      <c r="N150" s="25"/>
      <c r="O150" s="8" t="s">
        <v>85</v>
      </c>
      <c r="P150" s="8" t="s">
        <v>519</v>
      </c>
      <c r="Q150" s="19"/>
      <c r="R150" s="19"/>
      <c r="S150" s="17" t="str">
        <f t="shared" si="21"/>
        <v>新增18境外移入個案，多為旅遊或就學</v>
      </c>
      <c r="T150" s="20"/>
      <c r="U150" s="18" t="str">
        <f t="shared" si="1"/>
        <v>#149</v>
      </c>
    </row>
    <row r="151">
      <c r="A151" s="5" t="s">
        <v>574</v>
      </c>
      <c r="B151" s="6">
        <v>43911.0</v>
      </c>
      <c r="C151" s="7" t="s">
        <v>37</v>
      </c>
      <c r="D151" s="7" t="s">
        <v>76</v>
      </c>
      <c r="E151" s="7" t="s">
        <v>23</v>
      </c>
      <c r="F151" s="34"/>
      <c r="G151" s="7" t="s">
        <v>25</v>
      </c>
      <c r="H151" s="8" t="s">
        <v>575</v>
      </c>
      <c r="I151" s="9">
        <v>43904.0</v>
      </c>
      <c r="J151" s="10">
        <v>43909.0</v>
      </c>
      <c r="K151" s="13" t="s">
        <v>544</v>
      </c>
      <c r="L151" s="12" t="s">
        <v>525</v>
      </c>
      <c r="M151" s="13" t="s">
        <v>337</v>
      </c>
      <c r="N151" s="25"/>
      <c r="O151" s="8" t="s">
        <v>576</v>
      </c>
      <c r="P151" s="8" t="s">
        <v>577</v>
      </c>
      <c r="Q151" s="19"/>
      <c r="R151" s="19"/>
      <c r="S151" s="17" t="str">
        <f t="shared" si="21"/>
        <v>新增18境外移入個案，多為旅遊或就學</v>
      </c>
      <c r="T151" s="20"/>
      <c r="U151" s="18" t="str">
        <f t="shared" si="1"/>
        <v>#150</v>
      </c>
    </row>
    <row r="152">
      <c r="A152" s="5" t="s">
        <v>578</v>
      </c>
      <c r="B152" s="6">
        <v>43911.0</v>
      </c>
      <c r="C152" s="7" t="s">
        <v>37</v>
      </c>
      <c r="D152" s="7" t="s">
        <v>116</v>
      </c>
      <c r="E152" s="7" t="s">
        <v>23</v>
      </c>
      <c r="F152" s="34"/>
      <c r="G152" s="7" t="s">
        <v>25</v>
      </c>
      <c r="H152" s="8" t="s">
        <v>579</v>
      </c>
      <c r="I152" s="9">
        <v>43904.0</v>
      </c>
      <c r="J152" s="10">
        <v>43908.0</v>
      </c>
      <c r="K152" s="13" t="s">
        <v>484</v>
      </c>
      <c r="L152" s="12" t="s">
        <v>438</v>
      </c>
      <c r="M152" s="13" t="s">
        <v>580</v>
      </c>
      <c r="N152" s="25"/>
      <c r="O152" s="8" t="s">
        <v>85</v>
      </c>
      <c r="P152" s="8" t="s">
        <v>334</v>
      </c>
      <c r="Q152" s="19"/>
      <c r="R152" s="19"/>
      <c r="S152" s="17" t="str">
        <f t="shared" si="21"/>
        <v>新增18境外移入個案，多為旅遊或就學</v>
      </c>
      <c r="T152" s="20"/>
      <c r="U152" s="18" t="str">
        <f t="shared" si="1"/>
        <v>#151</v>
      </c>
    </row>
    <row r="153">
      <c r="A153" s="5" t="s">
        <v>581</v>
      </c>
      <c r="B153" s="6">
        <v>43911.0</v>
      </c>
      <c r="C153" s="7" t="s">
        <v>21</v>
      </c>
      <c r="D153" s="7" t="s">
        <v>76</v>
      </c>
      <c r="E153" s="7" t="s">
        <v>23</v>
      </c>
      <c r="F153" s="34"/>
      <c r="G153" s="7" t="s">
        <v>25</v>
      </c>
      <c r="H153" s="8" t="s">
        <v>582</v>
      </c>
      <c r="I153" s="9">
        <v>43907.0</v>
      </c>
      <c r="J153" s="10">
        <v>43905.0</v>
      </c>
      <c r="K153" s="13" t="s">
        <v>484</v>
      </c>
      <c r="L153" s="12" t="s">
        <v>426</v>
      </c>
      <c r="M153" s="13" t="s">
        <v>518</v>
      </c>
      <c r="N153" s="25"/>
      <c r="O153" s="8" t="s">
        <v>85</v>
      </c>
      <c r="P153" s="8" t="s">
        <v>467</v>
      </c>
      <c r="Q153" s="19"/>
      <c r="R153" s="19"/>
      <c r="S153" s="17" t="str">
        <f t="shared" si="21"/>
        <v>新增18境外移入個案，多為旅遊或就學</v>
      </c>
      <c r="T153" s="20"/>
      <c r="U153" s="18" t="str">
        <f t="shared" si="1"/>
        <v>#152</v>
      </c>
    </row>
    <row r="154">
      <c r="A154" s="5" t="s">
        <v>583</v>
      </c>
      <c r="B154" s="6">
        <v>43911.0</v>
      </c>
      <c r="C154" s="7" t="s">
        <v>21</v>
      </c>
      <c r="D154" s="7" t="s">
        <v>76</v>
      </c>
      <c r="E154" s="7" t="s">
        <v>23</v>
      </c>
      <c r="F154" s="34"/>
      <c r="G154" s="7" t="s">
        <v>25</v>
      </c>
      <c r="H154" s="8" t="s">
        <v>584</v>
      </c>
      <c r="I154" s="9">
        <v>43904.0</v>
      </c>
      <c r="J154" s="10">
        <v>43908.0</v>
      </c>
      <c r="K154" s="13" t="s">
        <v>484</v>
      </c>
      <c r="L154" s="12" t="s">
        <v>426</v>
      </c>
      <c r="M154" s="13" t="s">
        <v>34</v>
      </c>
      <c r="N154" s="25"/>
      <c r="O154" s="8" t="s">
        <v>85</v>
      </c>
      <c r="P154" s="8" t="s">
        <v>467</v>
      </c>
      <c r="Q154" s="19"/>
      <c r="R154" s="19"/>
      <c r="S154" s="17" t="str">
        <f t="shared" si="21"/>
        <v>新增18境外移入個案，多為旅遊或就學</v>
      </c>
      <c r="T154" s="20"/>
      <c r="U154" s="18" t="str">
        <f t="shared" si="1"/>
        <v>#153</v>
      </c>
    </row>
    <row r="155">
      <c r="A155" s="5" t="s">
        <v>585</v>
      </c>
      <c r="B155" s="6">
        <v>43912.0</v>
      </c>
      <c r="C155" s="7" t="s">
        <v>37</v>
      </c>
      <c r="D155" s="7" t="s">
        <v>116</v>
      </c>
      <c r="E155" s="7" t="s">
        <v>23</v>
      </c>
      <c r="F155" s="34"/>
      <c r="G155" s="7" t="s">
        <v>25</v>
      </c>
      <c r="H155" s="8" t="s">
        <v>586</v>
      </c>
      <c r="I155" s="9">
        <v>43906.0</v>
      </c>
      <c r="J155" s="10">
        <v>43906.0</v>
      </c>
      <c r="K155" s="13" t="s">
        <v>406</v>
      </c>
      <c r="L155" s="12" t="s">
        <v>438</v>
      </c>
      <c r="M155" s="13" t="s">
        <v>587</v>
      </c>
      <c r="N155" s="25"/>
      <c r="O155" s="8" t="s">
        <v>588</v>
      </c>
      <c r="P155" s="8" t="s">
        <v>589</v>
      </c>
      <c r="Q155" s="19"/>
      <c r="R155" s="19"/>
      <c r="S155" s="17" t="str">
        <f t="shared" ref="S155:S170" si="22">HYPERLINK("https://www.cdc.gov.tw/Bulletin/Detail/k3KJUq6PPrbipm2E0T22aw?typeid=9","新增16例確診，其中13例境外移入、3例本土")</f>
        <v>新增16例確診，其中13例境外移入、3例本土</v>
      </c>
      <c r="T155" s="17" t="str">
        <f>HYPERLINK("https://www.cdc.gov.tw/Bulletin/Detail/2k_ei8gspKRHSR8bP95Kgg?typeid=9","國內累計169名確診，28人解除隔離")</f>
        <v>國內累計169名確診，28人解除隔離</v>
      </c>
      <c r="U155" s="18" t="str">
        <f t="shared" si="1"/>
        <v>#154</v>
      </c>
    </row>
    <row r="156">
      <c r="A156" s="5" t="s">
        <v>590</v>
      </c>
      <c r="B156" s="6">
        <v>43912.0</v>
      </c>
      <c r="C156" s="7" t="s">
        <v>37</v>
      </c>
      <c r="D156" s="7" t="s">
        <v>49</v>
      </c>
      <c r="E156" s="7" t="s">
        <v>23</v>
      </c>
      <c r="F156" s="34"/>
      <c r="G156" s="7" t="s">
        <v>25</v>
      </c>
      <c r="H156" s="8" t="s">
        <v>591</v>
      </c>
      <c r="I156" s="9">
        <v>43905.0</v>
      </c>
      <c r="J156" s="10">
        <v>43910.0</v>
      </c>
      <c r="K156" s="13" t="s">
        <v>544</v>
      </c>
      <c r="L156" s="12" t="s">
        <v>426</v>
      </c>
      <c r="M156" s="13" t="s">
        <v>592</v>
      </c>
      <c r="N156" s="25"/>
      <c r="O156" s="8" t="s">
        <v>85</v>
      </c>
      <c r="P156" s="8" t="s">
        <v>477</v>
      </c>
      <c r="Q156" s="19"/>
      <c r="R156" s="19"/>
      <c r="S156" s="17" t="str">
        <f t="shared" si="22"/>
        <v>新增16例確診，其中13例境外移入、3例本土</v>
      </c>
      <c r="T156" s="20"/>
      <c r="U156" s="18" t="str">
        <f t="shared" si="1"/>
        <v>#155</v>
      </c>
    </row>
    <row r="157">
      <c r="A157" s="5" t="s">
        <v>593</v>
      </c>
      <c r="B157" s="6">
        <v>43912.0</v>
      </c>
      <c r="C157" s="7" t="s">
        <v>21</v>
      </c>
      <c r="D157" s="7" t="s">
        <v>76</v>
      </c>
      <c r="E157" s="7" t="s">
        <v>23</v>
      </c>
      <c r="F157" s="7" t="s">
        <v>69</v>
      </c>
      <c r="G157" s="7" t="s">
        <v>54</v>
      </c>
      <c r="H157" s="8" t="s">
        <v>55</v>
      </c>
      <c r="I157" s="19"/>
      <c r="J157" s="10">
        <v>43902.0</v>
      </c>
      <c r="K157" s="13" t="s">
        <v>594</v>
      </c>
      <c r="L157" s="12" t="s">
        <v>438</v>
      </c>
      <c r="M157" s="13" t="s">
        <v>595</v>
      </c>
      <c r="N157" s="25"/>
      <c r="O157" s="26" t="s">
        <v>126</v>
      </c>
      <c r="P157" s="8" t="s">
        <v>596</v>
      </c>
      <c r="Q157" s="16" t="s">
        <v>30</v>
      </c>
      <c r="R157" s="19"/>
      <c r="S157" s="17" t="str">
        <f t="shared" si="22"/>
        <v>新增16例確診，其中13例境外移入、3例本土</v>
      </c>
      <c r="T157" s="20"/>
      <c r="U157" s="18" t="str">
        <f t="shared" si="1"/>
        <v>#156</v>
      </c>
    </row>
    <row r="158">
      <c r="A158" s="5" t="s">
        <v>597</v>
      </c>
      <c r="B158" s="6">
        <v>43912.0</v>
      </c>
      <c r="C158" s="7" t="s">
        <v>37</v>
      </c>
      <c r="D158" s="7" t="s">
        <v>76</v>
      </c>
      <c r="E158" s="7" t="s">
        <v>23</v>
      </c>
      <c r="F158" s="34"/>
      <c r="G158" s="7" t="s">
        <v>25</v>
      </c>
      <c r="H158" s="8" t="s">
        <v>598</v>
      </c>
      <c r="I158" s="9">
        <v>43904.0</v>
      </c>
      <c r="J158" s="10">
        <v>43908.0</v>
      </c>
      <c r="K158" s="13" t="s">
        <v>544</v>
      </c>
      <c r="L158" s="12" t="s">
        <v>438</v>
      </c>
      <c r="M158" s="13" t="s">
        <v>599</v>
      </c>
      <c r="N158" s="25"/>
      <c r="O158" s="8" t="s">
        <v>85</v>
      </c>
      <c r="P158" s="8" t="s">
        <v>317</v>
      </c>
      <c r="Q158" s="19"/>
      <c r="R158" s="19"/>
      <c r="S158" s="17" t="str">
        <f t="shared" si="22"/>
        <v>新增16例確診，其中13例境外移入、3例本土</v>
      </c>
      <c r="T158" s="20"/>
      <c r="U158" s="18" t="str">
        <f t="shared" si="1"/>
        <v>#157</v>
      </c>
    </row>
    <row r="159">
      <c r="A159" s="5" t="s">
        <v>600</v>
      </c>
      <c r="B159" s="6">
        <v>43912.0</v>
      </c>
      <c r="C159" s="7" t="s">
        <v>21</v>
      </c>
      <c r="D159" s="7" t="s">
        <v>267</v>
      </c>
      <c r="E159" s="7" t="s">
        <v>23</v>
      </c>
      <c r="F159" s="34"/>
      <c r="G159" s="7" t="s">
        <v>25</v>
      </c>
      <c r="H159" s="8" t="s">
        <v>601</v>
      </c>
      <c r="I159" s="9">
        <v>43908.0</v>
      </c>
      <c r="J159" s="10">
        <v>43908.0</v>
      </c>
      <c r="K159" s="13" t="s">
        <v>544</v>
      </c>
      <c r="L159" s="12" t="s">
        <v>438</v>
      </c>
      <c r="M159" s="13" t="s">
        <v>602</v>
      </c>
      <c r="N159" s="25"/>
      <c r="O159" s="8" t="s">
        <v>85</v>
      </c>
      <c r="P159" s="8" t="s">
        <v>467</v>
      </c>
      <c r="Q159" s="19"/>
      <c r="R159" s="19"/>
      <c r="S159" s="17" t="str">
        <f t="shared" si="22"/>
        <v>新增16例確診，其中13例境外移入、3例本土</v>
      </c>
      <c r="T159" s="20"/>
      <c r="U159" s="18" t="str">
        <f t="shared" si="1"/>
        <v>#158</v>
      </c>
    </row>
    <row r="160">
      <c r="A160" s="5" t="s">
        <v>603</v>
      </c>
      <c r="B160" s="6">
        <v>43912.0</v>
      </c>
      <c r="C160" s="7" t="s">
        <v>37</v>
      </c>
      <c r="D160" s="7" t="s">
        <v>100</v>
      </c>
      <c r="E160" s="7" t="s">
        <v>23</v>
      </c>
      <c r="F160" s="34"/>
      <c r="G160" s="7" t="s">
        <v>25</v>
      </c>
      <c r="H160" s="8" t="s">
        <v>604</v>
      </c>
      <c r="I160" s="9">
        <v>43906.0</v>
      </c>
      <c r="J160" s="10">
        <v>43908.0</v>
      </c>
      <c r="K160" s="13" t="s">
        <v>484</v>
      </c>
      <c r="L160" s="12" t="s">
        <v>438</v>
      </c>
      <c r="M160" s="13" t="s">
        <v>605</v>
      </c>
      <c r="N160" s="25"/>
      <c r="O160" s="8" t="s">
        <v>85</v>
      </c>
      <c r="P160" s="8" t="s">
        <v>334</v>
      </c>
      <c r="Q160" s="19"/>
      <c r="R160" s="19"/>
      <c r="S160" s="17" t="str">
        <f t="shared" si="22"/>
        <v>新增16例確診，其中13例境外移入、3例本土</v>
      </c>
      <c r="T160" s="20"/>
      <c r="U160" s="18" t="str">
        <f t="shared" si="1"/>
        <v>#159</v>
      </c>
    </row>
    <row r="161">
      <c r="A161" s="5" t="s">
        <v>606</v>
      </c>
      <c r="B161" s="6">
        <v>43912.0</v>
      </c>
      <c r="C161" s="7" t="s">
        <v>37</v>
      </c>
      <c r="D161" s="7" t="s">
        <v>22</v>
      </c>
      <c r="E161" s="7" t="s">
        <v>23</v>
      </c>
      <c r="F161" s="34"/>
      <c r="G161" s="7" t="s">
        <v>25</v>
      </c>
      <c r="H161" s="8" t="s">
        <v>607</v>
      </c>
      <c r="I161" s="9">
        <v>43900.0</v>
      </c>
      <c r="J161" s="10">
        <v>43904.0</v>
      </c>
      <c r="K161" s="13" t="s">
        <v>608</v>
      </c>
      <c r="L161" s="12" t="s">
        <v>447</v>
      </c>
      <c r="M161" s="13" t="s">
        <v>609</v>
      </c>
      <c r="N161" s="25"/>
      <c r="O161" s="8" t="s">
        <v>85</v>
      </c>
      <c r="P161" s="8" t="s">
        <v>610</v>
      </c>
      <c r="Q161" s="19"/>
      <c r="R161" s="19"/>
      <c r="S161" s="17" t="str">
        <f t="shared" si="22"/>
        <v>新增16例確診，其中13例境外移入、3例本土</v>
      </c>
      <c r="T161" s="20"/>
      <c r="U161" s="18" t="str">
        <f t="shared" si="1"/>
        <v>#160</v>
      </c>
    </row>
    <row r="162">
      <c r="A162" s="5" t="s">
        <v>611</v>
      </c>
      <c r="B162" s="6">
        <v>43912.0</v>
      </c>
      <c r="C162" s="7" t="s">
        <v>37</v>
      </c>
      <c r="D162" s="7" t="s">
        <v>100</v>
      </c>
      <c r="E162" s="7" t="s">
        <v>23</v>
      </c>
      <c r="F162" s="34"/>
      <c r="G162" s="7" t="s">
        <v>25</v>
      </c>
      <c r="H162" s="8" t="s">
        <v>612</v>
      </c>
      <c r="I162" s="9">
        <v>43902.0</v>
      </c>
      <c r="J162" s="10">
        <v>43910.0</v>
      </c>
      <c r="K162" s="13" t="s">
        <v>544</v>
      </c>
      <c r="L162" s="12" t="s">
        <v>447</v>
      </c>
      <c r="M162" s="13" t="s">
        <v>613</v>
      </c>
      <c r="N162" s="25"/>
      <c r="O162" s="8" t="s">
        <v>186</v>
      </c>
      <c r="P162" s="8" t="s">
        <v>614</v>
      </c>
      <c r="Q162" s="19"/>
      <c r="R162" s="19"/>
      <c r="S162" s="17" t="str">
        <f t="shared" si="22"/>
        <v>新增16例確診，其中13例境外移入、3例本土</v>
      </c>
      <c r="T162" s="20"/>
      <c r="U162" s="18" t="str">
        <f t="shared" si="1"/>
        <v>#161</v>
      </c>
    </row>
    <row r="163">
      <c r="A163" s="5" t="s">
        <v>615</v>
      </c>
      <c r="B163" s="6">
        <v>43912.0</v>
      </c>
      <c r="C163" s="7" t="s">
        <v>21</v>
      </c>
      <c r="D163" s="7" t="s">
        <v>100</v>
      </c>
      <c r="E163" s="7" t="s">
        <v>23</v>
      </c>
      <c r="F163" s="34"/>
      <c r="G163" s="7" t="s">
        <v>25</v>
      </c>
      <c r="H163" s="8" t="s">
        <v>612</v>
      </c>
      <c r="I163" s="9">
        <v>43902.0</v>
      </c>
      <c r="J163" s="10">
        <v>43910.0</v>
      </c>
      <c r="K163" s="13" t="s">
        <v>544</v>
      </c>
      <c r="L163" s="12" t="s">
        <v>447</v>
      </c>
      <c r="M163" s="13" t="s">
        <v>613</v>
      </c>
      <c r="N163" s="25"/>
      <c r="O163" s="8" t="s">
        <v>186</v>
      </c>
      <c r="P163" s="8" t="s">
        <v>614</v>
      </c>
      <c r="Q163" s="19"/>
      <c r="R163" s="19"/>
      <c r="S163" s="17" t="str">
        <f t="shared" si="22"/>
        <v>新增16例確診，其中13例境外移入、3例本土</v>
      </c>
      <c r="T163" s="20"/>
      <c r="U163" s="18" t="str">
        <f t="shared" si="1"/>
        <v>#162</v>
      </c>
    </row>
    <row r="164">
      <c r="A164" s="5" t="s">
        <v>616</v>
      </c>
      <c r="B164" s="6">
        <v>43912.0</v>
      </c>
      <c r="C164" s="7" t="s">
        <v>21</v>
      </c>
      <c r="D164" s="7" t="s">
        <v>76</v>
      </c>
      <c r="E164" s="7" t="s">
        <v>23</v>
      </c>
      <c r="F164" s="34"/>
      <c r="G164" s="7" t="s">
        <v>25</v>
      </c>
      <c r="H164" s="8" t="s">
        <v>617</v>
      </c>
      <c r="I164" s="9">
        <v>43908.0</v>
      </c>
      <c r="J164" s="10">
        <v>43907.0</v>
      </c>
      <c r="K164" s="13" t="s">
        <v>544</v>
      </c>
      <c r="L164" s="12" t="s">
        <v>426</v>
      </c>
      <c r="M164" s="13" t="s">
        <v>618</v>
      </c>
      <c r="N164" s="25"/>
      <c r="O164" s="8" t="s">
        <v>85</v>
      </c>
      <c r="P164" s="8" t="s">
        <v>467</v>
      </c>
      <c r="Q164" s="19"/>
      <c r="R164" s="19"/>
      <c r="S164" s="17" t="str">
        <f t="shared" si="22"/>
        <v>新增16例確診，其中13例境外移入、3例本土</v>
      </c>
      <c r="T164" s="20"/>
      <c r="U164" s="18" t="str">
        <f t="shared" si="1"/>
        <v>#163</v>
      </c>
    </row>
    <row r="165">
      <c r="A165" s="5" t="s">
        <v>619</v>
      </c>
      <c r="B165" s="6">
        <v>43912.0</v>
      </c>
      <c r="C165" s="7" t="s">
        <v>21</v>
      </c>
      <c r="D165" s="7" t="s">
        <v>76</v>
      </c>
      <c r="E165" s="7" t="s">
        <v>23</v>
      </c>
      <c r="F165" s="34"/>
      <c r="G165" s="7" t="s">
        <v>25</v>
      </c>
      <c r="H165" s="8" t="s">
        <v>620</v>
      </c>
      <c r="I165" s="9">
        <v>43908.0</v>
      </c>
      <c r="J165" s="10">
        <v>43903.0</v>
      </c>
      <c r="K165" s="13" t="s">
        <v>621</v>
      </c>
      <c r="L165" s="12" t="s">
        <v>426</v>
      </c>
      <c r="M165" s="13" t="s">
        <v>622</v>
      </c>
      <c r="N165" s="25"/>
      <c r="O165" s="8" t="s">
        <v>85</v>
      </c>
      <c r="P165" s="8" t="s">
        <v>467</v>
      </c>
      <c r="Q165" s="19"/>
      <c r="R165" s="19"/>
      <c r="S165" s="17" t="str">
        <f t="shared" si="22"/>
        <v>新增16例確診，其中13例境外移入、3例本土</v>
      </c>
      <c r="T165" s="20"/>
      <c r="U165" s="18" t="str">
        <f t="shared" si="1"/>
        <v>#164</v>
      </c>
    </row>
    <row r="166">
      <c r="A166" s="5" t="s">
        <v>623</v>
      </c>
      <c r="B166" s="6">
        <v>43912.0</v>
      </c>
      <c r="C166" s="7" t="s">
        <v>21</v>
      </c>
      <c r="D166" s="7" t="s">
        <v>76</v>
      </c>
      <c r="E166" s="7" t="s">
        <v>23</v>
      </c>
      <c r="F166" s="34"/>
      <c r="G166" s="7" t="s">
        <v>25</v>
      </c>
      <c r="H166" s="8" t="s">
        <v>624</v>
      </c>
      <c r="I166" s="9">
        <v>43895.0</v>
      </c>
      <c r="J166" s="10">
        <v>43897.0</v>
      </c>
      <c r="K166" s="13" t="s">
        <v>484</v>
      </c>
      <c r="L166" s="38" t="s">
        <v>426</v>
      </c>
      <c r="M166" s="13" t="s">
        <v>337</v>
      </c>
      <c r="N166" s="25"/>
      <c r="O166" s="8" t="s">
        <v>85</v>
      </c>
      <c r="P166" s="8" t="s">
        <v>467</v>
      </c>
      <c r="Q166" s="19"/>
      <c r="R166" s="19"/>
      <c r="S166" s="17" t="str">
        <f t="shared" si="22"/>
        <v>新增16例確診，其中13例境外移入、3例本土</v>
      </c>
      <c r="T166" s="20"/>
      <c r="U166" s="18" t="str">
        <f t="shared" si="1"/>
        <v>#165</v>
      </c>
    </row>
    <row r="167">
      <c r="A167" s="5" t="s">
        <v>625</v>
      </c>
      <c r="B167" s="6">
        <v>43912.0</v>
      </c>
      <c r="C167" s="7" t="s">
        <v>37</v>
      </c>
      <c r="D167" s="7" t="s">
        <v>76</v>
      </c>
      <c r="E167" s="7" t="s">
        <v>23</v>
      </c>
      <c r="F167" s="34"/>
      <c r="G167" s="7" t="s">
        <v>25</v>
      </c>
      <c r="H167" s="8" t="s">
        <v>626</v>
      </c>
      <c r="I167" s="9">
        <v>43908.0</v>
      </c>
      <c r="J167" s="10">
        <v>43907.0</v>
      </c>
      <c r="K167" s="13" t="s">
        <v>544</v>
      </c>
      <c r="L167" s="12" t="s">
        <v>426</v>
      </c>
      <c r="M167" s="13" t="s">
        <v>518</v>
      </c>
      <c r="N167" s="25"/>
      <c r="O167" s="8" t="s">
        <v>85</v>
      </c>
      <c r="P167" s="8" t="s">
        <v>334</v>
      </c>
      <c r="Q167" s="19"/>
      <c r="R167" s="19"/>
      <c r="S167" s="17" t="str">
        <f t="shared" si="22"/>
        <v>新增16例確診，其中13例境外移入、3例本土</v>
      </c>
      <c r="T167" s="20"/>
      <c r="U167" s="18" t="str">
        <f t="shared" si="1"/>
        <v>#166</v>
      </c>
    </row>
    <row r="168">
      <c r="A168" s="5" t="s">
        <v>627</v>
      </c>
      <c r="B168" s="6">
        <v>43912.0</v>
      </c>
      <c r="C168" s="7" t="s">
        <v>37</v>
      </c>
      <c r="D168" s="7" t="s">
        <v>267</v>
      </c>
      <c r="E168" s="7" t="s">
        <v>23</v>
      </c>
      <c r="F168" s="34"/>
      <c r="G168" s="7" t="s">
        <v>25</v>
      </c>
      <c r="H168" s="8" t="s">
        <v>628</v>
      </c>
      <c r="I168" s="9">
        <v>43910.0</v>
      </c>
      <c r="J168" s="10">
        <v>43909.0</v>
      </c>
      <c r="K168" s="13" t="s">
        <v>544</v>
      </c>
      <c r="L168" s="12" t="s">
        <v>363</v>
      </c>
      <c r="M168" s="13" t="s">
        <v>629</v>
      </c>
      <c r="N168" s="25"/>
      <c r="O168" s="8" t="s">
        <v>85</v>
      </c>
      <c r="P168" s="8" t="s">
        <v>467</v>
      </c>
      <c r="Q168" s="19"/>
      <c r="R168" s="19"/>
      <c r="S168" s="17" t="str">
        <f t="shared" si="22"/>
        <v>新增16例確診，其中13例境外移入、3例本土</v>
      </c>
      <c r="T168" s="20"/>
      <c r="U168" s="18" t="str">
        <f t="shared" si="1"/>
        <v>#167</v>
      </c>
    </row>
    <row r="169">
      <c r="A169" s="5" t="s">
        <v>630</v>
      </c>
      <c r="B169" s="6">
        <v>43912.0</v>
      </c>
      <c r="C169" s="7" t="s">
        <v>37</v>
      </c>
      <c r="D169" s="7" t="s">
        <v>116</v>
      </c>
      <c r="E169" s="7" t="s">
        <v>631</v>
      </c>
      <c r="F169" s="34"/>
      <c r="G169" s="7" t="s">
        <v>54</v>
      </c>
      <c r="H169" s="8" t="s">
        <v>55</v>
      </c>
      <c r="I169" s="19"/>
      <c r="J169" s="10">
        <v>43907.0</v>
      </c>
      <c r="K169" s="13" t="s">
        <v>544</v>
      </c>
      <c r="L169" s="12" t="s">
        <v>447</v>
      </c>
      <c r="M169" s="13" t="s">
        <v>632</v>
      </c>
      <c r="N169" s="25"/>
      <c r="O169" s="8" t="s">
        <v>633</v>
      </c>
      <c r="P169" s="8" t="s">
        <v>634</v>
      </c>
      <c r="Q169" s="19"/>
      <c r="R169" s="19"/>
      <c r="S169" s="17" t="str">
        <f t="shared" si="22"/>
        <v>新增16例確診，其中13例境外移入、3例本土</v>
      </c>
      <c r="T169" s="20"/>
      <c r="U169" s="18" t="str">
        <f t="shared" si="1"/>
        <v>#168</v>
      </c>
    </row>
    <row r="170">
      <c r="A170" s="5" t="s">
        <v>635</v>
      </c>
      <c r="B170" s="6">
        <v>43912.0</v>
      </c>
      <c r="C170" s="7" t="s">
        <v>21</v>
      </c>
      <c r="D170" s="7" t="s">
        <v>116</v>
      </c>
      <c r="E170" s="7" t="s">
        <v>636</v>
      </c>
      <c r="F170" s="34"/>
      <c r="G170" s="7" t="s">
        <v>54</v>
      </c>
      <c r="H170" s="8" t="s">
        <v>55</v>
      </c>
      <c r="I170" s="19"/>
      <c r="J170" s="10">
        <v>43907.0</v>
      </c>
      <c r="K170" s="13" t="s">
        <v>544</v>
      </c>
      <c r="L170" s="12" t="s">
        <v>447</v>
      </c>
      <c r="M170" s="13" t="s">
        <v>34</v>
      </c>
      <c r="N170" s="25"/>
      <c r="O170" s="8" t="s">
        <v>633</v>
      </c>
      <c r="P170" s="8" t="s">
        <v>634</v>
      </c>
      <c r="Q170" s="19"/>
      <c r="R170" s="19"/>
      <c r="S170" s="17" t="str">
        <f t="shared" si="22"/>
        <v>新增16例確診，其中13例境外移入、3例本土</v>
      </c>
      <c r="T170" s="20"/>
      <c r="U170" s="18" t="str">
        <f t="shared" si="1"/>
        <v>#169</v>
      </c>
    </row>
    <row r="171">
      <c r="A171" s="5" t="s">
        <v>637</v>
      </c>
      <c r="B171" s="39">
        <v>43913.0</v>
      </c>
      <c r="C171" s="7" t="s">
        <v>37</v>
      </c>
      <c r="D171" s="7" t="s">
        <v>100</v>
      </c>
      <c r="E171" s="7" t="s">
        <v>23</v>
      </c>
      <c r="F171" s="7" t="s">
        <v>564</v>
      </c>
      <c r="G171" s="7" t="s">
        <v>25</v>
      </c>
      <c r="H171" s="8" t="s">
        <v>638</v>
      </c>
      <c r="I171" s="9">
        <v>43910.0</v>
      </c>
      <c r="J171" s="10">
        <v>43910.0</v>
      </c>
      <c r="K171" s="40" t="s">
        <v>621</v>
      </c>
      <c r="L171" s="29" t="s">
        <v>363</v>
      </c>
      <c r="M171" s="35" t="s">
        <v>117</v>
      </c>
      <c r="N171" s="14" t="s">
        <v>639</v>
      </c>
      <c r="O171" s="8" t="s">
        <v>85</v>
      </c>
      <c r="P171" s="8" t="s">
        <v>640</v>
      </c>
      <c r="Q171" s="16" t="s">
        <v>106</v>
      </c>
      <c r="R171" s="24">
        <v>43919.0</v>
      </c>
      <c r="S171" s="17" t="str">
        <f t="shared" ref="S171:S196" si="23">HYPERLINK("https://www.cdc.gov.tw/Bulletin/Detail/Sjh_N7ScGXj-8wyaH2SMmw?typeid=9","新增26例確診，包括25例境外及1例本土")</f>
        <v>新增26例確診，包括25例境外及1例本土</v>
      </c>
      <c r="T171" s="17" t="str">
        <f>HYPERLINK("https://www.cdc.gov.tw/Bulletin/Detail/4NHsvDMdF9yKEpoXmBKhCg?typeid=9","國內累計195人確診，29人解除隔離")</f>
        <v>國內累計195人確診，29人解除隔離</v>
      </c>
      <c r="U171" s="18" t="str">
        <f t="shared" si="1"/>
        <v>#170</v>
      </c>
    </row>
    <row r="172">
      <c r="A172" s="5" t="s">
        <v>641</v>
      </c>
      <c r="B172" s="6">
        <v>43913.0</v>
      </c>
      <c r="C172" s="7" t="s">
        <v>37</v>
      </c>
      <c r="D172" s="7" t="s">
        <v>116</v>
      </c>
      <c r="E172" s="7" t="s">
        <v>23</v>
      </c>
      <c r="F172" s="34"/>
      <c r="G172" s="7" t="s">
        <v>25</v>
      </c>
      <c r="H172" s="35" t="s">
        <v>642</v>
      </c>
      <c r="I172" s="9">
        <v>43910.0</v>
      </c>
      <c r="J172" s="10">
        <v>43897.0</v>
      </c>
      <c r="K172" s="40" t="s">
        <v>544</v>
      </c>
      <c r="L172" s="29" t="s">
        <v>363</v>
      </c>
      <c r="M172" s="35" t="s">
        <v>643</v>
      </c>
      <c r="N172" s="25"/>
      <c r="O172" s="8" t="s">
        <v>85</v>
      </c>
      <c r="P172" s="8" t="s">
        <v>644</v>
      </c>
      <c r="Q172" s="19"/>
      <c r="R172" s="19"/>
      <c r="S172" s="17" t="str">
        <f t="shared" si="23"/>
        <v>新增26例確診，包括25例境外及1例本土</v>
      </c>
      <c r="T172" s="20"/>
      <c r="U172" s="18" t="str">
        <f t="shared" si="1"/>
        <v>#171</v>
      </c>
    </row>
    <row r="173">
      <c r="A173" s="5" t="s">
        <v>645</v>
      </c>
      <c r="B173" s="39">
        <v>43913.0</v>
      </c>
      <c r="C173" s="7" t="s">
        <v>37</v>
      </c>
      <c r="D173" s="7" t="s">
        <v>116</v>
      </c>
      <c r="E173" s="7" t="s">
        <v>23</v>
      </c>
      <c r="F173" s="34"/>
      <c r="G173" s="7" t="s">
        <v>25</v>
      </c>
      <c r="H173" s="35" t="s">
        <v>646</v>
      </c>
      <c r="I173" s="9">
        <v>43910.0</v>
      </c>
      <c r="J173" s="10">
        <v>43906.0</v>
      </c>
      <c r="K173" s="40" t="s">
        <v>544</v>
      </c>
      <c r="L173" s="29" t="s">
        <v>363</v>
      </c>
      <c r="M173" s="35" t="s">
        <v>647</v>
      </c>
      <c r="N173" s="25"/>
      <c r="O173" s="8" t="s">
        <v>85</v>
      </c>
      <c r="P173" s="8" t="s">
        <v>648</v>
      </c>
      <c r="Q173" s="19"/>
      <c r="R173" s="19"/>
      <c r="S173" s="17" t="str">
        <f t="shared" si="23"/>
        <v>新增26例確診，包括25例境外及1例本土</v>
      </c>
      <c r="T173" s="20"/>
      <c r="U173" s="18" t="str">
        <f t="shared" si="1"/>
        <v>#172</v>
      </c>
    </row>
    <row r="174">
      <c r="A174" s="5" t="s">
        <v>649</v>
      </c>
      <c r="B174" s="6">
        <v>43913.0</v>
      </c>
      <c r="C174" s="7" t="s">
        <v>21</v>
      </c>
      <c r="D174" s="7" t="s">
        <v>116</v>
      </c>
      <c r="E174" s="7" t="s">
        <v>23</v>
      </c>
      <c r="F174" s="34"/>
      <c r="G174" s="7" t="s">
        <v>25</v>
      </c>
      <c r="H174" s="35" t="s">
        <v>650</v>
      </c>
      <c r="I174" s="9">
        <v>43910.0</v>
      </c>
      <c r="J174" s="10">
        <v>43908.0</v>
      </c>
      <c r="K174" s="40" t="s">
        <v>544</v>
      </c>
      <c r="L174" s="29" t="s">
        <v>363</v>
      </c>
      <c r="M174" s="35" t="s">
        <v>651</v>
      </c>
      <c r="N174" s="25"/>
      <c r="O174" s="8" t="s">
        <v>85</v>
      </c>
      <c r="P174" s="8" t="s">
        <v>652</v>
      </c>
      <c r="Q174" s="19"/>
      <c r="R174" s="19"/>
      <c r="S174" s="17" t="str">
        <f t="shared" si="23"/>
        <v>新增26例確診，包括25例境外及1例本土</v>
      </c>
      <c r="T174" s="20"/>
      <c r="U174" s="18" t="str">
        <f t="shared" si="1"/>
        <v>#173</v>
      </c>
    </row>
    <row r="175">
      <c r="A175" s="5" t="s">
        <v>653</v>
      </c>
      <c r="B175" s="39">
        <v>43913.0</v>
      </c>
      <c r="C175" s="7" t="s">
        <v>37</v>
      </c>
      <c r="D175" s="7" t="s">
        <v>116</v>
      </c>
      <c r="E175" s="7" t="s">
        <v>23</v>
      </c>
      <c r="F175" s="34"/>
      <c r="G175" s="7" t="s">
        <v>25</v>
      </c>
      <c r="H175" s="35" t="s">
        <v>654</v>
      </c>
      <c r="I175" s="9">
        <v>43910.0</v>
      </c>
      <c r="J175" s="10">
        <v>43897.0</v>
      </c>
      <c r="K175" s="40" t="s">
        <v>544</v>
      </c>
      <c r="L175" s="29" t="s">
        <v>363</v>
      </c>
      <c r="M175" s="35" t="s">
        <v>655</v>
      </c>
      <c r="N175" s="25"/>
      <c r="O175" s="8" t="s">
        <v>85</v>
      </c>
      <c r="P175" s="8" t="s">
        <v>656</v>
      </c>
      <c r="Q175" s="19"/>
      <c r="R175" s="19"/>
      <c r="S175" s="17" t="str">
        <f t="shared" si="23"/>
        <v>新增26例確診，包括25例境外及1例本土</v>
      </c>
      <c r="T175" s="20"/>
      <c r="U175" s="18" t="str">
        <f t="shared" si="1"/>
        <v>#174</v>
      </c>
    </row>
    <row r="176">
      <c r="A176" s="5" t="s">
        <v>657</v>
      </c>
      <c r="B176" s="6">
        <v>43913.0</v>
      </c>
      <c r="C176" s="7" t="s">
        <v>37</v>
      </c>
      <c r="D176" s="7">
        <v>4.0</v>
      </c>
      <c r="E176" s="7" t="s">
        <v>23</v>
      </c>
      <c r="F176" s="34"/>
      <c r="G176" s="7" t="s">
        <v>25</v>
      </c>
      <c r="H176" s="35" t="s">
        <v>642</v>
      </c>
      <c r="I176" s="9">
        <v>43910.0</v>
      </c>
      <c r="J176" s="10">
        <v>43900.0</v>
      </c>
      <c r="K176" s="40" t="s">
        <v>544</v>
      </c>
      <c r="L176" s="29" t="s">
        <v>363</v>
      </c>
      <c r="M176" s="35" t="s">
        <v>658</v>
      </c>
      <c r="N176" s="14"/>
      <c r="O176" s="8" t="s">
        <v>85</v>
      </c>
      <c r="P176" s="8" t="s">
        <v>659</v>
      </c>
      <c r="Q176" s="19"/>
      <c r="R176" s="19"/>
      <c r="S176" s="17" t="str">
        <f t="shared" si="23"/>
        <v>新增26例確診，包括25例境外及1例本土</v>
      </c>
      <c r="T176" s="20"/>
      <c r="U176" s="18" t="str">
        <f t="shared" si="1"/>
        <v>#175</v>
      </c>
    </row>
    <row r="177">
      <c r="A177" s="5" t="s">
        <v>660</v>
      </c>
      <c r="B177" s="39">
        <v>43913.0</v>
      </c>
      <c r="C177" s="7" t="s">
        <v>37</v>
      </c>
      <c r="D177" s="7" t="s">
        <v>76</v>
      </c>
      <c r="E177" s="7" t="s">
        <v>23</v>
      </c>
      <c r="F177" s="7" t="s">
        <v>661</v>
      </c>
      <c r="G177" s="7" t="s">
        <v>25</v>
      </c>
      <c r="H177" s="35" t="s">
        <v>662</v>
      </c>
      <c r="I177" s="9">
        <v>43905.0</v>
      </c>
      <c r="J177" s="10">
        <v>43909.0</v>
      </c>
      <c r="K177" s="40" t="s">
        <v>484</v>
      </c>
      <c r="L177" s="29" t="s">
        <v>426</v>
      </c>
      <c r="M177" s="35" t="s">
        <v>663</v>
      </c>
      <c r="N177" s="25"/>
      <c r="O177" s="8" t="s">
        <v>85</v>
      </c>
      <c r="P177" s="8" t="s">
        <v>334</v>
      </c>
      <c r="Q177" s="19"/>
      <c r="R177" s="19"/>
      <c r="S177" s="17" t="str">
        <f t="shared" si="23"/>
        <v>新增26例確診，包括25例境外及1例本土</v>
      </c>
      <c r="T177" s="20"/>
      <c r="U177" s="18" t="str">
        <f t="shared" si="1"/>
        <v>#176</v>
      </c>
    </row>
    <row r="178">
      <c r="A178" s="5" t="s">
        <v>664</v>
      </c>
      <c r="B178" s="6">
        <v>43913.0</v>
      </c>
      <c r="C178" s="7" t="s">
        <v>37</v>
      </c>
      <c r="D178" s="7" t="s">
        <v>59</v>
      </c>
      <c r="E178" s="7" t="s">
        <v>23</v>
      </c>
      <c r="F178" s="34"/>
      <c r="G178" s="7" t="s">
        <v>25</v>
      </c>
      <c r="H178" s="35" t="s">
        <v>665</v>
      </c>
      <c r="I178" s="9">
        <v>43908.0</v>
      </c>
      <c r="J178" s="10">
        <v>43909.0</v>
      </c>
      <c r="K178" s="40" t="s">
        <v>621</v>
      </c>
      <c r="L178" s="29" t="s">
        <v>426</v>
      </c>
      <c r="M178" s="35" t="s">
        <v>666</v>
      </c>
      <c r="N178" s="25"/>
      <c r="O178" s="8" t="s">
        <v>85</v>
      </c>
      <c r="P178" s="8" t="s">
        <v>667</v>
      </c>
      <c r="Q178" s="19"/>
      <c r="R178" s="19"/>
      <c r="S178" s="17" t="str">
        <f t="shared" si="23"/>
        <v>新增26例確診，包括25例境外及1例本土</v>
      </c>
      <c r="T178" s="20"/>
      <c r="U178" s="18" t="str">
        <f t="shared" si="1"/>
        <v>#177</v>
      </c>
    </row>
    <row r="179">
      <c r="A179" s="5" t="s">
        <v>668</v>
      </c>
      <c r="B179" s="39">
        <v>43913.0</v>
      </c>
      <c r="C179" s="7" t="s">
        <v>21</v>
      </c>
      <c r="D179" s="7" t="s">
        <v>116</v>
      </c>
      <c r="E179" s="7" t="s">
        <v>23</v>
      </c>
      <c r="F179" s="34"/>
      <c r="G179" s="7" t="s">
        <v>25</v>
      </c>
      <c r="H179" s="35" t="s">
        <v>642</v>
      </c>
      <c r="I179" s="9">
        <v>43910.0</v>
      </c>
      <c r="J179" s="10">
        <v>43900.0</v>
      </c>
      <c r="K179" s="40" t="s">
        <v>544</v>
      </c>
      <c r="L179" s="29" t="s">
        <v>363</v>
      </c>
      <c r="M179" s="35" t="s">
        <v>669</v>
      </c>
      <c r="N179" s="25"/>
      <c r="O179" s="8" t="s">
        <v>85</v>
      </c>
      <c r="P179" s="8" t="s">
        <v>659</v>
      </c>
      <c r="Q179" s="19"/>
      <c r="R179" s="19"/>
      <c r="S179" s="17" t="str">
        <f t="shared" si="23"/>
        <v>新增26例確診，包括25例境外及1例本土</v>
      </c>
      <c r="T179" s="20"/>
      <c r="U179" s="18" t="str">
        <f t="shared" si="1"/>
        <v>#178</v>
      </c>
    </row>
    <row r="180">
      <c r="A180" s="5" t="s">
        <v>670</v>
      </c>
      <c r="B180" s="6">
        <v>43913.0</v>
      </c>
      <c r="C180" s="7" t="s">
        <v>21</v>
      </c>
      <c r="D180" s="7" t="s">
        <v>76</v>
      </c>
      <c r="E180" s="7" t="s">
        <v>23</v>
      </c>
      <c r="F180" s="34"/>
      <c r="G180" s="7" t="s">
        <v>25</v>
      </c>
      <c r="H180" s="35" t="s">
        <v>671</v>
      </c>
      <c r="I180" s="9">
        <v>43907.0</v>
      </c>
      <c r="J180" s="10">
        <v>43910.0</v>
      </c>
      <c r="K180" s="40" t="s">
        <v>544</v>
      </c>
      <c r="L180" s="29" t="s">
        <v>438</v>
      </c>
      <c r="M180" s="35" t="s">
        <v>672</v>
      </c>
      <c r="N180" s="25"/>
      <c r="O180" s="8" t="s">
        <v>85</v>
      </c>
      <c r="P180" s="35" t="s">
        <v>467</v>
      </c>
      <c r="Q180" s="19"/>
      <c r="R180" s="19"/>
      <c r="S180" s="17" t="str">
        <f t="shared" si="23"/>
        <v>新增26例確診，包括25例境外及1例本土</v>
      </c>
      <c r="T180" s="20"/>
      <c r="U180" s="18" t="str">
        <f t="shared" si="1"/>
        <v>#179</v>
      </c>
    </row>
    <row r="181">
      <c r="A181" s="5" t="s">
        <v>673</v>
      </c>
      <c r="B181" s="39">
        <v>43913.0</v>
      </c>
      <c r="C181" s="7" t="s">
        <v>37</v>
      </c>
      <c r="D181" s="7" t="s">
        <v>76</v>
      </c>
      <c r="E181" s="7" t="s">
        <v>23</v>
      </c>
      <c r="F181" s="34"/>
      <c r="G181" s="7" t="s">
        <v>25</v>
      </c>
      <c r="H181" s="35" t="s">
        <v>674</v>
      </c>
      <c r="I181" s="9">
        <v>43910.0</v>
      </c>
      <c r="J181" s="10">
        <v>43905.0</v>
      </c>
      <c r="K181" s="40" t="s">
        <v>544</v>
      </c>
      <c r="L181" s="29" t="s">
        <v>363</v>
      </c>
      <c r="M181" s="35" t="s">
        <v>675</v>
      </c>
      <c r="N181" s="25"/>
      <c r="O181" s="8" t="s">
        <v>85</v>
      </c>
      <c r="P181" s="35" t="s">
        <v>334</v>
      </c>
      <c r="Q181" s="19"/>
      <c r="R181" s="19"/>
      <c r="S181" s="17" t="str">
        <f t="shared" si="23"/>
        <v>新增26例確診，包括25例境外及1例本土</v>
      </c>
      <c r="T181" s="20"/>
      <c r="U181" s="18" t="str">
        <f t="shared" si="1"/>
        <v>#180</v>
      </c>
    </row>
    <row r="182">
      <c r="A182" s="5" t="s">
        <v>676</v>
      </c>
      <c r="B182" s="6">
        <v>43913.0</v>
      </c>
      <c r="C182" s="7" t="s">
        <v>21</v>
      </c>
      <c r="D182" s="7" t="s">
        <v>116</v>
      </c>
      <c r="E182" s="7" t="s">
        <v>23</v>
      </c>
      <c r="F182" s="34"/>
      <c r="G182" s="7" t="s">
        <v>25</v>
      </c>
      <c r="H182" s="35" t="s">
        <v>677</v>
      </c>
      <c r="I182" s="9">
        <v>43910.0</v>
      </c>
      <c r="J182" s="10">
        <v>43891.0</v>
      </c>
      <c r="K182" s="40" t="s">
        <v>544</v>
      </c>
      <c r="L182" s="29" t="s">
        <v>363</v>
      </c>
      <c r="M182" s="35" t="s">
        <v>678</v>
      </c>
      <c r="N182" s="25"/>
      <c r="O182" s="8" t="s">
        <v>85</v>
      </c>
      <c r="P182" s="35" t="s">
        <v>317</v>
      </c>
      <c r="Q182" s="19"/>
      <c r="R182" s="19"/>
      <c r="S182" s="17" t="str">
        <f t="shared" si="23"/>
        <v>新增26例確診，包括25例境外及1例本土</v>
      </c>
      <c r="T182" s="20"/>
      <c r="U182" s="18" t="str">
        <f t="shared" si="1"/>
        <v>#181</v>
      </c>
    </row>
    <row r="183">
      <c r="A183" s="5" t="s">
        <v>679</v>
      </c>
      <c r="B183" s="39">
        <v>43913.0</v>
      </c>
      <c r="C183" s="7" t="s">
        <v>37</v>
      </c>
      <c r="D183" s="7" t="s">
        <v>59</v>
      </c>
      <c r="E183" s="7" t="s">
        <v>23</v>
      </c>
      <c r="F183" s="34"/>
      <c r="G183" s="7" t="s">
        <v>25</v>
      </c>
      <c r="H183" s="35" t="s">
        <v>680</v>
      </c>
      <c r="I183" s="9">
        <v>43909.0</v>
      </c>
      <c r="J183" s="10">
        <v>43910.0</v>
      </c>
      <c r="K183" s="40" t="s">
        <v>621</v>
      </c>
      <c r="L183" s="29" t="s">
        <v>426</v>
      </c>
      <c r="M183" s="35" t="s">
        <v>681</v>
      </c>
      <c r="N183" s="25"/>
      <c r="O183" s="8" t="s">
        <v>85</v>
      </c>
      <c r="P183" s="35" t="s">
        <v>317</v>
      </c>
      <c r="Q183" s="19"/>
      <c r="R183" s="19"/>
      <c r="S183" s="17" t="str">
        <f t="shared" si="23"/>
        <v>新增26例確診，包括25例境外及1例本土</v>
      </c>
      <c r="T183" s="20"/>
      <c r="U183" s="18" t="str">
        <f t="shared" si="1"/>
        <v>#182</v>
      </c>
    </row>
    <row r="184">
      <c r="A184" s="5" t="s">
        <v>682</v>
      </c>
      <c r="B184" s="6">
        <v>43913.0</v>
      </c>
      <c r="C184" s="7" t="s">
        <v>21</v>
      </c>
      <c r="D184" s="7" t="s">
        <v>49</v>
      </c>
      <c r="E184" s="7" t="s">
        <v>23</v>
      </c>
      <c r="F184" s="34"/>
      <c r="G184" s="7" t="s">
        <v>25</v>
      </c>
      <c r="H184" s="35" t="s">
        <v>683</v>
      </c>
      <c r="I184" s="9">
        <v>43906.0</v>
      </c>
      <c r="J184" s="10">
        <v>43908.0</v>
      </c>
      <c r="K184" s="40" t="s">
        <v>544</v>
      </c>
      <c r="L184" s="29" t="s">
        <v>426</v>
      </c>
      <c r="M184" s="35" t="s">
        <v>684</v>
      </c>
      <c r="N184" s="25"/>
      <c r="O184" s="8" t="s">
        <v>85</v>
      </c>
      <c r="P184" s="35" t="s">
        <v>317</v>
      </c>
      <c r="Q184" s="19"/>
      <c r="R184" s="19"/>
      <c r="S184" s="17" t="str">
        <f t="shared" si="23"/>
        <v>新增26例確診，包括25例境外及1例本土</v>
      </c>
      <c r="T184" s="20"/>
      <c r="U184" s="18" t="str">
        <f t="shared" si="1"/>
        <v>#183</v>
      </c>
    </row>
    <row r="185">
      <c r="A185" s="5" t="s">
        <v>685</v>
      </c>
      <c r="B185" s="39">
        <v>43913.0</v>
      </c>
      <c r="C185" s="7" t="s">
        <v>21</v>
      </c>
      <c r="D185" s="7" t="s">
        <v>116</v>
      </c>
      <c r="E185" s="7" t="s">
        <v>23</v>
      </c>
      <c r="F185" s="34"/>
      <c r="G185" s="7" t="s">
        <v>25</v>
      </c>
      <c r="H185" s="35" t="s">
        <v>686</v>
      </c>
      <c r="I185" s="9">
        <v>43909.0</v>
      </c>
      <c r="J185" s="10">
        <v>43909.0</v>
      </c>
      <c r="K185" s="40" t="s">
        <v>544</v>
      </c>
      <c r="L185" s="29" t="s">
        <v>426</v>
      </c>
      <c r="M185" s="35" t="s">
        <v>687</v>
      </c>
      <c r="N185" s="25"/>
      <c r="O185" s="8" t="s">
        <v>85</v>
      </c>
      <c r="P185" s="35" t="s">
        <v>688</v>
      </c>
      <c r="Q185" s="19"/>
      <c r="R185" s="19"/>
      <c r="S185" s="17" t="str">
        <f t="shared" si="23"/>
        <v>新增26例確診，包括25例境外及1例本土</v>
      </c>
      <c r="T185" s="20"/>
      <c r="U185" s="18" t="str">
        <f t="shared" si="1"/>
        <v>#184</v>
      </c>
    </row>
    <row r="186">
      <c r="A186" s="5" t="s">
        <v>689</v>
      </c>
      <c r="B186" s="6">
        <v>43913.0</v>
      </c>
      <c r="C186" s="7" t="s">
        <v>37</v>
      </c>
      <c r="D186" s="7" t="s">
        <v>76</v>
      </c>
      <c r="E186" s="7" t="s">
        <v>23</v>
      </c>
      <c r="F186" s="34"/>
      <c r="G186" s="7" t="s">
        <v>25</v>
      </c>
      <c r="H186" s="35" t="s">
        <v>690</v>
      </c>
      <c r="I186" s="9">
        <v>43910.0</v>
      </c>
      <c r="J186" s="10">
        <v>43904.0</v>
      </c>
      <c r="K186" s="40" t="s">
        <v>621</v>
      </c>
      <c r="L186" s="29" t="s">
        <v>426</v>
      </c>
      <c r="M186" s="35" t="s">
        <v>691</v>
      </c>
      <c r="N186" s="25"/>
      <c r="O186" s="8" t="s">
        <v>85</v>
      </c>
      <c r="P186" s="35" t="s">
        <v>467</v>
      </c>
      <c r="Q186" s="19"/>
      <c r="R186" s="19"/>
      <c r="S186" s="17" t="str">
        <f t="shared" si="23"/>
        <v>新增26例確診，包括25例境外及1例本土</v>
      </c>
      <c r="T186" s="20"/>
      <c r="U186" s="18" t="str">
        <f t="shared" si="1"/>
        <v>#185</v>
      </c>
    </row>
    <row r="187">
      <c r="A187" s="5" t="s">
        <v>692</v>
      </c>
      <c r="B187" s="39">
        <v>43913.0</v>
      </c>
      <c r="C187" s="7" t="s">
        <v>21</v>
      </c>
      <c r="D187" s="7" t="s">
        <v>116</v>
      </c>
      <c r="E187" s="7" t="s">
        <v>23</v>
      </c>
      <c r="F187" s="34"/>
      <c r="G187" s="7" t="s">
        <v>54</v>
      </c>
      <c r="H187" s="35" t="s">
        <v>55</v>
      </c>
      <c r="I187" s="19"/>
      <c r="J187" s="10">
        <v>43907.0</v>
      </c>
      <c r="K187" s="40" t="s">
        <v>544</v>
      </c>
      <c r="L187" s="29" t="s">
        <v>438</v>
      </c>
      <c r="M187" s="35" t="s">
        <v>693</v>
      </c>
      <c r="N187" s="25"/>
      <c r="O187" s="8" t="s">
        <v>633</v>
      </c>
      <c r="P187" s="8" t="s">
        <v>694</v>
      </c>
      <c r="Q187" s="19"/>
      <c r="R187" s="19"/>
      <c r="S187" s="17" t="str">
        <f t="shared" si="23"/>
        <v>新增26例確診，包括25例境外及1例本土</v>
      </c>
      <c r="T187" s="20"/>
      <c r="U187" s="18" t="str">
        <f t="shared" si="1"/>
        <v>#186</v>
      </c>
    </row>
    <row r="188">
      <c r="A188" s="5" t="s">
        <v>695</v>
      </c>
      <c r="B188" s="6">
        <v>43913.0</v>
      </c>
      <c r="C188" s="7" t="s">
        <v>21</v>
      </c>
      <c r="D188" s="7" t="s">
        <v>116</v>
      </c>
      <c r="E188" s="7" t="s">
        <v>23</v>
      </c>
      <c r="F188" s="34"/>
      <c r="G188" s="7" t="s">
        <v>25</v>
      </c>
      <c r="H188" s="35" t="s">
        <v>696</v>
      </c>
      <c r="I188" s="9">
        <v>43909.0</v>
      </c>
      <c r="J188" s="10">
        <v>43910.0</v>
      </c>
      <c r="K188" s="40" t="s">
        <v>544</v>
      </c>
      <c r="L188" s="29" t="s">
        <v>426</v>
      </c>
      <c r="M188" s="35" t="s">
        <v>697</v>
      </c>
      <c r="N188" s="25"/>
      <c r="O188" s="8" t="s">
        <v>85</v>
      </c>
      <c r="P188" s="35" t="s">
        <v>334</v>
      </c>
      <c r="Q188" s="19"/>
      <c r="R188" s="19"/>
      <c r="S188" s="17" t="str">
        <f t="shared" si="23"/>
        <v>新增26例確診，包括25例境外及1例本土</v>
      </c>
      <c r="T188" s="20"/>
      <c r="U188" s="18" t="str">
        <f t="shared" si="1"/>
        <v>#187</v>
      </c>
    </row>
    <row r="189">
      <c r="A189" s="5" t="s">
        <v>698</v>
      </c>
      <c r="B189" s="39">
        <v>43913.0</v>
      </c>
      <c r="C189" s="7" t="s">
        <v>21</v>
      </c>
      <c r="D189" s="7" t="s">
        <v>76</v>
      </c>
      <c r="E189" s="7" t="s">
        <v>23</v>
      </c>
      <c r="F189" s="34"/>
      <c r="G189" s="7" t="s">
        <v>25</v>
      </c>
      <c r="H189" s="35" t="s">
        <v>699</v>
      </c>
      <c r="I189" s="9">
        <v>43911.0</v>
      </c>
      <c r="J189" s="10">
        <v>43904.0</v>
      </c>
      <c r="K189" s="40" t="s">
        <v>621</v>
      </c>
      <c r="L189" s="29" t="s">
        <v>363</v>
      </c>
      <c r="M189" s="35" t="s">
        <v>700</v>
      </c>
      <c r="N189" s="25"/>
      <c r="O189" s="8" t="s">
        <v>85</v>
      </c>
      <c r="P189" s="35" t="s">
        <v>334</v>
      </c>
      <c r="Q189" s="19"/>
      <c r="R189" s="19"/>
      <c r="S189" s="17" t="str">
        <f t="shared" si="23"/>
        <v>新增26例確診，包括25例境外及1例本土</v>
      </c>
      <c r="T189" s="20"/>
      <c r="U189" s="18" t="str">
        <f t="shared" si="1"/>
        <v>#188</v>
      </c>
    </row>
    <row r="190">
      <c r="A190" s="5" t="s">
        <v>701</v>
      </c>
      <c r="B190" s="6">
        <v>43913.0</v>
      </c>
      <c r="C190" s="7" t="s">
        <v>21</v>
      </c>
      <c r="D190" s="7" t="s">
        <v>22</v>
      </c>
      <c r="E190" s="7" t="s">
        <v>23</v>
      </c>
      <c r="F190" s="7" t="s">
        <v>702</v>
      </c>
      <c r="G190" s="7" t="s">
        <v>25</v>
      </c>
      <c r="H190" s="8" t="s">
        <v>638</v>
      </c>
      <c r="I190" s="9">
        <v>43910.0</v>
      </c>
      <c r="J190" s="10">
        <v>43911.0</v>
      </c>
      <c r="K190" s="40" t="s">
        <v>621</v>
      </c>
      <c r="L190" s="29" t="s">
        <v>426</v>
      </c>
      <c r="M190" s="35" t="s">
        <v>117</v>
      </c>
      <c r="N190" s="25"/>
      <c r="O190" s="8" t="s">
        <v>85</v>
      </c>
      <c r="P190" s="8" t="s">
        <v>703</v>
      </c>
      <c r="Q190" s="19"/>
      <c r="R190" s="19"/>
      <c r="S190" s="17" t="str">
        <f t="shared" si="23"/>
        <v>新增26例確診，包括25例境外及1例本土</v>
      </c>
      <c r="T190" s="20"/>
      <c r="U190" s="18" t="str">
        <f t="shared" si="1"/>
        <v>#189</v>
      </c>
    </row>
    <row r="191">
      <c r="A191" s="5" t="s">
        <v>704</v>
      </c>
      <c r="B191" s="39">
        <v>43913.0</v>
      </c>
      <c r="C191" s="7" t="s">
        <v>21</v>
      </c>
      <c r="D191" s="7" t="s">
        <v>76</v>
      </c>
      <c r="E191" s="7" t="s">
        <v>23</v>
      </c>
      <c r="F191" s="34"/>
      <c r="G191" s="7" t="s">
        <v>25</v>
      </c>
      <c r="H191" s="35" t="s">
        <v>705</v>
      </c>
      <c r="I191" s="9">
        <v>43911.0</v>
      </c>
      <c r="J191" s="10">
        <v>43909.0</v>
      </c>
      <c r="K191" s="40" t="s">
        <v>621</v>
      </c>
      <c r="L191" s="29" t="s">
        <v>363</v>
      </c>
      <c r="M191" s="35" t="s">
        <v>42</v>
      </c>
      <c r="N191" s="25"/>
      <c r="O191" s="8" t="s">
        <v>85</v>
      </c>
      <c r="P191" s="35" t="s">
        <v>334</v>
      </c>
      <c r="Q191" s="19"/>
      <c r="R191" s="19"/>
      <c r="S191" s="17" t="str">
        <f t="shared" si="23"/>
        <v>新增26例確診，包括25例境外及1例本土</v>
      </c>
      <c r="T191" s="20"/>
      <c r="U191" s="18" t="str">
        <f t="shared" si="1"/>
        <v>#190</v>
      </c>
    </row>
    <row r="192">
      <c r="A192" s="5" t="s">
        <v>706</v>
      </c>
      <c r="B192" s="6">
        <v>43913.0</v>
      </c>
      <c r="C192" s="7" t="s">
        <v>37</v>
      </c>
      <c r="D192" s="7" t="s">
        <v>76</v>
      </c>
      <c r="E192" s="7" t="s">
        <v>23</v>
      </c>
      <c r="F192" s="34"/>
      <c r="G192" s="7" t="s">
        <v>25</v>
      </c>
      <c r="H192" s="35" t="s">
        <v>707</v>
      </c>
      <c r="I192" s="9">
        <v>43911.0</v>
      </c>
      <c r="J192" s="10">
        <v>43901.0</v>
      </c>
      <c r="K192" s="40" t="s">
        <v>621</v>
      </c>
      <c r="L192" s="29" t="s">
        <v>363</v>
      </c>
      <c r="M192" s="35" t="s">
        <v>482</v>
      </c>
      <c r="N192" s="25"/>
      <c r="O192" s="8" t="s">
        <v>85</v>
      </c>
      <c r="P192" s="35" t="s">
        <v>334</v>
      </c>
      <c r="Q192" s="19"/>
      <c r="R192" s="19"/>
      <c r="S192" s="17" t="str">
        <f t="shared" si="23"/>
        <v>新增26例確診，包括25例境外及1例本土</v>
      </c>
      <c r="T192" s="20"/>
      <c r="U192" s="18" t="str">
        <f t="shared" si="1"/>
        <v>#191</v>
      </c>
    </row>
    <row r="193">
      <c r="A193" s="5" t="s">
        <v>708</v>
      </c>
      <c r="B193" s="39">
        <v>43913.0</v>
      </c>
      <c r="C193" s="7" t="s">
        <v>21</v>
      </c>
      <c r="D193" s="7" t="s">
        <v>76</v>
      </c>
      <c r="E193" s="7" t="s">
        <v>23</v>
      </c>
      <c r="F193" s="34"/>
      <c r="G193" s="7" t="s">
        <v>25</v>
      </c>
      <c r="H193" s="35" t="s">
        <v>709</v>
      </c>
      <c r="I193" s="9">
        <v>43908.0</v>
      </c>
      <c r="J193" s="10">
        <v>43883.0</v>
      </c>
      <c r="K193" s="41" t="s">
        <v>621</v>
      </c>
      <c r="L193" s="29" t="s">
        <v>438</v>
      </c>
      <c r="M193" s="35" t="s">
        <v>710</v>
      </c>
      <c r="N193" s="25"/>
      <c r="O193" s="8" t="s">
        <v>85</v>
      </c>
      <c r="P193" s="35" t="s">
        <v>467</v>
      </c>
      <c r="Q193" s="19"/>
      <c r="R193" s="19"/>
      <c r="S193" s="17" t="str">
        <f t="shared" si="23"/>
        <v>新增26例確診，包括25例境外及1例本土</v>
      </c>
      <c r="T193" s="20"/>
      <c r="U193" s="18" t="str">
        <f t="shared" si="1"/>
        <v>#192</v>
      </c>
    </row>
    <row r="194">
      <c r="A194" s="5" t="s">
        <v>711</v>
      </c>
      <c r="B194" s="6">
        <v>43913.0</v>
      </c>
      <c r="C194" s="7" t="s">
        <v>37</v>
      </c>
      <c r="D194" s="7" t="s">
        <v>116</v>
      </c>
      <c r="E194" s="7" t="s">
        <v>23</v>
      </c>
      <c r="F194" s="34"/>
      <c r="G194" s="7" t="s">
        <v>25</v>
      </c>
      <c r="H194" s="35" t="s">
        <v>712</v>
      </c>
      <c r="I194" s="9">
        <v>43909.0</v>
      </c>
      <c r="J194" s="10">
        <v>43906.0</v>
      </c>
      <c r="K194" s="40" t="s">
        <v>621</v>
      </c>
      <c r="L194" s="29" t="s">
        <v>426</v>
      </c>
      <c r="M194" s="35" t="s">
        <v>713</v>
      </c>
      <c r="N194" s="25"/>
      <c r="O194" s="8" t="s">
        <v>85</v>
      </c>
      <c r="P194" s="35" t="s">
        <v>334</v>
      </c>
      <c r="Q194" s="19"/>
      <c r="R194" s="19"/>
      <c r="S194" s="17" t="str">
        <f t="shared" si="23"/>
        <v>新增26例確診，包括25例境外及1例本土</v>
      </c>
      <c r="T194" s="20"/>
      <c r="U194" s="18" t="str">
        <f t="shared" si="1"/>
        <v>#193</v>
      </c>
    </row>
    <row r="195">
      <c r="A195" s="5" t="s">
        <v>714</v>
      </c>
      <c r="B195" s="39">
        <v>43913.0</v>
      </c>
      <c r="C195" s="7" t="s">
        <v>21</v>
      </c>
      <c r="D195" s="7" t="s">
        <v>76</v>
      </c>
      <c r="E195" s="7" t="s">
        <v>23</v>
      </c>
      <c r="F195" s="34"/>
      <c r="G195" s="7" t="s">
        <v>25</v>
      </c>
      <c r="H195" s="35" t="s">
        <v>715</v>
      </c>
      <c r="I195" s="9">
        <v>43909.0</v>
      </c>
      <c r="J195" s="10">
        <v>43906.0</v>
      </c>
      <c r="K195" s="40" t="s">
        <v>621</v>
      </c>
      <c r="L195" s="29" t="s">
        <v>426</v>
      </c>
      <c r="M195" s="35" t="s">
        <v>716</v>
      </c>
      <c r="N195" s="25"/>
      <c r="O195" s="8" t="s">
        <v>85</v>
      </c>
      <c r="P195" s="35" t="s">
        <v>334</v>
      </c>
      <c r="Q195" s="19"/>
      <c r="R195" s="19"/>
      <c r="S195" s="17" t="str">
        <f t="shared" si="23"/>
        <v>新增26例確診，包括25例境外及1例本土</v>
      </c>
      <c r="T195" s="20"/>
      <c r="U195" s="18" t="str">
        <f t="shared" si="1"/>
        <v>#194</v>
      </c>
    </row>
    <row r="196">
      <c r="A196" s="5" t="s">
        <v>717</v>
      </c>
      <c r="B196" s="6">
        <v>43913.0</v>
      </c>
      <c r="C196" s="7" t="s">
        <v>21</v>
      </c>
      <c r="D196" s="7" t="s">
        <v>76</v>
      </c>
      <c r="E196" s="7" t="s">
        <v>23</v>
      </c>
      <c r="F196" s="34"/>
      <c r="G196" s="7" t="s">
        <v>25</v>
      </c>
      <c r="H196" s="35" t="s">
        <v>718</v>
      </c>
      <c r="I196" s="9">
        <v>43909.0</v>
      </c>
      <c r="J196" s="10">
        <v>43910.0</v>
      </c>
      <c r="K196" s="40" t="s">
        <v>621</v>
      </c>
      <c r="L196" s="29" t="s">
        <v>426</v>
      </c>
      <c r="M196" s="35" t="s">
        <v>719</v>
      </c>
      <c r="N196" s="25"/>
      <c r="O196" s="8" t="s">
        <v>85</v>
      </c>
      <c r="P196" s="8" t="s">
        <v>562</v>
      </c>
      <c r="Q196" s="19"/>
      <c r="R196" s="19"/>
      <c r="S196" s="17" t="str">
        <f t="shared" si="23"/>
        <v>新增26例確診，包括25例境外及1例本土</v>
      </c>
      <c r="T196" s="20"/>
      <c r="U196" s="18" t="str">
        <f t="shared" si="1"/>
        <v>#195</v>
      </c>
    </row>
    <row r="197">
      <c r="A197" s="5" t="s">
        <v>720</v>
      </c>
      <c r="B197" s="6">
        <v>43914.0</v>
      </c>
      <c r="C197" s="7" t="s">
        <v>37</v>
      </c>
      <c r="D197" s="7" t="s">
        <v>22</v>
      </c>
      <c r="E197" s="7" t="s">
        <v>230</v>
      </c>
      <c r="F197" s="34"/>
      <c r="G197" s="7" t="s">
        <v>25</v>
      </c>
      <c r="H197" s="42" t="s">
        <v>721</v>
      </c>
      <c r="I197" s="9">
        <v>43910.0</v>
      </c>
      <c r="J197" s="10">
        <v>43910.0</v>
      </c>
      <c r="K197" s="40" t="s">
        <v>621</v>
      </c>
      <c r="L197" s="12" t="s">
        <v>363</v>
      </c>
      <c r="M197" s="13" t="s">
        <v>722</v>
      </c>
      <c r="N197" s="25"/>
      <c r="O197" s="8" t="s">
        <v>85</v>
      </c>
      <c r="P197" s="8" t="s">
        <v>723</v>
      </c>
      <c r="Q197" s="19"/>
      <c r="R197" s="19"/>
      <c r="S197" s="17" t="str">
        <f t="shared" ref="S197:S216" si="24">HYPERLINK("https://www.cdc.gov.tw/Bulletin/Detail/sgBfnbr5aydb9hp6vhVDew?typeid=9","新增20例境外移入 多為旅外就學或工作")</f>
        <v>新增20例境外移入 多為旅外就學或工作</v>
      </c>
      <c r="T197" s="17" t="str">
        <f>HYPERLINK("https://www.cdc.gov.tw/Bulletin/Detail/_Y7EYHlQ5VHTJqMN3xCejg?typeid=9","國內累計215人確診，29人解除隔離 ")</f>
        <v>國內累計215人確診，29人解除隔離 </v>
      </c>
      <c r="U197" s="18" t="str">
        <f t="shared" si="1"/>
        <v>#196</v>
      </c>
    </row>
    <row r="198">
      <c r="A198" s="5" t="s">
        <v>724</v>
      </c>
      <c r="B198" s="6">
        <v>43914.0</v>
      </c>
      <c r="C198" s="7" t="s">
        <v>37</v>
      </c>
      <c r="D198" s="7" t="s">
        <v>59</v>
      </c>
      <c r="E198" s="7" t="s">
        <v>23</v>
      </c>
      <c r="F198" s="34"/>
      <c r="G198" s="7" t="s">
        <v>25</v>
      </c>
      <c r="H198" s="8" t="s">
        <v>725</v>
      </c>
      <c r="I198" s="9">
        <v>43908.0</v>
      </c>
      <c r="J198" s="10">
        <v>43909.0</v>
      </c>
      <c r="K198" s="40" t="s">
        <v>621</v>
      </c>
      <c r="L198" s="29" t="s">
        <v>438</v>
      </c>
      <c r="M198" s="13" t="s">
        <v>34</v>
      </c>
      <c r="N198" s="25"/>
      <c r="O198" s="8" t="s">
        <v>85</v>
      </c>
      <c r="P198" s="8" t="s">
        <v>726</v>
      </c>
      <c r="Q198" s="16" t="s">
        <v>106</v>
      </c>
      <c r="R198" s="9">
        <v>43961.0</v>
      </c>
      <c r="S198" s="17" t="str">
        <f t="shared" si="24"/>
        <v>新增20例境外移入 多為旅外就學或工作</v>
      </c>
      <c r="T198" s="20"/>
      <c r="U198" s="18" t="str">
        <f t="shared" si="1"/>
        <v>#197</v>
      </c>
    </row>
    <row r="199">
      <c r="A199" s="5" t="s">
        <v>727</v>
      </c>
      <c r="B199" s="6">
        <v>43914.0</v>
      </c>
      <c r="C199" s="7" t="s">
        <v>21</v>
      </c>
      <c r="D199" s="7" t="s">
        <v>76</v>
      </c>
      <c r="E199" s="7" t="s">
        <v>23</v>
      </c>
      <c r="F199" s="34"/>
      <c r="G199" s="7" t="s">
        <v>25</v>
      </c>
      <c r="H199" s="8" t="s">
        <v>728</v>
      </c>
      <c r="I199" s="9">
        <v>43909.0</v>
      </c>
      <c r="J199" s="10">
        <v>43911.0</v>
      </c>
      <c r="K199" s="40" t="s">
        <v>729</v>
      </c>
      <c r="L199" s="29" t="s">
        <v>426</v>
      </c>
      <c r="M199" s="13" t="s">
        <v>730</v>
      </c>
      <c r="N199" s="25"/>
      <c r="O199" s="8" t="s">
        <v>85</v>
      </c>
      <c r="P199" s="8" t="s">
        <v>467</v>
      </c>
      <c r="Q199" s="19"/>
      <c r="R199" s="19"/>
      <c r="S199" s="17" t="str">
        <f t="shared" si="24"/>
        <v>新增20例境外移入 多為旅外就學或工作</v>
      </c>
      <c r="T199" s="20"/>
      <c r="U199" s="18" t="str">
        <f t="shared" si="1"/>
        <v>#198</v>
      </c>
    </row>
    <row r="200">
      <c r="A200" s="5" t="s">
        <v>731</v>
      </c>
      <c r="B200" s="6">
        <v>43914.0</v>
      </c>
      <c r="C200" s="7" t="s">
        <v>37</v>
      </c>
      <c r="D200" s="7" t="s">
        <v>76</v>
      </c>
      <c r="E200" s="7" t="s">
        <v>23</v>
      </c>
      <c r="F200" s="34"/>
      <c r="G200" s="7" t="s">
        <v>25</v>
      </c>
      <c r="H200" s="8" t="s">
        <v>732</v>
      </c>
      <c r="I200" s="9">
        <v>43909.0</v>
      </c>
      <c r="J200" s="10">
        <v>43910.0</v>
      </c>
      <c r="K200" s="40" t="s">
        <v>621</v>
      </c>
      <c r="L200" s="29" t="s">
        <v>426</v>
      </c>
      <c r="M200" s="13" t="s">
        <v>733</v>
      </c>
      <c r="N200" s="25"/>
      <c r="O200" s="8" t="s">
        <v>85</v>
      </c>
      <c r="P200" s="8" t="s">
        <v>317</v>
      </c>
      <c r="Q200" s="19"/>
      <c r="R200" s="19"/>
      <c r="S200" s="17" t="str">
        <f t="shared" si="24"/>
        <v>新增20例境外移入 多為旅外就學或工作</v>
      </c>
      <c r="T200" s="20"/>
      <c r="U200" s="18" t="str">
        <f t="shared" si="1"/>
        <v>#199</v>
      </c>
    </row>
    <row r="201">
      <c r="A201" s="5" t="s">
        <v>734</v>
      </c>
      <c r="B201" s="6">
        <v>43914.0</v>
      </c>
      <c r="C201" s="7" t="s">
        <v>21</v>
      </c>
      <c r="D201" s="7" t="s">
        <v>76</v>
      </c>
      <c r="E201" s="7" t="s">
        <v>23</v>
      </c>
      <c r="F201" s="34"/>
      <c r="G201" s="7" t="s">
        <v>25</v>
      </c>
      <c r="H201" s="8" t="s">
        <v>735</v>
      </c>
      <c r="I201" s="9">
        <v>43909.0</v>
      </c>
      <c r="J201" s="10">
        <v>43909.0</v>
      </c>
      <c r="K201" s="40" t="s">
        <v>544</v>
      </c>
      <c r="L201" s="29" t="s">
        <v>426</v>
      </c>
      <c r="M201" s="13" t="s">
        <v>736</v>
      </c>
      <c r="N201" s="25"/>
      <c r="O201" s="8" t="s">
        <v>85</v>
      </c>
      <c r="P201" s="8" t="s">
        <v>467</v>
      </c>
      <c r="Q201" s="19"/>
      <c r="R201" s="19"/>
      <c r="S201" s="17" t="str">
        <f t="shared" si="24"/>
        <v>新增20例境外移入 多為旅外就學或工作</v>
      </c>
      <c r="T201" s="20"/>
      <c r="U201" s="18" t="str">
        <f t="shared" si="1"/>
        <v>#200</v>
      </c>
    </row>
    <row r="202">
      <c r="A202" s="5" t="s">
        <v>737</v>
      </c>
      <c r="B202" s="6">
        <v>43914.0</v>
      </c>
      <c r="C202" s="7" t="s">
        <v>21</v>
      </c>
      <c r="D202" s="7" t="s">
        <v>116</v>
      </c>
      <c r="E202" s="7" t="s">
        <v>23</v>
      </c>
      <c r="F202" s="34"/>
      <c r="G202" s="7" t="s">
        <v>25</v>
      </c>
      <c r="H202" s="8" t="s">
        <v>738</v>
      </c>
      <c r="I202" s="9">
        <v>43907.0</v>
      </c>
      <c r="J202" s="10">
        <v>43909.0</v>
      </c>
      <c r="K202" s="40" t="s">
        <v>729</v>
      </c>
      <c r="L202" s="43" t="s">
        <v>426</v>
      </c>
      <c r="M202" s="13" t="s">
        <v>337</v>
      </c>
      <c r="N202" s="25"/>
      <c r="O202" s="8" t="s">
        <v>85</v>
      </c>
      <c r="P202" s="8" t="s">
        <v>334</v>
      </c>
      <c r="Q202" s="19"/>
      <c r="R202" s="19"/>
      <c r="S202" s="17" t="str">
        <f t="shared" si="24"/>
        <v>新增20例境外移入 多為旅外就學或工作</v>
      </c>
      <c r="T202" s="20"/>
      <c r="U202" s="18" t="str">
        <f t="shared" si="1"/>
        <v>#201</v>
      </c>
    </row>
    <row r="203">
      <c r="A203" s="5" t="s">
        <v>739</v>
      </c>
      <c r="B203" s="6">
        <v>43914.0</v>
      </c>
      <c r="C203" s="7" t="s">
        <v>21</v>
      </c>
      <c r="D203" s="7" t="s">
        <v>59</v>
      </c>
      <c r="E203" s="7" t="s">
        <v>23</v>
      </c>
      <c r="F203" s="34"/>
      <c r="G203" s="7" t="s">
        <v>25</v>
      </c>
      <c r="H203" s="8" t="s">
        <v>725</v>
      </c>
      <c r="I203" s="9">
        <v>43908.0</v>
      </c>
      <c r="J203" s="10">
        <v>43909.0</v>
      </c>
      <c r="K203" s="40" t="s">
        <v>621</v>
      </c>
      <c r="L203" s="29" t="s">
        <v>438</v>
      </c>
      <c r="M203" s="13" t="s">
        <v>740</v>
      </c>
      <c r="N203" s="25"/>
      <c r="O203" s="8" t="s">
        <v>85</v>
      </c>
      <c r="P203" s="8" t="s">
        <v>741</v>
      </c>
      <c r="Q203" s="16" t="s">
        <v>30</v>
      </c>
      <c r="R203" s="9">
        <v>43932.0</v>
      </c>
      <c r="S203" s="17" t="str">
        <f t="shared" si="24"/>
        <v>新增20例境外移入 多為旅外就學或工作</v>
      </c>
      <c r="T203" s="27" t="s">
        <v>742</v>
      </c>
      <c r="U203" s="18" t="str">
        <f t="shared" si="1"/>
        <v>#202</v>
      </c>
    </row>
    <row r="204">
      <c r="A204" s="5" t="s">
        <v>743</v>
      </c>
      <c r="B204" s="6">
        <v>43914.0</v>
      </c>
      <c r="C204" s="7" t="s">
        <v>37</v>
      </c>
      <c r="D204" s="7" t="s">
        <v>116</v>
      </c>
      <c r="E204" s="7" t="s">
        <v>23</v>
      </c>
      <c r="F204" s="34"/>
      <c r="G204" s="7" t="s">
        <v>25</v>
      </c>
      <c r="H204" s="8" t="s">
        <v>744</v>
      </c>
      <c r="I204" s="9">
        <v>43911.0</v>
      </c>
      <c r="J204" s="10">
        <v>43906.0</v>
      </c>
      <c r="K204" s="40" t="s">
        <v>729</v>
      </c>
      <c r="L204" s="12" t="s">
        <v>363</v>
      </c>
      <c r="M204" s="13" t="s">
        <v>745</v>
      </c>
      <c r="N204" s="25"/>
      <c r="O204" s="8" t="s">
        <v>85</v>
      </c>
      <c r="P204" s="8" t="s">
        <v>334</v>
      </c>
      <c r="Q204" s="19"/>
      <c r="R204" s="19"/>
      <c r="S204" s="17" t="str">
        <f t="shared" si="24"/>
        <v>新增20例境外移入 多為旅外就學或工作</v>
      </c>
      <c r="T204" s="20"/>
      <c r="U204" s="18" t="str">
        <f t="shared" si="1"/>
        <v>#203</v>
      </c>
    </row>
    <row r="205">
      <c r="A205" s="5" t="s">
        <v>746</v>
      </c>
      <c r="B205" s="6">
        <v>43914.0</v>
      </c>
      <c r="C205" s="7" t="s">
        <v>21</v>
      </c>
      <c r="D205" s="7" t="s">
        <v>76</v>
      </c>
      <c r="E205" s="7" t="s">
        <v>23</v>
      </c>
      <c r="F205" s="34"/>
      <c r="G205" s="7" t="s">
        <v>25</v>
      </c>
      <c r="H205" s="8" t="s">
        <v>747</v>
      </c>
      <c r="I205" s="9">
        <v>43911.0</v>
      </c>
      <c r="J205" s="10">
        <v>43906.0</v>
      </c>
      <c r="K205" s="40" t="s">
        <v>729</v>
      </c>
      <c r="L205" s="12" t="s">
        <v>363</v>
      </c>
      <c r="M205" s="13" t="s">
        <v>34</v>
      </c>
      <c r="N205" s="25"/>
      <c r="O205" s="8" t="s">
        <v>85</v>
      </c>
      <c r="P205" s="8" t="s">
        <v>467</v>
      </c>
      <c r="Q205" s="19"/>
      <c r="R205" s="19"/>
      <c r="S205" s="17" t="str">
        <f t="shared" si="24"/>
        <v>新增20例境外移入 多為旅外就學或工作</v>
      </c>
      <c r="T205" s="20"/>
      <c r="U205" s="18" t="str">
        <f t="shared" si="1"/>
        <v>#204</v>
      </c>
    </row>
    <row r="206">
      <c r="A206" s="5" t="s">
        <v>748</v>
      </c>
      <c r="B206" s="6">
        <v>43914.0</v>
      </c>
      <c r="C206" s="7" t="s">
        <v>21</v>
      </c>
      <c r="D206" s="7">
        <v>5.0</v>
      </c>
      <c r="E206" s="7" t="s">
        <v>23</v>
      </c>
      <c r="F206" s="34"/>
      <c r="G206" s="7" t="s">
        <v>25</v>
      </c>
      <c r="H206" s="8" t="s">
        <v>749</v>
      </c>
      <c r="I206" s="9">
        <v>43909.0</v>
      </c>
      <c r="J206" s="10">
        <v>43911.0</v>
      </c>
      <c r="K206" s="40" t="s">
        <v>729</v>
      </c>
      <c r="L206" s="29" t="s">
        <v>426</v>
      </c>
      <c r="M206" s="13" t="s">
        <v>34</v>
      </c>
      <c r="N206" s="25"/>
      <c r="O206" s="8" t="s">
        <v>85</v>
      </c>
      <c r="P206" s="8" t="s">
        <v>317</v>
      </c>
      <c r="Q206" s="16" t="s">
        <v>30</v>
      </c>
      <c r="R206" s="19"/>
      <c r="S206" s="17" t="str">
        <f t="shared" si="24"/>
        <v>新增20例境外移入 多為旅外就學或工作</v>
      </c>
      <c r="T206" s="20"/>
      <c r="U206" s="18" t="str">
        <f t="shared" si="1"/>
        <v>#205</v>
      </c>
    </row>
    <row r="207">
      <c r="A207" s="5" t="s">
        <v>750</v>
      </c>
      <c r="B207" s="6">
        <v>43914.0</v>
      </c>
      <c r="C207" s="7" t="s">
        <v>21</v>
      </c>
      <c r="D207" s="7" t="s">
        <v>76</v>
      </c>
      <c r="E207" s="7" t="s">
        <v>23</v>
      </c>
      <c r="F207" s="34"/>
      <c r="G207" s="7" t="s">
        <v>25</v>
      </c>
      <c r="H207" s="8" t="s">
        <v>751</v>
      </c>
      <c r="I207" s="9">
        <v>43911.0</v>
      </c>
      <c r="J207" s="10">
        <v>43906.0</v>
      </c>
      <c r="K207" s="40" t="s">
        <v>729</v>
      </c>
      <c r="L207" s="12" t="s">
        <v>363</v>
      </c>
      <c r="M207" s="13" t="s">
        <v>752</v>
      </c>
      <c r="N207" s="25"/>
      <c r="O207" s="8" t="s">
        <v>85</v>
      </c>
      <c r="P207" s="8" t="s">
        <v>467</v>
      </c>
      <c r="Q207" s="19"/>
      <c r="R207" s="19"/>
      <c r="S207" s="17" t="str">
        <f t="shared" si="24"/>
        <v>新增20例境外移入 多為旅外就學或工作</v>
      </c>
      <c r="T207" s="20"/>
      <c r="U207" s="18" t="str">
        <f t="shared" si="1"/>
        <v>#206</v>
      </c>
    </row>
    <row r="208">
      <c r="A208" s="5" t="s">
        <v>753</v>
      </c>
      <c r="B208" s="6">
        <v>43914.0</v>
      </c>
      <c r="C208" s="7" t="s">
        <v>21</v>
      </c>
      <c r="D208" s="7" t="s">
        <v>76</v>
      </c>
      <c r="E208" s="7" t="s">
        <v>23</v>
      </c>
      <c r="F208" s="34"/>
      <c r="G208" s="7" t="s">
        <v>25</v>
      </c>
      <c r="H208" s="8" t="s">
        <v>754</v>
      </c>
      <c r="I208" s="9">
        <v>43910.0</v>
      </c>
      <c r="J208" s="10">
        <v>43906.0</v>
      </c>
      <c r="K208" s="40" t="s">
        <v>544</v>
      </c>
      <c r="L208" s="12" t="s">
        <v>363</v>
      </c>
      <c r="M208" s="13" t="s">
        <v>755</v>
      </c>
      <c r="N208" s="25"/>
      <c r="O208" s="8" t="s">
        <v>85</v>
      </c>
      <c r="P208" s="8" t="s">
        <v>334</v>
      </c>
      <c r="Q208" s="19"/>
      <c r="R208" s="19"/>
      <c r="S208" s="17" t="str">
        <f t="shared" si="24"/>
        <v>新增20例境外移入 多為旅外就學或工作</v>
      </c>
      <c r="T208" s="20"/>
      <c r="U208" s="18" t="str">
        <f t="shared" si="1"/>
        <v>#207</v>
      </c>
    </row>
    <row r="209">
      <c r="A209" s="5" t="s">
        <v>756</v>
      </c>
      <c r="B209" s="6">
        <v>43914.0</v>
      </c>
      <c r="C209" s="7" t="s">
        <v>21</v>
      </c>
      <c r="D209" s="7" t="s">
        <v>116</v>
      </c>
      <c r="E209" s="7" t="s">
        <v>23</v>
      </c>
      <c r="F209" s="34"/>
      <c r="G209" s="7" t="s">
        <v>25</v>
      </c>
      <c r="H209" s="8" t="s">
        <v>757</v>
      </c>
      <c r="I209" s="9">
        <v>43910.0</v>
      </c>
      <c r="J209" s="10">
        <v>43899.0</v>
      </c>
      <c r="K209" s="40" t="s">
        <v>544</v>
      </c>
      <c r="L209" s="12" t="s">
        <v>363</v>
      </c>
      <c r="M209" s="13" t="s">
        <v>758</v>
      </c>
      <c r="N209" s="25"/>
      <c r="O209" s="8" t="s">
        <v>85</v>
      </c>
      <c r="P209" s="8" t="s">
        <v>759</v>
      </c>
      <c r="Q209" s="19"/>
      <c r="R209" s="19"/>
      <c r="S209" s="17" t="str">
        <f t="shared" si="24"/>
        <v>新增20例境外移入 多為旅外就學或工作</v>
      </c>
      <c r="T209" s="20"/>
      <c r="U209" s="18" t="str">
        <f t="shared" si="1"/>
        <v>#208</v>
      </c>
    </row>
    <row r="210">
      <c r="A210" s="5" t="s">
        <v>760</v>
      </c>
      <c r="B210" s="6">
        <v>43914.0</v>
      </c>
      <c r="C210" s="7" t="s">
        <v>21</v>
      </c>
      <c r="D210" s="7" t="s">
        <v>100</v>
      </c>
      <c r="E210" s="7" t="s">
        <v>23</v>
      </c>
      <c r="F210" s="34"/>
      <c r="G210" s="7" t="s">
        <v>25</v>
      </c>
      <c r="H210" s="8" t="s">
        <v>761</v>
      </c>
      <c r="I210" s="9">
        <v>43909.0</v>
      </c>
      <c r="J210" s="10">
        <v>43911.0</v>
      </c>
      <c r="K210" s="40" t="s">
        <v>729</v>
      </c>
      <c r="L210" s="29" t="s">
        <v>426</v>
      </c>
      <c r="M210" s="43" t="s">
        <v>762</v>
      </c>
      <c r="N210" s="25"/>
      <c r="O210" s="8" t="s">
        <v>85</v>
      </c>
      <c r="P210" s="8" t="s">
        <v>763</v>
      </c>
      <c r="Q210" s="19"/>
      <c r="R210" s="19"/>
      <c r="S210" s="17" t="str">
        <f t="shared" si="24"/>
        <v>新增20例境外移入 多為旅外就學或工作</v>
      </c>
      <c r="T210" s="20"/>
      <c r="U210" s="18" t="str">
        <f t="shared" si="1"/>
        <v>#209</v>
      </c>
    </row>
    <row r="211">
      <c r="A211" s="5" t="s">
        <v>764</v>
      </c>
      <c r="B211" s="6">
        <v>43914.0</v>
      </c>
      <c r="C211" s="7" t="s">
        <v>21</v>
      </c>
      <c r="D211" s="7" t="s">
        <v>76</v>
      </c>
      <c r="E211" s="7" t="s">
        <v>23</v>
      </c>
      <c r="F211" s="34"/>
      <c r="G211" s="7" t="s">
        <v>25</v>
      </c>
      <c r="H211" s="8" t="s">
        <v>765</v>
      </c>
      <c r="I211" s="9">
        <v>43911.0</v>
      </c>
      <c r="J211" s="10">
        <v>43911.0</v>
      </c>
      <c r="K211" s="40" t="s">
        <v>621</v>
      </c>
      <c r="L211" s="29" t="s">
        <v>426</v>
      </c>
      <c r="M211" s="44" t="s">
        <v>766</v>
      </c>
      <c r="N211" s="25"/>
      <c r="O211" s="8" t="s">
        <v>85</v>
      </c>
      <c r="P211" s="35" t="s">
        <v>467</v>
      </c>
      <c r="Q211" s="19"/>
      <c r="R211" s="19"/>
      <c r="S211" s="17" t="str">
        <f t="shared" si="24"/>
        <v>新增20例境外移入 多為旅外就學或工作</v>
      </c>
      <c r="T211" s="20"/>
      <c r="U211" s="18" t="str">
        <f t="shared" si="1"/>
        <v>#210</v>
      </c>
    </row>
    <row r="212">
      <c r="A212" s="5" t="s">
        <v>767</v>
      </c>
      <c r="B212" s="6">
        <v>43914.0</v>
      </c>
      <c r="C212" s="7" t="s">
        <v>37</v>
      </c>
      <c r="D212" s="7" t="s">
        <v>59</v>
      </c>
      <c r="E212" s="7" t="s">
        <v>158</v>
      </c>
      <c r="F212" s="34"/>
      <c r="G212" s="7" t="s">
        <v>25</v>
      </c>
      <c r="H212" s="8" t="s">
        <v>768</v>
      </c>
      <c r="I212" s="9">
        <v>43912.0</v>
      </c>
      <c r="J212" s="10">
        <v>43912.0</v>
      </c>
      <c r="K212" s="40" t="s">
        <v>729</v>
      </c>
      <c r="L212" s="12" t="s">
        <v>363</v>
      </c>
      <c r="M212" s="13" t="s">
        <v>34</v>
      </c>
      <c r="N212" s="25"/>
      <c r="O212" s="8" t="s">
        <v>85</v>
      </c>
      <c r="P212" s="44" t="s">
        <v>769</v>
      </c>
      <c r="Q212" s="19"/>
      <c r="R212" s="19"/>
      <c r="S212" s="17" t="str">
        <f t="shared" si="24"/>
        <v>新增20例境外移入 多為旅外就學或工作</v>
      </c>
      <c r="T212" s="20"/>
      <c r="U212" s="18" t="str">
        <f t="shared" si="1"/>
        <v>#211</v>
      </c>
    </row>
    <row r="213">
      <c r="A213" s="5" t="s">
        <v>770</v>
      </c>
      <c r="B213" s="6">
        <v>43914.0</v>
      </c>
      <c r="C213" s="7" t="s">
        <v>21</v>
      </c>
      <c r="D213" s="7" t="s">
        <v>116</v>
      </c>
      <c r="E213" s="7" t="s">
        <v>23</v>
      </c>
      <c r="G213" s="7" t="s">
        <v>25</v>
      </c>
      <c r="H213" s="8" t="s">
        <v>771</v>
      </c>
      <c r="I213" s="9">
        <v>43909.0</v>
      </c>
      <c r="J213" s="10">
        <v>43909.0</v>
      </c>
      <c r="K213" s="40" t="s">
        <v>772</v>
      </c>
      <c r="L213" s="29" t="s">
        <v>426</v>
      </c>
      <c r="M213" s="13" t="s">
        <v>34</v>
      </c>
      <c r="N213" s="25"/>
      <c r="O213" s="8" t="s">
        <v>85</v>
      </c>
      <c r="P213" s="44" t="s">
        <v>773</v>
      </c>
      <c r="Q213" s="19"/>
      <c r="R213" s="19"/>
      <c r="S213" s="17" t="str">
        <f t="shared" si="24"/>
        <v>新增20例境外移入 多為旅外就學或工作</v>
      </c>
      <c r="T213" s="20"/>
      <c r="U213" s="18" t="str">
        <f t="shared" si="1"/>
        <v>#212</v>
      </c>
    </row>
    <row r="214">
      <c r="A214" s="5" t="s">
        <v>774</v>
      </c>
      <c r="B214" s="6">
        <v>43914.0</v>
      </c>
      <c r="C214" s="7" t="s">
        <v>37</v>
      </c>
      <c r="D214" s="7" t="s">
        <v>76</v>
      </c>
      <c r="E214" s="7" t="s">
        <v>23</v>
      </c>
      <c r="F214" s="34"/>
      <c r="G214" s="7" t="s">
        <v>25</v>
      </c>
      <c r="H214" s="8" t="s">
        <v>775</v>
      </c>
      <c r="I214" s="9">
        <v>43903.0</v>
      </c>
      <c r="J214" s="10">
        <v>43905.0</v>
      </c>
      <c r="K214" s="40" t="s">
        <v>406</v>
      </c>
      <c r="L214" s="12" t="s">
        <v>447</v>
      </c>
      <c r="M214" s="13" t="s">
        <v>34</v>
      </c>
      <c r="N214" s="25"/>
      <c r="O214" s="8" t="s">
        <v>85</v>
      </c>
      <c r="P214" s="44" t="s">
        <v>776</v>
      </c>
      <c r="Q214" s="19"/>
      <c r="R214" s="19"/>
      <c r="S214" s="17" t="str">
        <f t="shared" si="24"/>
        <v>新增20例境外移入 多為旅外就學或工作</v>
      </c>
      <c r="T214" s="20"/>
      <c r="U214" s="18" t="str">
        <f t="shared" si="1"/>
        <v>#213</v>
      </c>
    </row>
    <row r="215">
      <c r="A215" s="5" t="s">
        <v>777</v>
      </c>
      <c r="B215" s="6">
        <v>43914.0</v>
      </c>
      <c r="C215" s="7" t="s">
        <v>37</v>
      </c>
      <c r="D215" s="7" t="s">
        <v>76</v>
      </c>
      <c r="E215" s="7" t="s">
        <v>23</v>
      </c>
      <c r="F215" s="34"/>
      <c r="G215" s="7" t="s">
        <v>25</v>
      </c>
      <c r="H215" s="8" t="s">
        <v>778</v>
      </c>
      <c r="I215" s="9">
        <v>43911.0</v>
      </c>
      <c r="J215" s="10">
        <v>43901.0</v>
      </c>
      <c r="K215" s="40" t="s">
        <v>621</v>
      </c>
      <c r="L215" s="12" t="s">
        <v>363</v>
      </c>
      <c r="M215" s="43" t="s">
        <v>779</v>
      </c>
      <c r="N215" s="25"/>
      <c r="O215" s="8" t="s">
        <v>85</v>
      </c>
      <c r="P215" s="35" t="s">
        <v>467</v>
      </c>
      <c r="Q215" s="19"/>
      <c r="R215" s="19"/>
      <c r="S215" s="17" t="str">
        <f t="shared" si="24"/>
        <v>新增20例境外移入 多為旅外就學或工作</v>
      </c>
      <c r="T215" s="20"/>
      <c r="U215" s="18" t="str">
        <f t="shared" si="1"/>
        <v>#214</v>
      </c>
    </row>
    <row r="216">
      <c r="A216" s="5" t="s">
        <v>780</v>
      </c>
      <c r="B216" s="6">
        <v>43914.0</v>
      </c>
      <c r="C216" s="7" t="s">
        <v>21</v>
      </c>
      <c r="D216" s="7" t="s">
        <v>267</v>
      </c>
      <c r="E216" s="7" t="s">
        <v>23</v>
      </c>
      <c r="F216" s="34"/>
      <c r="G216" s="7" t="s">
        <v>25</v>
      </c>
      <c r="H216" s="8" t="s">
        <v>781</v>
      </c>
      <c r="I216" s="9">
        <v>43912.0</v>
      </c>
      <c r="J216" s="10">
        <v>43913.0</v>
      </c>
      <c r="K216" s="40" t="s">
        <v>772</v>
      </c>
      <c r="L216" s="12" t="s">
        <v>426</v>
      </c>
      <c r="M216" s="43" t="s">
        <v>782</v>
      </c>
      <c r="N216" s="25"/>
      <c r="O216" s="8" t="s">
        <v>85</v>
      </c>
      <c r="P216" s="35" t="s">
        <v>467</v>
      </c>
      <c r="Q216" s="19"/>
      <c r="R216" s="19"/>
      <c r="S216" s="17" t="str">
        <f t="shared" si="24"/>
        <v>新增20例境外移入 多為旅外就學或工作</v>
      </c>
      <c r="T216" s="20"/>
      <c r="U216" s="18" t="str">
        <f t="shared" si="1"/>
        <v>#215</v>
      </c>
    </row>
    <row r="217">
      <c r="A217" s="5" t="s">
        <v>783</v>
      </c>
      <c r="B217" s="6">
        <v>43914.0</v>
      </c>
      <c r="C217" s="7" t="s">
        <v>37</v>
      </c>
      <c r="D217" s="7" t="s">
        <v>116</v>
      </c>
      <c r="E217" s="7" t="s">
        <v>351</v>
      </c>
      <c r="F217" s="7" t="s">
        <v>784</v>
      </c>
      <c r="G217" s="7" t="s">
        <v>54</v>
      </c>
      <c r="H217" s="8" t="s">
        <v>55</v>
      </c>
      <c r="I217" s="19"/>
      <c r="J217" s="10">
        <v>43910.0</v>
      </c>
      <c r="K217" s="13" t="s">
        <v>785</v>
      </c>
      <c r="L217" s="12" t="s">
        <v>447</v>
      </c>
      <c r="M217" s="13" t="s">
        <v>117</v>
      </c>
      <c r="N217" s="25"/>
      <c r="O217" s="8" t="s">
        <v>786</v>
      </c>
      <c r="P217" s="45" t="s">
        <v>787</v>
      </c>
      <c r="Q217" s="19"/>
      <c r="R217" s="19"/>
      <c r="S217" s="17" t="str">
        <f>HYPERLINK("https://www.cdc.gov.tw/Bulletin/Detail/j8E80q96I2UvgCFZyL7L-w?typeid=9","新增1例境外移入之接觸者確診病例，指揮中心密切追蹤接觸者")</f>
        <v>新增1例境外移入之接觸者確診病例，指揮中心密切追蹤接觸者</v>
      </c>
      <c r="T217" s="20"/>
      <c r="U217" s="18" t="str">
        <f t="shared" si="1"/>
        <v>#216</v>
      </c>
    </row>
    <row r="218">
      <c r="A218" s="5" t="s">
        <v>788</v>
      </c>
      <c r="B218" s="6">
        <v>43915.0</v>
      </c>
      <c r="C218" s="7" t="s">
        <v>37</v>
      </c>
      <c r="D218" s="7" t="s">
        <v>267</v>
      </c>
      <c r="E218" s="7" t="s">
        <v>23</v>
      </c>
      <c r="F218" s="34"/>
      <c r="G218" s="7" t="s">
        <v>25</v>
      </c>
      <c r="H218" s="8" t="s">
        <v>789</v>
      </c>
      <c r="I218" s="9">
        <v>43905.0</v>
      </c>
      <c r="J218" s="10">
        <v>43910.0</v>
      </c>
      <c r="K218" s="13" t="s">
        <v>790</v>
      </c>
      <c r="L218" s="12" t="s">
        <v>426</v>
      </c>
      <c r="M218" s="13" t="s">
        <v>482</v>
      </c>
      <c r="N218" s="25"/>
      <c r="O218" s="8" t="s">
        <v>85</v>
      </c>
      <c r="P218" s="8" t="s">
        <v>467</v>
      </c>
      <c r="Q218" s="19"/>
      <c r="R218" s="19"/>
      <c r="S218" s="17" t="str">
        <f t="shared" ref="S218:S236" si="25">HYPERLINK("https://www.cdc.gov.tw/Bulletin/Detail/K_PYDjL4vD_ca3rZcA5aew?typeid=9","新增19例境外移入，均從國外工作、就學、旅遊返國")</f>
        <v>新增19例境外移入，均從國外工作、就學、旅遊返國</v>
      </c>
      <c r="T218" s="20"/>
      <c r="U218" s="18" t="str">
        <f t="shared" si="1"/>
        <v>#217</v>
      </c>
    </row>
    <row r="219">
      <c r="A219" s="5" t="s">
        <v>791</v>
      </c>
      <c r="B219" s="6">
        <v>43915.0</v>
      </c>
      <c r="C219" s="7" t="s">
        <v>21</v>
      </c>
      <c r="D219" s="7" t="s">
        <v>76</v>
      </c>
      <c r="E219" s="7" t="s">
        <v>23</v>
      </c>
      <c r="F219" s="34"/>
      <c r="G219" s="7" t="s">
        <v>25</v>
      </c>
      <c r="H219" s="8" t="s">
        <v>792</v>
      </c>
      <c r="I219" s="9">
        <v>43910.0</v>
      </c>
      <c r="J219" s="10">
        <v>43907.0</v>
      </c>
      <c r="K219" s="13" t="s">
        <v>793</v>
      </c>
      <c r="L219" s="12" t="s">
        <v>426</v>
      </c>
      <c r="M219" s="44" t="s">
        <v>794</v>
      </c>
      <c r="N219" s="25"/>
      <c r="O219" s="8" t="s">
        <v>85</v>
      </c>
      <c r="P219" s="8" t="s">
        <v>467</v>
      </c>
      <c r="Q219" s="19"/>
      <c r="R219" s="19"/>
      <c r="S219" s="17" t="str">
        <f t="shared" si="25"/>
        <v>新增19例境外移入，均從國外工作、就學、旅遊返國</v>
      </c>
      <c r="T219" s="20"/>
      <c r="U219" s="18" t="str">
        <f t="shared" si="1"/>
        <v>#218</v>
      </c>
    </row>
    <row r="220">
      <c r="A220" s="5" t="s">
        <v>795</v>
      </c>
      <c r="B220" s="6">
        <v>43915.0</v>
      </c>
      <c r="C220" s="7" t="s">
        <v>37</v>
      </c>
      <c r="D220" s="7" t="s">
        <v>76</v>
      </c>
      <c r="E220" s="7" t="s">
        <v>23</v>
      </c>
      <c r="F220" s="34"/>
      <c r="G220" s="7" t="s">
        <v>25</v>
      </c>
      <c r="H220" s="8" t="s">
        <v>796</v>
      </c>
      <c r="I220" s="9">
        <v>43908.0</v>
      </c>
      <c r="J220" s="10">
        <v>43912.0</v>
      </c>
      <c r="K220" s="13" t="s">
        <v>797</v>
      </c>
      <c r="L220" s="12" t="s">
        <v>426</v>
      </c>
      <c r="M220" s="46" t="s">
        <v>798</v>
      </c>
      <c r="N220" s="25"/>
      <c r="O220" s="8" t="s">
        <v>85</v>
      </c>
      <c r="P220" s="8" t="s">
        <v>334</v>
      </c>
      <c r="Q220" s="19"/>
      <c r="R220" s="19"/>
      <c r="S220" s="17" t="str">
        <f t="shared" si="25"/>
        <v>新增19例境外移入，均從國外工作、就學、旅遊返國</v>
      </c>
      <c r="T220" s="20"/>
      <c r="U220" s="18" t="str">
        <f t="shared" si="1"/>
        <v>#219</v>
      </c>
    </row>
    <row r="221">
      <c r="A221" s="5" t="s">
        <v>799</v>
      </c>
      <c r="B221" s="6">
        <v>43915.0</v>
      </c>
      <c r="C221" s="7" t="s">
        <v>21</v>
      </c>
      <c r="D221" s="7" t="s">
        <v>116</v>
      </c>
      <c r="E221" s="7" t="s">
        <v>23</v>
      </c>
      <c r="F221" s="34"/>
      <c r="G221" s="7" t="s">
        <v>25</v>
      </c>
      <c r="H221" s="8" t="s">
        <v>800</v>
      </c>
      <c r="I221" s="9">
        <v>43912.0</v>
      </c>
      <c r="J221" s="10">
        <v>43909.0</v>
      </c>
      <c r="K221" s="13" t="s">
        <v>790</v>
      </c>
      <c r="L221" s="12" t="s">
        <v>363</v>
      </c>
      <c r="M221" s="44" t="s">
        <v>801</v>
      </c>
      <c r="N221" s="25"/>
      <c r="O221" s="8" t="s">
        <v>85</v>
      </c>
      <c r="P221" s="8" t="s">
        <v>802</v>
      </c>
      <c r="Q221" s="19"/>
      <c r="R221" s="19"/>
      <c r="S221" s="17" t="str">
        <f t="shared" si="25"/>
        <v>新增19例境外移入，均從國外工作、就學、旅遊返國</v>
      </c>
      <c r="T221" s="20"/>
      <c r="U221" s="18" t="str">
        <f t="shared" si="1"/>
        <v>#220</v>
      </c>
    </row>
    <row r="222">
      <c r="A222" s="5" t="s">
        <v>803</v>
      </c>
      <c r="B222" s="6">
        <v>43915.0</v>
      </c>
      <c r="C222" s="7" t="s">
        <v>37</v>
      </c>
      <c r="D222" s="7" t="s">
        <v>76</v>
      </c>
      <c r="E222" s="7" t="s">
        <v>23</v>
      </c>
      <c r="F222" s="34"/>
      <c r="G222" s="7" t="s">
        <v>25</v>
      </c>
      <c r="H222" s="8" t="s">
        <v>804</v>
      </c>
      <c r="I222" s="9">
        <v>43912.0</v>
      </c>
      <c r="J222" s="10">
        <v>43908.0</v>
      </c>
      <c r="K222" s="13" t="s">
        <v>797</v>
      </c>
      <c r="L222" s="12" t="s">
        <v>363</v>
      </c>
      <c r="M222" s="44" t="s">
        <v>805</v>
      </c>
      <c r="N222" s="25"/>
      <c r="O222" s="8" t="s">
        <v>85</v>
      </c>
      <c r="P222" s="8" t="s">
        <v>467</v>
      </c>
      <c r="Q222" s="19"/>
      <c r="R222" s="19"/>
      <c r="S222" s="17" t="str">
        <f t="shared" si="25"/>
        <v>新增19例境外移入，均從國外工作、就學、旅遊返國</v>
      </c>
      <c r="T222" s="20"/>
      <c r="U222" s="18" t="str">
        <f t="shared" si="1"/>
        <v>#221</v>
      </c>
    </row>
    <row r="223">
      <c r="A223" s="5" t="s">
        <v>806</v>
      </c>
      <c r="B223" s="6">
        <v>43915.0</v>
      </c>
      <c r="C223" s="7" t="s">
        <v>21</v>
      </c>
      <c r="D223" s="7" t="s">
        <v>76</v>
      </c>
      <c r="E223" s="7" t="s">
        <v>23</v>
      </c>
      <c r="F223" s="34"/>
      <c r="G223" s="7" t="s">
        <v>25</v>
      </c>
      <c r="H223" s="8" t="s">
        <v>807</v>
      </c>
      <c r="I223" s="9">
        <v>43912.0</v>
      </c>
      <c r="J223" s="10">
        <v>43906.0</v>
      </c>
      <c r="K223" s="13" t="s">
        <v>790</v>
      </c>
      <c r="L223" s="12" t="s">
        <v>363</v>
      </c>
      <c r="M223" s="46" t="s">
        <v>531</v>
      </c>
      <c r="N223" s="25"/>
      <c r="O223" s="8" t="s">
        <v>85</v>
      </c>
      <c r="P223" s="8" t="s">
        <v>808</v>
      </c>
      <c r="Q223" s="19"/>
      <c r="R223" s="19"/>
      <c r="S223" s="17" t="str">
        <f t="shared" si="25"/>
        <v>新增19例境外移入，均從國外工作、就學、旅遊返國</v>
      </c>
      <c r="T223" s="20"/>
      <c r="U223" s="18" t="str">
        <f t="shared" si="1"/>
        <v>#222</v>
      </c>
    </row>
    <row r="224">
      <c r="A224" s="5" t="s">
        <v>809</v>
      </c>
      <c r="B224" s="6">
        <v>43915.0</v>
      </c>
      <c r="C224" s="7" t="s">
        <v>21</v>
      </c>
      <c r="D224" s="7" t="s">
        <v>76</v>
      </c>
      <c r="E224" s="7" t="s">
        <v>23</v>
      </c>
      <c r="F224" s="34"/>
      <c r="G224" s="7" t="s">
        <v>25</v>
      </c>
      <c r="H224" s="8" t="s">
        <v>810</v>
      </c>
      <c r="I224" s="9">
        <v>43912.0</v>
      </c>
      <c r="J224" s="10">
        <v>43907.0</v>
      </c>
      <c r="K224" s="13" t="s">
        <v>797</v>
      </c>
      <c r="L224" s="12" t="s">
        <v>363</v>
      </c>
      <c r="M224" s="13" t="s">
        <v>811</v>
      </c>
      <c r="N224" s="25"/>
      <c r="O224" s="8" t="s">
        <v>85</v>
      </c>
      <c r="P224" s="8" t="s">
        <v>808</v>
      </c>
      <c r="Q224" s="19"/>
      <c r="R224" s="19"/>
      <c r="S224" s="17" t="str">
        <f t="shared" si="25"/>
        <v>新增19例境外移入，均從國外工作、就學、旅遊返國</v>
      </c>
      <c r="T224" s="20"/>
      <c r="U224" s="18" t="str">
        <f t="shared" si="1"/>
        <v>#223</v>
      </c>
    </row>
    <row r="225">
      <c r="A225" s="5" t="s">
        <v>812</v>
      </c>
      <c r="B225" s="6">
        <v>43915.0</v>
      </c>
      <c r="C225" s="7" t="s">
        <v>21</v>
      </c>
      <c r="D225" s="7" t="s">
        <v>76</v>
      </c>
      <c r="E225" s="7" t="s">
        <v>23</v>
      </c>
      <c r="F225" s="34"/>
      <c r="G225" s="7" t="s">
        <v>25</v>
      </c>
      <c r="H225" s="8" t="s">
        <v>813</v>
      </c>
      <c r="I225" s="9">
        <v>43912.0</v>
      </c>
      <c r="J225" s="10">
        <v>43908.0</v>
      </c>
      <c r="K225" s="13" t="s">
        <v>790</v>
      </c>
      <c r="L225" s="12" t="s">
        <v>363</v>
      </c>
      <c r="M225" s="13" t="s">
        <v>201</v>
      </c>
      <c r="N225" s="25"/>
      <c r="O225" s="8" t="s">
        <v>85</v>
      </c>
      <c r="P225" s="8" t="s">
        <v>808</v>
      </c>
      <c r="Q225" s="19"/>
      <c r="R225" s="19"/>
      <c r="S225" s="17" t="str">
        <f t="shared" si="25"/>
        <v>新增19例境外移入，均從國外工作、就學、旅遊返國</v>
      </c>
      <c r="T225" s="20"/>
      <c r="U225" s="18" t="str">
        <f t="shared" si="1"/>
        <v>#224</v>
      </c>
    </row>
    <row r="226">
      <c r="A226" s="5" t="s">
        <v>814</v>
      </c>
      <c r="B226" s="6">
        <v>43915.0</v>
      </c>
      <c r="C226" s="7" t="s">
        <v>37</v>
      </c>
      <c r="D226" s="7" t="s">
        <v>76</v>
      </c>
      <c r="E226" s="7" t="s">
        <v>23</v>
      </c>
      <c r="F226" s="34"/>
      <c r="G226" s="7" t="s">
        <v>25</v>
      </c>
      <c r="H226" s="8" t="s">
        <v>815</v>
      </c>
      <c r="I226" s="9">
        <v>43912.0</v>
      </c>
      <c r="J226" s="10">
        <v>43905.0</v>
      </c>
      <c r="K226" s="13" t="s">
        <v>797</v>
      </c>
      <c r="L226" s="12" t="s">
        <v>363</v>
      </c>
      <c r="M226" s="13" t="s">
        <v>816</v>
      </c>
      <c r="N226" s="25"/>
      <c r="O226" s="8" t="s">
        <v>85</v>
      </c>
      <c r="P226" s="8" t="s">
        <v>808</v>
      </c>
      <c r="Q226" s="19"/>
      <c r="R226" s="19"/>
      <c r="S226" s="17" t="str">
        <f t="shared" si="25"/>
        <v>新增19例境外移入，均從國外工作、就學、旅遊返國</v>
      </c>
      <c r="T226" s="20"/>
      <c r="U226" s="18" t="str">
        <f t="shared" si="1"/>
        <v>#225</v>
      </c>
    </row>
    <row r="227">
      <c r="A227" s="5" t="s">
        <v>817</v>
      </c>
      <c r="B227" s="6">
        <v>43915.0</v>
      </c>
      <c r="C227" s="7" t="s">
        <v>37</v>
      </c>
      <c r="D227" s="7" t="s">
        <v>100</v>
      </c>
      <c r="E227" s="7" t="s">
        <v>23</v>
      </c>
      <c r="F227" s="34"/>
      <c r="G227" s="7" t="s">
        <v>25</v>
      </c>
      <c r="H227" s="8" t="s">
        <v>612</v>
      </c>
      <c r="I227" s="9">
        <v>43902.0</v>
      </c>
      <c r="J227" s="10">
        <v>43911.0</v>
      </c>
      <c r="K227" s="13" t="s">
        <v>790</v>
      </c>
      <c r="L227" s="12" t="s">
        <v>447</v>
      </c>
      <c r="M227" s="13" t="s">
        <v>818</v>
      </c>
      <c r="N227" s="25"/>
      <c r="O227" s="8" t="s">
        <v>186</v>
      </c>
      <c r="P227" s="8" t="s">
        <v>449</v>
      </c>
      <c r="Q227" s="19"/>
      <c r="R227" s="19"/>
      <c r="S227" s="17" t="str">
        <f t="shared" si="25"/>
        <v>新增19例境外移入，均從國外工作、就學、旅遊返國</v>
      </c>
      <c r="T227" s="20"/>
      <c r="U227" s="18" t="str">
        <f t="shared" si="1"/>
        <v>#226</v>
      </c>
    </row>
    <row r="228">
      <c r="A228" s="5" t="s">
        <v>819</v>
      </c>
      <c r="B228" s="6">
        <v>43915.0</v>
      </c>
      <c r="C228" s="7" t="s">
        <v>21</v>
      </c>
      <c r="D228" s="7" t="s">
        <v>116</v>
      </c>
      <c r="E228" s="7" t="s">
        <v>23</v>
      </c>
      <c r="F228" s="34"/>
      <c r="G228" s="7" t="s">
        <v>25</v>
      </c>
      <c r="H228" s="8" t="s">
        <v>820</v>
      </c>
      <c r="I228" s="9">
        <v>43912.0</v>
      </c>
      <c r="J228" s="10">
        <v>43905.0</v>
      </c>
      <c r="K228" s="13" t="s">
        <v>797</v>
      </c>
      <c r="L228" s="12" t="s">
        <v>363</v>
      </c>
      <c r="M228" s="13" t="s">
        <v>821</v>
      </c>
      <c r="N228" s="25"/>
      <c r="O228" s="8" t="s">
        <v>85</v>
      </c>
      <c r="P228" s="8" t="s">
        <v>759</v>
      </c>
      <c r="Q228" s="19"/>
      <c r="R228" s="19"/>
      <c r="S228" s="17" t="str">
        <f t="shared" si="25"/>
        <v>新增19例境外移入，均從國外工作、就學、旅遊返國</v>
      </c>
      <c r="T228" s="20"/>
      <c r="U228" s="18" t="str">
        <f t="shared" si="1"/>
        <v>#227</v>
      </c>
    </row>
    <row r="229">
      <c r="A229" s="5" t="s">
        <v>822</v>
      </c>
      <c r="B229" s="6">
        <v>43915.0</v>
      </c>
      <c r="C229" s="7" t="s">
        <v>21</v>
      </c>
      <c r="D229" s="7" t="s">
        <v>76</v>
      </c>
      <c r="E229" s="7" t="s">
        <v>23</v>
      </c>
      <c r="F229" s="34"/>
      <c r="G229" s="7" t="s">
        <v>25</v>
      </c>
      <c r="H229" s="8" t="s">
        <v>823</v>
      </c>
      <c r="I229" s="9">
        <v>43907.0</v>
      </c>
      <c r="J229" s="10">
        <v>43911.0</v>
      </c>
      <c r="K229" s="13" t="s">
        <v>790</v>
      </c>
      <c r="L229" s="12" t="s">
        <v>426</v>
      </c>
      <c r="M229" s="13" t="s">
        <v>824</v>
      </c>
      <c r="N229" s="25"/>
      <c r="O229" s="8" t="s">
        <v>85</v>
      </c>
      <c r="P229" s="8" t="s">
        <v>825</v>
      </c>
      <c r="Q229" s="19"/>
      <c r="R229" s="19"/>
      <c r="S229" s="17" t="str">
        <f t="shared" si="25"/>
        <v>新增19例境外移入，均從國外工作、就學、旅遊返國</v>
      </c>
      <c r="T229" s="20"/>
      <c r="U229" s="18" t="str">
        <f t="shared" si="1"/>
        <v>#228</v>
      </c>
    </row>
    <row r="230">
      <c r="A230" s="5" t="s">
        <v>826</v>
      </c>
      <c r="B230" s="6">
        <v>43915.0</v>
      </c>
      <c r="C230" s="7" t="s">
        <v>37</v>
      </c>
      <c r="D230" s="7" t="s">
        <v>116</v>
      </c>
      <c r="E230" s="7" t="s">
        <v>230</v>
      </c>
      <c r="F230" s="34"/>
      <c r="G230" s="7" t="s">
        <v>25</v>
      </c>
      <c r="H230" s="8" t="s">
        <v>827</v>
      </c>
      <c r="I230" s="9">
        <v>43908.0</v>
      </c>
      <c r="J230" s="10">
        <v>43910.0</v>
      </c>
      <c r="K230" s="13" t="s">
        <v>790</v>
      </c>
      <c r="L230" s="12" t="s">
        <v>426</v>
      </c>
      <c r="M230" s="13" t="s">
        <v>828</v>
      </c>
      <c r="N230" s="25"/>
      <c r="O230" s="8" t="s">
        <v>85</v>
      </c>
      <c r="P230" s="8" t="s">
        <v>829</v>
      </c>
      <c r="Q230" s="19"/>
      <c r="R230" s="19"/>
      <c r="S230" s="17" t="str">
        <f t="shared" si="25"/>
        <v>新增19例境外移入，均從國外工作、就學、旅遊返國</v>
      </c>
      <c r="T230" s="20"/>
      <c r="U230" s="18" t="str">
        <f t="shared" si="1"/>
        <v>#229</v>
      </c>
    </row>
    <row r="231">
      <c r="A231" s="5" t="s">
        <v>830</v>
      </c>
      <c r="B231" s="6">
        <v>43915.0</v>
      </c>
      <c r="C231" s="7" t="s">
        <v>21</v>
      </c>
      <c r="D231" s="7" t="s">
        <v>267</v>
      </c>
      <c r="E231" s="7" t="s">
        <v>23</v>
      </c>
      <c r="F231" s="34"/>
      <c r="G231" s="7" t="s">
        <v>25</v>
      </c>
      <c r="H231" s="8" t="s">
        <v>831</v>
      </c>
      <c r="I231" s="9">
        <v>43911.0</v>
      </c>
      <c r="J231" s="10">
        <v>43912.0</v>
      </c>
      <c r="K231" s="13" t="s">
        <v>832</v>
      </c>
      <c r="L231" s="12" t="s">
        <v>426</v>
      </c>
      <c r="M231" s="13" t="s">
        <v>34</v>
      </c>
      <c r="N231" s="25"/>
      <c r="O231" s="8" t="s">
        <v>85</v>
      </c>
      <c r="P231" s="8" t="s">
        <v>467</v>
      </c>
      <c r="Q231" s="19"/>
      <c r="R231" s="19"/>
      <c r="S231" s="17" t="str">
        <f t="shared" si="25"/>
        <v>新增19例境外移入，均從國外工作、就學、旅遊返國</v>
      </c>
      <c r="T231" s="20"/>
      <c r="U231" s="18" t="str">
        <f t="shared" si="1"/>
        <v>#230</v>
      </c>
    </row>
    <row r="232">
      <c r="A232" s="5" t="s">
        <v>833</v>
      </c>
      <c r="B232" s="6">
        <v>43915.0</v>
      </c>
      <c r="C232" s="7" t="s">
        <v>21</v>
      </c>
      <c r="D232" s="7" t="s">
        <v>267</v>
      </c>
      <c r="E232" s="7" t="s">
        <v>23</v>
      </c>
      <c r="F232" s="34"/>
      <c r="G232" s="7" t="s">
        <v>25</v>
      </c>
      <c r="H232" s="8" t="s">
        <v>834</v>
      </c>
      <c r="I232" s="9">
        <v>43909.0</v>
      </c>
      <c r="J232" s="10">
        <v>43912.0</v>
      </c>
      <c r="K232" s="13" t="s">
        <v>790</v>
      </c>
      <c r="L232" s="12" t="s">
        <v>426</v>
      </c>
      <c r="M232" s="13" t="s">
        <v>835</v>
      </c>
      <c r="N232" s="25"/>
      <c r="O232" s="8" t="s">
        <v>85</v>
      </c>
      <c r="P232" s="8" t="s">
        <v>467</v>
      </c>
      <c r="Q232" s="19"/>
      <c r="R232" s="19"/>
      <c r="S232" s="17" t="str">
        <f t="shared" si="25"/>
        <v>新增19例境外移入，均從國外工作、就學、旅遊返國</v>
      </c>
      <c r="T232" s="20"/>
      <c r="U232" s="18" t="str">
        <f t="shared" si="1"/>
        <v>#231</v>
      </c>
    </row>
    <row r="233">
      <c r="A233" s="5" t="s">
        <v>836</v>
      </c>
      <c r="B233" s="6">
        <v>43915.0</v>
      </c>
      <c r="C233" s="7" t="s">
        <v>21</v>
      </c>
      <c r="D233" s="7" t="s">
        <v>76</v>
      </c>
      <c r="E233" s="7" t="s">
        <v>23</v>
      </c>
      <c r="F233" s="34"/>
      <c r="G233" s="7" t="s">
        <v>25</v>
      </c>
      <c r="H233" s="8" t="s">
        <v>837</v>
      </c>
      <c r="I233" s="9">
        <v>43905.0</v>
      </c>
      <c r="J233" s="10">
        <v>43912.0</v>
      </c>
      <c r="K233" s="13" t="s">
        <v>832</v>
      </c>
      <c r="L233" s="12" t="s">
        <v>438</v>
      </c>
      <c r="M233" s="13" t="s">
        <v>838</v>
      </c>
      <c r="N233" s="25"/>
      <c r="O233" s="8" t="s">
        <v>85</v>
      </c>
      <c r="P233" s="8" t="s">
        <v>334</v>
      </c>
      <c r="Q233" s="19"/>
      <c r="R233" s="19"/>
      <c r="S233" s="17" t="str">
        <f t="shared" si="25"/>
        <v>新增19例境外移入，均從國外工作、就學、旅遊返國</v>
      </c>
      <c r="T233" s="20"/>
      <c r="U233" s="18" t="str">
        <f t="shared" si="1"/>
        <v>#232</v>
      </c>
    </row>
    <row r="234">
      <c r="A234" s="5" t="s">
        <v>839</v>
      </c>
      <c r="B234" s="6">
        <v>43915.0</v>
      </c>
      <c r="C234" s="7" t="s">
        <v>21</v>
      </c>
      <c r="D234" s="7" t="s">
        <v>76</v>
      </c>
      <c r="E234" s="7" t="s">
        <v>23</v>
      </c>
      <c r="F234" s="7"/>
      <c r="G234" s="7" t="s">
        <v>25</v>
      </c>
      <c r="H234" s="8" t="s">
        <v>840</v>
      </c>
      <c r="I234" s="9">
        <v>43911.0</v>
      </c>
      <c r="J234" s="10">
        <v>43913.0</v>
      </c>
      <c r="K234" s="13" t="s">
        <v>797</v>
      </c>
      <c r="L234" s="12" t="s">
        <v>426</v>
      </c>
      <c r="M234" s="13" t="s">
        <v>841</v>
      </c>
      <c r="N234" s="25"/>
      <c r="O234" s="8" t="s">
        <v>85</v>
      </c>
      <c r="P234" s="8" t="s">
        <v>842</v>
      </c>
      <c r="Q234" s="19"/>
      <c r="R234" s="19"/>
      <c r="S234" s="17" t="str">
        <f t="shared" si="25"/>
        <v>新增19例境外移入，均從國外工作、就學、旅遊返國</v>
      </c>
      <c r="T234" s="20"/>
      <c r="U234" s="18" t="str">
        <f t="shared" si="1"/>
        <v>#233</v>
      </c>
    </row>
    <row r="235">
      <c r="A235" s="5" t="s">
        <v>843</v>
      </c>
      <c r="B235" s="6">
        <v>43915.0</v>
      </c>
      <c r="C235" s="7" t="s">
        <v>21</v>
      </c>
      <c r="D235" s="7" t="s">
        <v>76</v>
      </c>
      <c r="E235" s="7" t="s">
        <v>23</v>
      </c>
      <c r="F235" s="34"/>
      <c r="G235" s="7" t="s">
        <v>25</v>
      </c>
      <c r="H235" s="8" t="s">
        <v>844</v>
      </c>
      <c r="I235" s="9">
        <v>43910.0</v>
      </c>
      <c r="J235" s="10">
        <v>43908.0</v>
      </c>
      <c r="K235" s="13" t="s">
        <v>832</v>
      </c>
      <c r="L235" s="12" t="s">
        <v>426</v>
      </c>
      <c r="M235" s="13" t="s">
        <v>34</v>
      </c>
      <c r="N235" s="25"/>
      <c r="O235" s="8" t="s">
        <v>85</v>
      </c>
      <c r="P235" s="8" t="s">
        <v>334</v>
      </c>
      <c r="Q235" s="19"/>
      <c r="R235" s="19"/>
      <c r="S235" s="17" t="str">
        <f t="shared" si="25"/>
        <v>新增19例境外移入，均從國外工作、就學、旅遊返國</v>
      </c>
      <c r="T235" s="20"/>
      <c r="U235" s="18" t="str">
        <f t="shared" si="1"/>
        <v>#234</v>
      </c>
    </row>
    <row r="236">
      <c r="A236" s="5" t="s">
        <v>845</v>
      </c>
      <c r="B236" s="6">
        <v>43915.0</v>
      </c>
      <c r="C236" s="7" t="s">
        <v>37</v>
      </c>
      <c r="D236" s="7" t="s">
        <v>76</v>
      </c>
      <c r="E236" s="7" t="s">
        <v>23</v>
      </c>
      <c r="F236" s="34"/>
      <c r="G236" s="7" t="s">
        <v>25</v>
      </c>
      <c r="H236" s="8" t="s">
        <v>846</v>
      </c>
      <c r="I236" s="9">
        <v>43910.0</v>
      </c>
      <c r="J236" s="10">
        <v>43913.0</v>
      </c>
      <c r="K236" s="13" t="s">
        <v>797</v>
      </c>
      <c r="L236" s="12" t="s">
        <v>426</v>
      </c>
      <c r="M236" s="13" t="s">
        <v>42</v>
      </c>
      <c r="N236" s="25"/>
      <c r="O236" s="8" t="s">
        <v>85</v>
      </c>
      <c r="P236" s="8" t="s">
        <v>467</v>
      </c>
      <c r="Q236" s="19"/>
      <c r="R236" s="19"/>
      <c r="S236" s="17" t="str">
        <f t="shared" si="25"/>
        <v>新增19例境外移入，均從國外工作、就學、旅遊返國</v>
      </c>
      <c r="T236" s="20"/>
      <c r="U236" s="18" t="str">
        <f t="shared" si="1"/>
        <v>#235</v>
      </c>
    </row>
    <row r="237">
      <c r="A237" s="5" t="s">
        <v>847</v>
      </c>
      <c r="B237" s="6">
        <v>43916.0</v>
      </c>
      <c r="C237" s="7" t="s">
        <v>21</v>
      </c>
      <c r="D237" s="7" t="s">
        <v>76</v>
      </c>
      <c r="E237" s="7" t="s">
        <v>23</v>
      </c>
      <c r="F237" s="34"/>
      <c r="G237" s="7" t="s">
        <v>25</v>
      </c>
      <c r="H237" s="8" t="s">
        <v>848</v>
      </c>
      <c r="I237" s="9">
        <v>43909.0</v>
      </c>
      <c r="J237" s="10">
        <v>43913.0</v>
      </c>
      <c r="K237" s="13" t="s">
        <v>849</v>
      </c>
      <c r="L237" s="12" t="s">
        <v>426</v>
      </c>
      <c r="M237" s="13" t="s">
        <v>850</v>
      </c>
      <c r="N237" s="25"/>
      <c r="O237" s="8" t="s">
        <v>85</v>
      </c>
      <c r="P237" s="8" t="s">
        <v>467</v>
      </c>
      <c r="Q237" s="19"/>
      <c r="R237" s="19"/>
      <c r="S237" s="17" t="str">
        <f t="shared" ref="S237:S253" si="26">HYPERLINK("https://www.cdc.gov.tw/Bulletin/Detail/rS8uHMB-fN4HrEUQcST4UA?typeid=9","新增17例確診，15例境外移入、2例本土 ")</f>
        <v>新增17例確診，15例境外移入、2例本土 </v>
      </c>
      <c r="T237" s="17" t="str">
        <f>HYPERLINK("https://www.cdc.gov.tw/Bulletin/Detail/VcQ6HiMxdqTGoROrJU0CMw?typeid=9","國內累計252人確診，解除隔離維持29人 ")</f>
        <v>國內累計252人確診，解除隔離維持29人 </v>
      </c>
      <c r="U237" s="18" t="str">
        <f t="shared" si="1"/>
        <v>#236</v>
      </c>
    </row>
    <row r="238">
      <c r="A238" s="5" t="s">
        <v>851</v>
      </c>
      <c r="B238" s="6">
        <v>43916.0</v>
      </c>
      <c r="C238" s="7" t="s">
        <v>37</v>
      </c>
      <c r="D238" s="7" t="s">
        <v>22</v>
      </c>
      <c r="E238" s="7" t="s">
        <v>23</v>
      </c>
      <c r="F238" s="34"/>
      <c r="G238" s="7" t="s">
        <v>25</v>
      </c>
      <c r="H238" s="8" t="s">
        <v>852</v>
      </c>
      <c r="I238" s="9">
        <v>43909.0</v>
      </c>
      <c r="J238" s="10">
        <v>43911.0</v>
      </c>
      <c r="K238" s="13" t="s">
        <v>797</v>
      </c>
      <c r="L238" s="12" t="s">
        <v>426</v>
      </c>
      <c r="M238" s="13" t="s">
        <v>853</v>
      </c>
      <c r="N238" s="25"/>
      <c r="O238" s="8" t="s">
        <v>85</v>
      </c>
      <c r="P238" s="8" t="s">
        <v>317</v>
      </c>
      <c r="Q238" s="19"/>
      <c r="R238" s="19"/>
      <c r="S238" s="17" t="str">
        <f t="shared" si="26"/>
        <v>新增17例確診，15例境外移入、2例本土 </v>
      </c>
      <c r="T238" s="20"/>
      <c r="U238" s="18" t="str">
        <f t="shared" si="1"/>
        <v>#237</v>
      </c>
    </row>
    <row r="239">
      <c r="A239" s="5" t="s">
        <v>854</v>
      </c>
      <c r="B239" s="6">
        <v>43916.0</v>
      </c>
      <c r="C239" s="7" t="s">
        <v>37</v>
      </c>
      <c r="D239" s="7" t="s">
        <v>116</v>
      </c>
      <c r="E239" s="7" t="s">
        <v>23</v>
      </c>
      <c r="F239" s="34"/>
      <c r="G239" s="7" t="s">
        <v>25</v>
      </c>
      <c r="H239" s="42" t="s">
        <v>855</v>
      </c>
      <c r="I239" s="9">
        <v>43913.0</v>
      </c>
      <c r="J239" s="10">
        <v>43902.0</v>
      </c>
      <c r="K239" s="13" t="s">
        <v>849</v>
      </c>
      <c r="L239" s="12" t="s">
        <v>363</v>
      </c>
      <c r="M239" s="13" t="s">
        <v>856</v>
      </c>
      <c r="N239" s="25"/>
      <c r="O239" s="8" t="s">
        <v>85</v>
      </c>
      <c r="P239" s="8" t="s">
        <v>857</v>
      </c>
      <c r="Q239" s="19"/>
      <c r="R239" s="19"/>
      <c r="S239" s="17" t="str">
        <f t="shared" si="26"/>
        <v>新增17例確診，15例境外移入、2例本土 </v>
      </c>
      <c r="T239" s="20"/>
      <c r="U239" s="18" t="str">
        <f t="shared" si="1"/>
        <v>#238</v>
      </c>
    </row>
    <row r="240">
      <c r="A240" s="5" t="s">
        <v>858</v>
      </c>
      <c r="B240" s="6">
        <v>43916.0</v>
      </c>
      <c r="C240" s="7" t="s">
        <v>21</v>
      </c>
      <c r="D240" s="7" t="s">
        <v>76</v>
      </c>
      <c r="E240" s="7" t="s">
        <v>23</v>
      </c>
      <c r="F240" s="34"/>
      <c r="G240" s="7" t="s">
        <v>25</v>
      </c>
      <c r="H240" s="42" t="s">
        <v>859</v>
      </c>
      <c r="I240" s="9">
        <v>43913.0</v>
      </c>
      <c r="J240" s="10">
        <v>43901.0</v>
      </c>
      <c r="K240" s="13" t="s">
        <v>860</v>
      </c>
      <c r="L240" s="12" t="s">
        <v>363</v>
      </c>
      <c r="M240" s="13" t="s">
        <v>117</v>
      </c>
      <c r="N240" s="25"/>
      <c r="O240" s="8" t="s">
        <v>85</v>
      </c>
      <c r="P240" s="8" t="s">
        <v>467</v>
      </c>
      <c r="Q240" s="19"/>
      <c r="R240" s="19"/>
      <c r="S240" s="17" t="str">
        <f t="shared" si="26"/>
        <v>新增17例確診，15例境外移入、2例本土 </v>
      </c>
      <c r="T240" s="20"/>
      <c r="U240" s="18" t="str">
        <f t="shared" si="1"/>
        <v>#239</v>
      </c>
    </row>
    <row r="241">
      <c r="A241" s="5" t="s">
        <v>861</v>
      </c>
      <c r="B241" s="6">
        <v>43916.0</v>
      </c>
      <c r="C241" s="7" t="s">
        <v>21</v>
      </c>
      <c r="D241" s="7" t="s">
        <v>116</v>
      </c>
      <c r="E241" s="7" t="s">
        <v>23</v>
      </c>
      <c r="F241" s="34"/>
      <c r="G241" s="7" t="s">
        <v>25</v>
      </c>
      <c r="H241" s="42" t="s">
        <v>862</v>
      </c>
      <c r="I241" s="9">
        <v>43913.0</v>
      </c>
      <c r="J241" s="10">
        <v>43903.0</v>
      </c>
      <c r="K241" s="13" t="s">
        <v>860</v>
      </c>
      <c r="L241" s="12" t="s">
        <v>363</v>
      </c>
      <c r="M241" s="13" t="s">
        <v>863</v>
      </c>
      <c r="N241" s="25"/>
      <c r="O241" s="8" t="s">
        <v>85</v>
      </c>
      <c r="P241" s="8" t="s">
        <v>334</v>
      </c>
      <c r="Q241" s="19"/>
      <c r="R241" s="19"/>
      <c r="S241" s="17" t="str">
        <f t="shared" si="26"/>
        <v>新增17例確診，15例境外移入、2例本土 </v>
      </c>
      <c r="T241" s="20"/>
      <c r="U241" s="18" t="str">
        <f t="shared" si="1"/>
        <v>#240</v>
      </c>
    </row>
    <row r="242">
      <c r="A242" s="5" t="s">
        <v>864</v>
      </c>
      <c r="B242" s="6">
        <v>43916.0</v>
      </c>
      <c r="C242" s="7" t="s">
        <v>21</v>
      </c>
      <c r="D242" s="7" t="s">
        <v>59</v>
      </c>
      <c r="E242" s="7" t="s">
        <v>23</v>
      </c>
      <c r="F242" s="34"/>
      <c r="G242" s="7" t="s">
        <v>25</v>
      </c>
      <c r="H242" s="42" t="s">
        <v>865</v>
      </c>
      <c r="I242" s="9">
        <v>43913.0</v>
      </c>
      <c r="J242" s="10">
        <v>43913.0</v>
      </c>
      <c r="K242" s="13" t="s">
        <v>849</v>
      </c>
      <c r="L242" s="12" t="s">
        <v>363</v>
      </c>
      <c r="M242" s="13" t="s">
        <v>713</v>
      </c>
      <c r="N242" s="25"/>
      <c r="O242" s="8" t="s">
        <v>85</v>
      </c>
      <c r="P242" s="8" t="s">
        <v>334</v>
      </c>
      <c r="Q242" s="19"/>
      <c r="R242" s="19"/>
      <c r="S242" s="17" t="str">
        <f t="shared" si="26"/>
        <v>新增17例確診，15例境外移入、2例本土 </v>
      </c>
      <c r="T242" s="20"/>
      <c r="U242" s="18" t="str">
        <f t="shared" si="1"/>
        <v>#241</v>
      </c>
    </row>
    <row r="243">
      <c r="A243" s="5" t="s">
        <v>866</v>
      </c>
      <c r="B243" s="6">
        <v>43916.0</v>
      </c>
      <c r="C243" s="7" t="s">
        <v>37</v>
      </c>
      <c r="D243" s="7" t="s">
        <v>76</v>
      </c>
      <c r="E243" s="7" t="s">
        <v>23</v>
      </c>
      <c r="F243" s="34"/>
      <c r="G243" s="7" t="s">
        <v>25</v>
      </c>
      <c r="H243" s="42" t="s">
        <v>867</v>
      </c>
      <c r="I243" s="9">
        <v>43913.0</v>
      </c>
      <c r="J243" s="10">
        <v>43907.0</v>
      </c>
      <c r="K243" s="13" t="s">
        <v>860</v>
      </c>
      <c r="L243" s="12" t="s">
        <v>363</v>
      </c>
      <c r="M243" s="13" t="s">
        <v>531</v>
      </c>
      <c r="N243" s="25"/>
      <c r="O243" s="8" t="s">
        <v>85</v>
      </c>
      <c r="P243" s="8" t="s">
        <v>467</v>
      </c>
      <c r="Q243" s="19"/>
      <c r="R243" s="19"/>
      <c r="S243" s="17" t="str">
        <f t="shared" si="26"/>
        <v>新增17例確診，15例境外移入、2例本土 </v>
      </c>
      <c r="T243" s="20"/>
      <c r="U243" s="18" t="str">
        <f t="shared" si="1"/>
        <v>#242</v>
      </c>
    </row>
    <row r="244">
      <c r="A244" s="5" t="s">
        <v>868</v>
      </c>
      <c r="B244" s="6">
        <v>43916.0</v>
      </c>
      <c r="C244" s="7" t="s">
        <v>21</v>
      </c>
      <c r="D244" s="7" t="s">
        <v>76</v>
      </c>
      <c r="E244" s="7" t="s">
        <v>23</v>
      </c>
      <c r="F244" s="34"/>
      <c r="G244" s="7" t="s">
        <v>25</v>
      </c>
      <c r="H244" s="42" t="s">
        <v>869</v>
      </c>
      <c r="I244" s="9">
        <v>43910.0</v>
      </c>
      <c r="J244" s="10">
        <v>43906.0</v>
      </c>
      <c r="K244" s="13" t="s">
        <v>849</v>
      </c>
      <c r="L244" s="12" t="s">
        <v>426</v>
      </c>
      <c r="M244" s="13" t="s">
        <v>870</v>
      </c>
      <c r="N244" s="25"/>
      <c r="O244" s="8" t="s">
        <v>85</v>
      </c>
      <c r="P244" s="8" t="s">
        <v>467</v>
      </c>
      <c r="Q244" s="19"/>
      <c r="R244" s="19"/>
      <c r="S244" s="17" t="str">
        <f t="shared" si="26"/>
        <v>新增17例確診，15例境外移入、2例本土 </v>
      </c>
      <c r="T244" s="20"/>
      <c r="U244" s="18" t="str">
        <f t="shared" si="1"/>
        <v>#243</v>
      </c>
    </row>
    <row r="245">
      <c r="A245" s="5" t="s">
        <v>871</v>
      </c>
      <c r="B245" s="6">
        <v>43916.0</v>
      </c>
      <c r="C245" s="7" t="s">
        <v>37</v>
      </c>
      <c r="D245" s="7" t="s">
        <v>116</v>
      </c>
      <c r="E245" s="7" t="s">
        <v>23</v>
      </c>
      <c r="F245" s="34"/>
      <c r="G245" s="7" t="s">
        <v>25</v>
      </c>
      <c r="H245" s="42" t="s">
        <v>872</v>
      </c>
      <c r="I245" s="9">
        <v>43911.0</v>
      </c>
      <c r="J245" s="10">
        <v>43906.0</v>
      </c>
      <c r="K245" s="13" t="s">
        <v>873</v>
      </c>
      <c r="L245" s="12" t="s">
        <v>363</v>
      </c>
      <c r="M245" s="13" t="s">
        <v>874</v>
      </c>
      <c r="N245" s="25"/>
      <c r="O245" s="8" t="s">
        <v>85</v>
      </c>
      <c r="P245" s="8" t="s">
        <v>317</v>
      </c>
      <c r="Q245" s="19"/>
      <c r="R245" s="19"/>
      <c r="S245" s="17" t="str">
        <f t="shared" si="26"/>
        <v>新增17例確診，15例境外移入、2例本土 </v>
      </c>
      <c r="T245" s="20"/>
      <c r="U245" s="18" t="str">
        <f t="shared" si="1"/>
        <v>#244</v>
      </c>
    </row>
    <row r="246">
      <c r="A246" s="5" t="s">
        <v>875</v>
      </c>
      <c r="B246" s="6">
        <v>43916.0</v>
      </c>
      <c r="C246" s="7" t="s">
        <v>21</v>
      </c>
      <c r="D246" s="7" t="s">
        <v>76</v>
      </c>
      <c r="E246" s="7" t="s">
        <v>23</v>
      </c>
      <c r="F246" s="34"/>
      <c r="G246" s="7" t="s">
        <v>25</v>
      </c>
      <c r="H246" s="42" t="s">
        <v>876</v>
      </c>
      <c r="I246" s="9">
        <v>43907.0</v>
      </c>
      <c r="J246" s="10">
        <v>43908.0</v>
      </c>
      <c r="K246" s="13" t="s">
        <v>849</v>
      </c>
      <c r="L246" s="12" t="s">
        <v>426</v>
      </c>
      <c r="M246" s="13" t="s">
        <v>877</v>
      </c>
      <c r="N246" s="25"/>
      <c r="O246" s="8" t="s">
        <v>85</v>
      </c>
      <c r="P246" s="8" t="s">
        <v>317</v>
      </c>
      <c r="Q246" s="19"/>
      <c r="R246" s="19"/>
      <c r="S246" s="17" t="str">
        <f t="shared" si="26"/>
        <v>新增17例確診，15例境外移入、2例本土 </v>
      </c>
      <c r="T246" s="20"/>
      <c r="U246" s="18" t="str">
        <f t="shared" si="1"/>
        <v>#245</v>
      </c>
    </row>
    <row r="247">
      <c r="A247" s="5" t="s">
        <v>878</v>
      </c>
      <c r="B247" s="6">
        <v>43916.0</v>
      </c>
      <c r="C247" s="7" t="s">
        <v>37</v>
      </c>
      <c r="D247" s="7" t="s">
        <v>100</v>
      </c>
      <c r="E247" s="7" t="s">
        <v>23</v>
      </c>
      <c r="F247" s="34"/>
      <c r="G247" s="7" t="s">
        <v>54</v>
      </c>
      <c r="H247" s="8" t="s">
        <v>55</v>
      </c>
      <c r="I247" s="19"/>
      <c r="J247" s="10"/>
      <c r="K247" s="13" t="s">
        <v>860</v>
      </c>
      <c r="L247" s="12" t="s">
        <v>447</v>
      </c>
      <c r="M247" s="13" t="s">
        <v>108</v>
      </c>
      <c r="N247" s="25"/>
      <c r="O247" s="8" t="s">
        <v>879</v>
      </c>
      <c r="P247" s="8" t="s">
        <v>880</v>
      </c>
      <c r="Q247" s="19"/>
      <c r="R247" s="19"/>
      <c r="S247" s="17" t="str">
        <f t="shared" si="26"/>
        <v>新增17例確診，15例境外移入、2例本土 </v>
      </c>
      <c r="T247" s="20"/>
      <c r="U247" s="18" t="str">
        <f t="shared" si="1"/>
        <v>#246</v>
      </c>
    </row>
    <row r="248">
      <c r="A248" s="5" t="s">
        <v>881</v>
      </c>
      <c r="B248" s="6">
        <v>43916.0</v>
      </c>
      <c r="C248" s="7" t="s">
        <v>21</v>
      </c>
      <c r="D248" s="7" t="s">
        <v>59</v>
      </c>
      <c r="E248" s="7" t="s">
        <v>23</v>
      </c>
      <c r="F248" s="34"/>
      <c r="G248" s="7" t="s">
        <v>54</v>
      </c>
      <c r="H248" s="8" t="s">
        <v>55</v>
      </c>
      <c r="I248" s="19"/>
      <c r="J248" s="10">
        <v>43913.0</v>
      </c>
      <c r="K248" s="13" t="s">
        <v>849</v>
      </c>
      <c r="L248" s="12" t="s">
        <v>447</v>
      </c>
      <c r="M248" s="13" t="s">
        <v>629</v>
      </c>
      <c r="N248" s="25"/>
      <c r="O248" s="8" t="s">
        <v>882</v>
      </c>
      <c r="P248" s="8" t="s">
        <v>883</v>
      </c>
      <c r="Q248" s="19"/>
      <c r="R248" s="19"/>
      <c r="S248" s="17" t="str">
        <f t="shared" si="26"/>
        <v>新增17例確診，15例境外移入、2例本土 </v>
      </c>
      <c r="T248" s="20"/>
      <c r="U248" s="18" t="str">
        <f t="shared" si="1"/>
        <v>#247</v>
      </c>
    </row>
    <row r="249">
      <c r="A249" s="5" t="s">
        <v>884</v>
      </c>
      <c r="B249" s="6">
        <v>43916.0</v>
      </c>
      <c r="C249" s="7" t="s">
        <v>37</v>
      </c>
      <c r="D249" s="7" t="s">
        <v>76</v>
      </c>
      <c r="E249" s="7" t="s">
        <v>23</v>
      </c>
      <c r="F249" s="34"/>
      <c r="G249" s="7" t="s">
        <v>25</v>
      </c>
      <c r="H249" s="42" t="s">
        <v>638</v>
      </c>
      <c r="I249" s="9">
        <v>43910.0</v>
      </c>
      <c r="J249" s="10"/>
      <c r="K249" s="13" t="s">
        <v>849</v>
      </c>
      <c r="L249" s="12" t="s">
        <v>447</v>
      </c>
      <c r="M249" s="13" t="s">
        <v>108</v>
      </c>
      <c r="N249" s="25"/>
      <c r="O249" s="8" t="s">
        <v>85</v>
      </c>
      <c r="P249" s="8" t="s">
        <v>885</v>
      </c>
      <c r="Q249" s="19"/>
      <c r="R249" s="19"/>
      <c r="S249" s="17" t="str">
        <f t="shared" si="26"/>
        <v>新增17例確診，15例境外移入、2例本土 </v>
      </c>
      <c r="T249" s="20"/>
      <c r="U249" s="18" t="str">
        <f t="shared" si="1"/>
        <v>#248</v>
      </c>
    </row>
    <row r="250">
      <c r="A250" s="5" t="s">
        <v>886</v>
      </c>
      <c r="B250" s="6">
        <v>43916.0</v>
      </c>
      <c r="C250" s="7" t="s">
        <v>37</v>
      </c>
      <c r="D250" s="7" t="s">
        <v>100</v>
      </c>
      <c r="E250" s="7" t="s">
        <v>23</v>
      </c>
      <c r="F250" s="34"/>
      <c r="G250" s="7" t="s">
        <v>25</v>
      </c>
      <c r="H250" s="8" t="s">
        <v>887</v>
      </c>
      <c r="I250" s="9">
        <v>43906.0</v>
      </c>
      <c r="J250" s="10">
        <v>43906.0</v>
      </c>
      <c r="K250" s="13" t="s">
        <v>849</v>
      </c>
      <c r="L250" s="12" t="s">
        <v>438</v>
      </c>
      <c r="M250" s="13" t="s">
        <v>888</v>
      </c>
      <c r="N250" s="25"/>
      <c r="O250" s="8" t="s">
        <v>85</v>
      </c>
      <c r="P250" s="8" t="s">
        <v>334</v>
      </c>
      <c r="Q250" s="19"/>
      <c r="R250" s="19"/>
      <c r="S250" s="17" t="str">
        <f t="shared" si="26"/>
        <v>新增17例確診，15例境外移入、2例本土 </v>
      </c>
      <c r="T250" s="20"/>
      <c r="U250" s="18" t="str">
        <f t="shared" si="1"/>
        <v>#249</v>
      </c>
    </row>
    <row r="251">
      <c r="A251" s="5" t="s">
        <v>889</v>
      </c>
      <c r="B251" s="6">
        <v>43916.0</v>
      </c>
      <c r="C251" s="7" t="s">
        <v>21</v>
      </c>
      <c r="D251" s="7" t="s">
        <v>116</v>
      </c>
      <c r="E251" s="7" t="s">
        <v>23</v>
      </c>
      <c r="F251" s="34"/>
      <c r="G251" s="7" t="s">
        <v>25</v>
      </c>
      <c r="H251" s="42" t="s">
        <v>890</v>
      </c>
      <c r="I251" s="9">
        <v>43912.0</v>
      </c>
      <c r="J251" s="10">
        <v>43910.0</v>
      </c>
      <c r="K251" s="13" t="s">
        <v>891</v>
      </c>
      <c r="L251" s="12" t="s">
        <v>426</v>
      </c>
      <c r="M251" s="13" t="s">
        <v>892</v>
      </c>
      <c r="N251" s="25"/>
      <c r="O251" s="8" t="s">
        <v>85</v>
      </c>
      <c r="P251" s="8" t="s">
        <v>334</v>
      </c>
      <c r="Q251" s="19"/>
      <c r="R251" s="19"/>
      <c r="S251" s="17" t="str">
        <f t="shared" si="26"/>
        <v>新增17例確診，15例境外移入、2例本土 </v>
      </c>
      <c r="T251" s="20"/>
      <c r="U251" s="18" t="str">
        <f t="shared" si="1"/>
        <v>#250</v>
      </c>
    </row>
    <row r="252">
      <c r="A252" s="5" t="s">
        <v>893</v>
      </c>
      <c r="B252" s="6">
        <v>43916.0</v>
      </c>
      <c r="C252" s="7" t="s">
        <v>37</v>
      </c>
      <c r="D252" s="7" t="s">
        <v>100</v>
      </c>
      <c r="E252" s="7" t="s">
        <v>23</v>
      </c>
      <c r="F252" s="34"/>
      <c r="G252" s="7" t="s">
        <v>25</v>
      </c>
      <c r="H252" s="8" t="s">
        <v>894</v>
      </c>
      <c r="I252" s="9">
        <v>43911.0</v>
      </c>
      <c r="J252" s="10">
        <v>43913.0</v>
      </c>
      <c r="K252" s="13" t="s">
        <v>849</v>
      </c>
      <c r="L252" s="12" t="s">
        <v>426</v>
      </c>
      <c r="M252" s="13" t="s">
        <v>448</v>
      </c>
      <c r="N252" s="25"/>
      <c r="O252" s="8" t="s">
        <v>85</v>
      </c>
      <c r="P252" s="8" t="s">
        <v>317</v>
      </c>
      <c r="Q252" s="19"/>
      <c r="R252" s="19"/>
      <c r="S252" s="17" t="str">
        <f t="shared" si="26"/>
        <v>新增17例確診，15例境外移入、2例本土 </v>
      </c>
      <c r="T252" s="20"/>
      <c r="U252" s="18" t="str">
        <f t="shared" si="1"/>
        <v>#251</v>
      </c>
    </row>
    <row r="253">
      <c r="A253" s="5" t="s">
        <v>895</v>
      </c>
      <c r="B253" s="6">
        <v>43916.0</v>
      </c>
      <c r="C253" s="7" t="s">
        <v>37</v>
      </c>
      <c r="D253" s="7" t="s">
        <v>76</v>
      </c>
      <c r="E253" s="7" t="s">
        <v>23</v>
      </c>
      <c r="F253" s="34"/>
      <c r="G253" s="7" t="s">
        <v>25</v>
      </c>
      <c r="H253" s="42" t="s">
        <v>896</v>
      </c>
      <c r="I253" s="9">
        <v>43911.0</v>
      </c>
      <c r="J253" s="10">
        <v>43909.0</v>
      </c>
      <c r="K253" s="13" t="s">
        <v>891</v>
      </c>
      <c r="L253" s="12" t="s">
        <v>363</v>
      </c>
      <c r="M253" s="13" t="s">
        <v>897</v>
      </c>
      <c r="N253" s="25"/>
      <c r="O253" s="8" t="s">
        <v>85</v>
      </c>
      <c r="P253" s="8" t="s">
        <v>467</v>
      </c>
      <c r="Q253" s="19"/>
      <c r="R253" s="19"/>
      <c r="S253" s="17" t="str">
        <f t="shared" si="26"/>
        <v>新增17例確診，15例境外移入、2例本土 </v>
      </c>
      <c r="T253" s="20"/>
      <c r="U253" s="18" t="str">
        <f t="shared" si="1"/>
        <v>#252</v>
      </c>
    </row>
    <row r="254">
      <c r="A254" s="5" t="s">
        <v>898</v>
      </c>
      <c r="B254" s="6">
        <v>43917.0</v>
      </c>
      <c r="C254" s="7" t="s">
        <v>21</v>
      </c>
      <c r="D254" s="7" t="s">
        <v>22</v>
      </c>
      <c r="E254" s="7" t="s">
        <v>23</v>
      </c>
      <c r="F254" s="34"/>
      <c r="G254" s="7" t="s">
        <v>25</v>
      </c>
      <c r="H254" s="8" t="s">
        <v>899</v>
      </c>
      <c r="I254" s="9">
        <v>43914.0</v>
      </c>
      <c r="J254" s="10">
        <v>43904.0</v>
      </c>
      <c r="K254" s="13" t="s">
        <v>900</v>
      </c>
      <c r="L254" s="12" t="s">
        <v>363</v>
      </c>
      <c r="M254" s="13" t="s">
        <v>901</v>
      </c>
      <c r="N254" s="25"/>
      <c r="O254" s="8" t="s">
        <v>85</v>
      </c>
      <c r="P254" s="8" t="s">
        <v>334</v>
      </c>
      <c r="Q254" s="19"/>
      <c r="R254" s="19"/>
      <c r="S254" s="17" t="str">
        <f t="shared" ref="S254:S268" si="27">HYPERLINK("https://www.cdc.gov.tw/Bulletin/Detail/p9gto1YGlMhZYA2VdccKXw?typeid=9","新增15例境外移入，多在美、英兩國就學或工作")</f>
        <v>新增15例境外移入，多在美、英兩國就學或工作</v>
      </c>
      <c r="T254" s="20"/>
      <c r="U254" s="18" t="str">
        <f t="shared" si="1"/>
        <v>#253</v>
      </c>
    </row>
    <row r="255">
      <c r="A255" s="5" t="s">
        <v>902</v>
      </c>
      <c r="B255" s="6">
        <v>43917.0</v>
      </c>
      <c r="C255" s="7" t="s">
        <v>37</v>
      </c>
      <c r="D255" s="7" t="s">
        <v>76</v>
      </c>
      <c r="E255" s="7" t="s">
        <v>23</v>
      </c>
      <c r="F255" s="34"/>
      <c r="G255" s="7" t="s">
        <v>25</v>
      </c>
      <c r="H255" s="8" t="s">
        <v>903</v>
      </c>
      <c r="I255" s="9">
        <v>43914.0</v>
      </c>
      <c r="J255" s="10">
        <v>43910.0</v>
      </c>
      <c r="K255" s="13" t="s">
        <v>900</v>
      </c>
      <c r="L255" s="12" t="s">
        <v>363</v>
      </c>
      <c r="M255" s="13" t="s">
        <v>904</v>
      </c>
      <c r="N255" s="25"/>
      <c r="O255" s="8" t="s">
        <v>85</v>
      </c>
      <c r="P255" s="8" t="s">
        <v>905</v>
      </c>
      <c r="Q255" s="19"/>
      <c r="R255" s="19"/>
      <c r="S255" s="17" t="str">
        <f t="shared" si="27"/>
        <v>新增15例境外移入，多在美、英兩國就學或工作</v>
      </c>
      <c r="T255" s="20"/>
      <c r="U255" s="18" t="str">
        <f t="shared" si="1"/>
        <v>#254</v>
      </c>
    </row>
    <row r="256">
      <c r="A256" s="5" t="s">
        <v>906</v>
      </c>
      <c r="B256" s="6">
        <v>43917.0</v>
      </c>
      <c r="C256" s="7" t="s">
        <v>37</v>
      </c>
      <c r="D256" s="7" t="s">
        <v>116</v>
      </c>
      <c r="E256" s="7" t="s">
        <v>23</v>
      </c>
      <c r="F256" s="34"/>
      <c r="G256" s="7" t="s">
        <v>25</v>
      </c>
      <c r="H256" s="8" t="s">
        <v>907</v>
      </c>
      <c r="I256" s="9">
        <v>43914.0</v>
      </c>
      <c r="J256" s="10">
        <v>43898.0</v>
      </c>
      <c r="K256" s="13" t="s">
        <v>908</v>
      </c>
      <c r="L256" s="12" t="s">
        <v>363</v>
      </c>
      <c r="M256" s="13" t="s">
        <v>909</v>
      </c>
      <c r="N256" s="25"/>
      <c r="O256" s="8" t="s">
        <v>85</v>
      </c>
      <c r="P256" s="8" t="s">
        <v>477</v>
      </c>
      <c r="Q256" s="19"/>
      <c r="R256" s="19"/>
      <c r="S256" s="17" t="str">
        <f t="shared" si="27"/>
        <v>新增15例境外移入，多在美、英兩國就學或工作</v>
      </c>
      <c r="T256" s="20"/>
      <c r="U256" s="18" t="str">
        <f t="shared" si="1"/>
        <v>#255</v>
      </c>
    </row>
    <row r="257">
      <c r="A257" s="5" t="s">
        <v>910</v>
      </c>
      <c r="B257" s="6">
        <v>43917.0</v>
      </c>
      <c r="C257" s="7" t="s">
        <v>37</v>
      </c>
      <c r="D257" s="7" t="s">
        <v>116</v>
      </c>
      <c r="E257" s="7" t="s">
        <v>23</v>
      </c>
      <c r="F257" s="34"/>
      <c r="G257" s="7" t="s">
        <v>25</v>
      </c>
      <c r="H257" s="8" t="s">
        <v>911</v>
      </c>
      <c r="I257" s="9">
        <v>43908.0</v>
      </c>
      <c r="J257" s="10">
        <v>43912.0</v>
      </c>
      <c r="K257" s="13" t="s">
        <v>912</v>
      </c>
      <c r="L257" s="12" t="s">
        <v>913</v>
      </c>
      <c r="M257" s="13" t="s">
        <v>429</v>
      </c>
      <c r="N257" s="25"/>
      <c r="O257" s="8" t="s">
        <v>85</v>
      </c>
      <c r="P257" s="8" t="s">
        <v>334</v>
      </c>
      <c r="Q257" s="19"/>
      <c r="R257" s="19"/>
      <c r="S257" s="17" t="str">
        <f t="shared" si="27"/>
        <v>新增15例境外移入，多在美、英兩國就學或工作</v>
      </c>
      <c r="T257" s="20"/>
      <c r="U257" s="18" t="str">
        <f t="shared" si="1"/>
        <v>#256</v>
      </c>
    </row>
    <row r="258">
      <c r="A258" s="5" t="s">
        <v>914</v>
      </c>
      <c r="B258" s="6">
        <v>43917.0</v>
      </c>
      <c r="C258" s="7" t="s">
        <v>37</v>
      </c>
      <c r="D258" s="7" t="s">
        <v>76</v>
      </c>
      <c r="E258" s="7" t="s">
        <v>23</v>
      </c>
      <c r="F258" s="34"/>
      <c r="G258" s="7" t="s">
        <v>25</v>
      </c>
      <c r="H258" s="8" t="s">
        <v>915</v>
      </c>
      <c r="I258" s="9">
        <v>43914.0</v>
      </c>
      <c r="J258" s="10">
        <v>43900.0</v>
      </c>
      <c r="K258" s="13" t="s">
        <v>912</v>
      </c>
      <c r="L258" s="12" t="s">
        <v>363</v>
      </c>
      <c r="M258" s="13" t="s">
        <v>916</v>
      </c>
      <c r="N258" s="25"/>
      <c r="O258" s="8" t="s">
        <v>85</v>
      </c>
      <c r="P258" s="8" t="s">
        <v>917</v>
      </c>
      <c r="Q258" s="19"/>
      <c r="R258" s="19"/>
      <c r="S258" s="17" t="str">
        <f t="shared" si="27"/>
        <v>新增15例境外移入，多在美、英兩國就學或工作</v>
      </c>
      <c r="T258" s="20"/>
      <c r="U258" s="18" t="str">
        <f t="shared" si="1"/>
        <v>#257</v>
      </c>
    </row>
    <row r="259">
      <c r="A259" s="5" t="s">
        <v>918</v>
      </c>
      <c r="B259" s="6">
        <v>43917.0</v>
      </c>
      <c r="C259" s="7" t="s">
        <v>21</v>
      </c>
      <c r="D259" s="7" t="s">
        <v>76</v>
      </c>
      <c r="E259" s="7" t="s">
        <v>23</v>
      </c>
      <c r="F259" s="34"/>
      <c r="G259" s="7" t="s">
        <v>25</v>
      </c>
      <c r="H259" s="8" t="s">
        <v>919</v>
      </c>
      <c r="I259" s="9">
        <v>43912.0</v>
      </c>
      <c r="J259" s="10">
        <v>43913.0</v>
      </c>
      <c r="K259" s="13" t="s">
        <v>912</v>
      </c>
      <c r="L259" s="12" t="s">
        <v>426</v>
      </c>
      <c r="M259" s="13" t="s">
        <v>618</v>
      </c>
      <c r="N259" s="25"/>
      <c r="O259" s="8" t="s">
        <v>85</v>
      </c>
      <c r="P259" s="8" t="s">
        <v>920</v>
      </c>
      <c r="Q259" s="19"/>
      <c r="R259" s="19"/>
      <c r="S259" s="17" t="str">
        <f t="shared" si="27"/>
        <v>新增15例境外移入，多在美、英兩國就學或工作</v>
      </c>
      <c r="T259" s="20"/>
      <c r="U259" s="18" t="str">
        <f t="shared" si="1"/>
        <v>#258</v>
      </c>
    </row>
    <row r="260">
      <c r="A260" s="5" t="s">
        <v>921</v>
      </c>
      <c r="B260" s="6">
        <v>43917.0</v>
      </c>
      <c r="C260" s="7" t="s">
        <v>21</v>
      </c>
      <c r="D260" s="7" t="s">
        <v>100</v>
      </c>
      <c r="E260" s="7" t="s">
        <v>23</v>
      </c>
      <c r="F260" s="34"/>
      <c r="G260" s="7" t="s">
        <v>25</v>
      </c>
      <c r="H260" s="8" t="s">
        <v>922</v>
      </c>
      <c r="I260" s="9">
        <v>43914.0</v>
      </c>
      <c r="J260" s="10">
        <v>43915.0</v>
      </c>
      <c r="K260" s="13" t="s">
        <v>912</v>
      </c>
      <c r="L260" s="12" t="s">
        <v>363</v>
      </c>
      <c r="M260" s="13" t="s">
        <v>201</v>
      </c>
      <c r="N260" s="25"/>
      <c r="O260" s="8" t="s">
        <v>85</v>
      </c>
      <c r="P260" s="8" t="s">
        <v>923</v>
      </c>
      <c r="Q260" s="19"/>
      <c r="R260" s="19"/>
      <c r="S260" s="17" t="str">
        <f t="shared" si="27"/>
        <v>新增15例境外移入，多在美、英兩國就學或工作</v>
      </c>
      <c r="T260" s="20"/>
      <c r="U260" s="18" t="str">
        <f t="shared" si="1"/>
        <v>#259</v>
      </c>
    </row>
    <row r="261">
      <c r="A261" s="5" t="s">
        <v>924</v>
      </c>
      <c r="B261" s="6">
        <v>43917.0</v>
      </c>
      <c r="C261" s="7" t="s">
        <v>37</v>
      </c>
      <c r="D261" s="7" t="s">
        <v>59</v>
      </c>
      <c r="E261" s="7" t="s">
        <v>23</v>
      </c>
      <c r="F261" s="34"/>
      <c r="G261" s="7" t="s">
        <v>25</v>
      </c>
      <c r="H261" s="8" t="s">
        <v>925</v>
      </c>
      <c r="I261" s="9">
        <v>43911.0</v>
      </c>
      <c r="J261" s="10">
        <v>43907.0</v>
      </c>
      <c r="K261" s="13" t="s">
        <v>912</v>
      </c>
      <c r="L261" s="12" t="s">
        <v>426</v>
      </c>
      <c r="M261" s="13" t="s">
        <v>926</v>
      </c>
      <c r="N261" s="25"/>
      <c r="O261" s="8" t="s">
        <v>85</v>
      </c>
      <c r="P261" s="8" t="s">
        <v>334</v>
      </c>
      <c r="Q261" s="19"/>
      <c r="R261" s="19"/>
      <c r="S261" s="17" t="str">
        <f t="shared" si="27"/>
        <v>新增15例境外移入，多在美、英兩國就學或工作</v>
      </c>
      <c r="T261" s="20"/>
      <c r="U261" s="18" t="str">
        <f t="shared" si="1"/>
        <v>#260</v>
      </c>
    </row>
    <row r="262">
      <c r="A262" s="5" t="s">
        <v>927</v>
      </c>
      <c r="B262" s="6">
        <v>43917.0</v>
      </c>
      <c r="C262" s="7" t="s">
        <v>21</v>
      </c>
      <c r="D262" s="7" t="s">
        <v>100</v>
      </c>
      <c r="E262" s="7" t="s">
        <v>23</v>
      </c>
      <c r="F262" s="34"/>
      <c r="G262" s="7" t="s">
        <v>25</v>
      </c>
      <c r="H262" s="8" t="s">
        <v>928</v>
      </c>
      <c r="I262" s="9">
        <v>43913.0</v>
      </c>
      <c r="J262" s="10">
        <v>43914.0</v>
      </c>
      <c r="K262" s="13" t="s">
        <v>912</v>
      </c>
      <c r="L262" s="12" t="s">
        <v>426</v>
      </c>
      <c r="M262" s="13" t="s">
        <v>929</v>
      </c>
      <c r="N262" s="25"/>
      <c r="O262" s="8" t="s">
        <v>85</v>
      </c>
      <c r="P262" s="8" t="s">
        <v>334</v>
      </c>
      <c r="Q262" s="19"/>
      <c r="R262" s="19"/>
      <c r="S262" s="17" t="str">
        <f t="shared" si="27"/>
        <v>新增15例境外移入，多在美、英兩國就學或工作</v>
      </c>
      <c r="T262" s="20"/>
      <c r="U262" s="18" t="str">
        <f t="shared" si="1"/>
        <v>#261</v>
      </c>
    </row>
    <row r="263">
      <c r="A263" s="5" t="s">
        <v>930</v>
      </c>
      <c r="B263" s="6">
        <v>43917.0</v>
      </c>
      <c r="C263" s="7" t="s">
        <v>37</v>
      </c>
      <c r="D263" s="7" t="s">
        <v>116</v>
      </c>
      <c r="E263" s="7" t="s">
        <v>23</v>
      </c>
      <c r="F263" s="34"/>
      <c r="G263" s="7" t="s">
        <v>25</v>
      </c>
      <c r="H263" s="8" t="s">
        <v>931</v>
      </c>
      <c r="I263" s="9">
        <v>43915.0</v>
      </c>
      <c r="J263" s="10">
        <v>43906.0</v>
      </c>
      <c r="K263" s="13" t="s">
        <v>908</v>
      </c>
      <c r="L263" s="12" t="s">
        <v>363</v>
      </c>
      <c r="M263" s="13" t="s">
        <v>932</v>
      </c>
      <c r="N263" s="25"/>
      <c r="O263" s="8" t="s">
        <v>85</v>
      </c>
      <c r="P263" s="8" t="s">
        <v>467</v>
      </c>
      <c r="Q263" s="19"/>
      <c r="R263" s="19"/>
      <c r="S263" s="17" t="str">
        <f t="shared" si="27"/>
        <v>新增15例境外移入，多在美、英兩國就學或工作</v>
      </c>
      <c r="T263" s="20"/>
      <c r="U263" s="18" t="str">
        <f t="shared" si="1"/>
        <v>#262</v>
      </c>
    </row>
    <row r="264">
      <c r="A264" s="5" t="s">
        <v>933</v>
      </c>
      <c r="B264" s="6">
        <v>43917.0</v>
      </c>
      <c r="C264" s="7" t="s">
        <v>37</v>
      </c>
      <c r="D264" s="7" t="s">
        <v>116</v>
      </c>
      <c r="E264" s="7" t="s">
        <v>23</v>
      </c>
      <c r="F264" s="34"/>
      <c r="G264" s="7" t="s">
        <v>25</v>
      </c>
      <c r="H264" s="8" t="s">
        <v>934</v>
      </c>
      <c r="I264" s="9">
        <v>43913.0</v>
      </c>
      <c r="J264" s="10">
        <v>43910.0</v>
      </c>
      <c r="K264" s="13" t="s">
        <v>900</v>
      </c>
      <c r="L264" s="12" t="s">
        <v>363</v>
      </c>
      <c r="M264" s="13" t="s">
        <v>935</v>
      </c>
      <c r="N264" s="25"/>
      <c r="O264" s="8" t="s">
        <v>85</v>
      </c>
      <c r="P264" s="8" t="s">
        <v>334</v>
      </c>
      <c r="Q264" s="19"/>
      <c r="R264" s="19"/>
      <c r="S264" s="17" t="str">
        <f t="shared" si="27"/>
        <v>新增15例境外移入，多在美、英兩國就學或工作</v>
      </c>
      <c r="T264" s="20"/>
      <c r="U264" s="18" t="str">
        <f t="shared" si="1"/>
        <v>#263</v>
      </c>
    </row>
    <row r="265">
      <c r="A265" s="5" t="s">
        <v>936</v>
      </c>
      <c r="B265" s="6">
        <v>43917.0</v>
      </c>
      <c r="C265" s="7" t="s">
        <v>21</v>
      </c>
      <c r="D265" s="7" t="s">
        <v>22</v>
      </c>
      <c r="E265" s="7" t="s">
        <v>23</v>
      </c>
      <c r="F265" s="34"/>
      <c r="G265" s="7" t="s">
        <v>25</v>
      </c>
      <c r="H265" s="8" t="s">
        <v>937</v>
      </c>
      <c r="I265" s="9">
        <v>43915.0</v>
      </c>
      <c r="J265" s="10">
        <v>43913.0</v>
      </c>
      <c r="K265" s="13" t="s">
        <v>912</v>
      </c>
      <c r="L265" s="12" t="s">
        <v>363</v>
      </c>
      <c r="M265" s="13" t="s">
        <v>713</v>
      </c>
      <c r="N265" s="25"/>
      <c r="O265" s="8" t="s">
        <v>85</v>
      </c>
      <c r="P265" s="8" t="s">
        <v>938</v>
      </c>
      <c r="Q265" s="19"/>
      <c r="R265" s="19"/>
      <c r="S265" s="17" t="str">
        <f t="shared" si="27"/>
        <v>新增15例境外移入，多在美、英兩國就學或工作</v>
      </c>
      <c r="T265" s="20"/>
      <c r="U265" s="18" t="str">
        <f t="shared" si="1"/>
        <v>#264</v>
      </c>
    </row>
    <row r="266">
      <c r="A266" s="5" t="s">
        <v>939</v>
      </c>
      <c r="B266" s="6">
        <v>43917.0</v>
      </c>
      <c r="C266" s="7" t="s">
        <v>21</v>
      </c>
      <c r="D266" s="7" t="s">
        <v>267</v>
      </c>
      <c r="E266" s="7" t="s">
        <v>23</v>
      </c>
      <c r="F266" s="34"/>
      <c r="G266" s="7" t="s">
        <v>25</v>
      </c>
      <c r="H266" s="8" t="s">
        <v>940</v>
      </c>
      <c r="I266" s="9">
        <v>43905.0</v>
      </c>
      <c r="J266" s="10">
        <v>43902.0</v>
      </c>
      <c r="K266" s="13" t="s">
        <v>900</v>
      </c>
      <c r="L266" s="12" t="s">
        <v>426</v>
      </c>
      <c r="M266" s="13" t="s">
        <v>34</v>
      </c>
      <c r="N266" s="25"/>
      <c r="O266" s="8" t="s">
        <v>85</v>
      </c>
      <c r="P266" s="8" t="s">
        <v>467</v>
      </c>
      <c r="Q266" s="19"/>
      <c r="R266" s="19"/>
      <c r="S266" s="17" t="str">
        <f t="shared" si="27"/>
        <v>新增15例境外移入，多在美、英兩國就學或工作</v>
      </c>
      <c r="T266" s="20"/>
      <c r="U266" s="18" t="str">
        <f t="shared" si="1"/>
        <v>#265</v>
      </c>
    </row>
    <row r="267">
      <c r="A267" s="5" t="s">
        <v>941</v>
      </c>
      <c r="B267" s="6">
        <v>43917.0</v>
      </c>
      <c r="C267" s="7" t="s">
        <v>37</v>
      </c>
      <c r="D267" s="7" t="s">
        <v>116</v>
      </c>
      <c r="E267" s="7" t="s">
        <v>23</v>
      </c>
      <c r="F267" s="34"/>
      <c r="G267" s="7" t="s">
        <v>25</v>
      </c>
      <c r="H267" s="8" t="s">
        <v>942</v>
      </c>
      <c r="I267" s="9">
        <v>43911.0</v>
      </c>
      <c r="J267" s="10">
        <v>43914.0</v>
      </c>
      <c r="K267" s="13" t="s">
        <v>912</v>
      </c>
      <c r="L267" s="12" t="s">
        <v>426</v>
      </c>
      <c r="M267" s="13" t="s">
        <v>943</v>
      </c>
      <c r="N267" s="25"/>
      <c r="O267" s="8" t="s">
        <v>85</v>
      </c>
      <c r="P267" s="8" t="s">
        <v>334</v>
      </c>
      <c r="Q267" s="19"/>
      <c r="R267" s="19"/>
      <c r="S267" s="17" t="str">
        <f t="shared" si="27"/>
        <v>新增15例境外移入，多在美、英兩國就學或工作</v>
      </c>
      <c r="T267" s="20"/>
      <c r="U267" s="18" t="str">
        <f t="shared" si="1"/>
        <v>#266</v>
      </c>
    </row>
    <row r="268">
      <c r="A268" s="5" t="s">
        <v>944</v>
      </c>
      <c r="B268" s="6">
        <v>43917.0</v>
      </c>
      <c r="C268" s="7" t="s">
        <v>37</v>
      </c>
      <c r="D268" s="7" t="s">
        <v>22</v>
      </c>
      <c r="E268" s="7" t="s">
        <v>23</v>
      </c>
      <c r="F268" s="34"/>
      <c r="G268" s="7" t="s">
        <v>25</v>
      </c>
      <c r="H268" s="8" t="s">
        <v>937</v>
      </c>
      <c r="I268" s="9">
        <v>43915.0</v>
      </c>
      <c r="J268" s="10">
        <v>43910.0</v>
      </c>
      <c r="K268" s="13" t="s">
        <v>912</v>
      </c>
      <c r="L268" s="12" t="s">
        <v>363</v>
      </c>
      <c r="M268" s="13" t="s">
        <v>945</v>
      </c>
      <c r="N268" s="25"/>
      <c r="O268" s="8" t="s">
        <v>85</v>
      </c>
      <c r="P268" s="8" t="s">
        <v>946</v>
      </c>
      <c r="Q268" s="19"/>
      <c r="R268" s="19"/>
      <c r="S268" s="17" t="str">
        <f t="shared" si="27"/>
        <v>新增15例境外移入，多在美、英兩國就學或工作</v>
      </c>
      <c r="T268" s="20"/>
      <c r="U268" s="18" t="str">
        <f t="shared" si="1"/>
        <v>#267</v>
      </c>
    </row>
    <row r="269">
      <c r="A269" s="5" t="s">
        <v>947</v>
      </c>
      <c r="B269" s="6">
        <v>43918.0</v>
      </c>
      <c r="C269" s="7" t="s">
        <v>37</v>
      </c>
      <c r="D269" s="7" t="s">
        <v>22</v>
      </c>
      <c r="E269" s="7" t="s">
        <v>23</v>
      </c>
      <c r="F269" s="7" t="s">
        <v>124</v>
      </c>
      <c r="G269" s="7" t="s">
        <v>54</v>
      </c>
      <c r="H269" s="8" t="s">
        <v>55</v>
      </c>
      <c r="I269" s="19"/>
      <c r="J269" s="10">
        <v>43889.0</v>
      </c>
      <c r="K269" s="13" t="s">
        <v>948</v>
      </c>
      <c r="L269" s="12" t="s">
        <v>438</v>
      </c>
      <c r="M269" s="13" t="s">
        <v>949</v>
      </c>
      <c r="N269" s="14" t="s">
        <v>950</v>
      </c>
      <c r="O269" s="8" t="s">
        <v>126</v>
      </c>
      <c r="P269" s="35" t="s">
        <v>951</v>
      </c>
      <c r="Q269" s="19"/>
      <c r="R269" s="19"/>
      <c r="S269" s="17" t="str">
        <f t="shared" ref="S269:S284" si="28">HYPERLINK("https://www.cdc.gov.tw/Bulletin/Detail/HpNJ8bNWb0Qg8WNTSuMfWw?typeid=9","新增16例確診，14例境外移入、2例本土")</f>
        <v>新增16例確診，14例境外移入、2例本土</v>
      </c>
      <c r="T269" s="47"/>
      <c r="U269" s="18" t="str">
        <f t="shared" si="1"/>
        <v>#268</v>
      </c>
    </row>
    <row r="270">
      <c r="A270" s="5" t="s">
        <v>952</v>
      </c>
      <c r="B270" s="6">
        <v>43918.0</v>
      </c>
      <c r="C270" s="7" t="s">
        <v>37</v>
      </c>
      <c r="D270" s="7" t="s">
        <v>116</v>
      </c>
      <c r="E270" s="7" t="s">
        <v>23</v>
      </c>
      <c r="F270" s="7" t="s">
        <v>69</v>
      </c>
      <c r="G270" s="7" t="s">
        <v>54</v>
      </c>
      <c r="H270" s="8" t="s">
        <v>55</v>
      </c>
      <c r="I270" s="19"/>
      <c r="J270" s="10">
        <v>43913.0</v>
      </c>
      <c r="K270" s="13" t="s">
        <v>953</v>
      </c>
      <c r="L270" s="12" t="s">
        <v>438</v>
      </c>
      <c r="M270" s="13" t="s">
        <v>954</v>
      </c>
      <c r="N270" s="25"/>
      <c r="O270" s="8" t="s">
        <v>955</v>
      </c>
      <c r="P270" s="8" t="s">
        <v>956</v>
      </c>
      <c r="Q270" s="19"/>
      <c r="R270" s="19"/>
      <c r="S270" s="17" t="str">
        <f t="shared" si="28"/>
        <v>新增16例確診，14例境外移入、2例本土</v>
      </c>
      <c r="T270" s="20"/>
      <c r="U270" s="18" t="str">
        <f t="shared" si="1"/>
        <v>#269</v>
      </c>
    </row>
    <row r="271">
      <c r="A271" s="5" t="s">
        <v>957</v>
      </c>
      <c r="B271" s="6">
        <v>43918.0</v>
      </c>
      <c r="C271" s="7" t="s">
        <v>21</v>
      </c>
      <c r="D271" s="7" t="s">
        <v>76</v>
      </c>
      <c r="E271" s="7" t="s">
        <v>23</v>
      </c>
      <c r="F271" s="34"/>
      <c r="G271" s="7" t="s">
        <v>25</v>
      </c>
      <c r="H271" s="8" t="s">
        <v>958</v>
      </c>
      <c r="I271" s="9">
        <v>43915.0</v>
      </c>
      <c r="J271" s="10">
        <v>43915.0</v>
      </c>
      <c r="K271" s="13" t="s">
        <v>953</v>
      </c>
      <c r="L271" s="12" t="s">
        <v>363</v>
      </c>
      <c r="M271" s="13" t="s">
        <v>959</v>
      </c>
      <c r="N271" s="25"/>
      <c r="O271" s="8" t="s">
        <v>85</v>
      </c>
      <c r="P271" s="8" t="s">
        <v>467</v>
      </c>
      <c r="Q271" s="19"/>
      <c r="R271" s="19"/>
      <c r="S271" s="17" t="str">
        <f t="shared" si="28"/>
        <v>新增16例確診，14例境外移入、2例本土</v>
      </c>
      <c r="T271" s="20"/>
      <c r="U271" s="18" t="str">
        <f t="shared" si="1"/>
        <v>#270</v>
      </c>
    </row>
    <row r="272">
      <c r="A272" s="5" t="s">
        <v>960</v>
      </c>
      <c r="B272" s="6">
        <v>43918.0</v>
      </c>
      <c r="C272" s="7" t="s">
        <v>21</v>
      </c>
      <c r="D272" s="7" t="s">
        <v>76</v>
      </c>
      <c r="E272" s="7" t="s">
        <v>23</v>
      </c>
      <c r="F272" s="34"/>
      <c r="G272" s="7" t="s">
        <v>25</v>
      </c>
      <c r="H272" s="8" t="s">
        <v>961</v>
      </c>
      <c r="I272" s="9">
        <v>43915.0</v>
      </c>
      <c r="J272" s="10">
        <v>43902.0</v>
      </c>
      <c r="K272" s="13" t="s">
        <v>953</v>
      </c>
      <c r="L272" s="12" t="s">
        <v>363</v>
      </c>
      <c r="M272" s="13" t="s">
        <v>962</v>
      </c>
      <c r="N272" s="25"/>
      <c r="O272" s="8" t="s">
        <v>85</v>
      </c>
      <c r="P272" s="8" t="s">
        <v>467</v>
      </c>
      <c r="Q272" s="19"/>
      <c r="R272" s="19"/>
      <c r="S272" s="17" t="str">
        <f t="shared" si="28"/>
        <v>新增16例確診，14例境外移入、2例本土</v>
      </c>
      <c r="T272" s="20"/>
      <c r="U272" s="18" t="str">
        <f t="shared" si="1"/>
        <v>#271</v>
      </c>
    </row>
    <row r="273">
      <c r="A273" s="5" t="s">
        <v>963</v>
      </c>
      <c r="B273" s="6">
        <v>43918.0</v>
      </c>
      <c r="C273" s="7" t="s">
        <v>37</v>
      </c>
      <c r="D273" s="7" t="s">
        <v>76</v>
      </c>
      <c r="E273" s="7" t="s">
        <v>23</v>
      </c>
      <c r="F273" s="34"/>
      <c r="G273" s="7" t="s">
        <v>25</v>
      </c>
      <c r="H273" s="8" t="s">
        <v>964</v>
      </c>
      <c r="I273" s="9">
        <v>43915.0</v>
      </c>
      <c r="J273" s="10">
        <v>43909.0</v>
      </c>
      <c r="K273" s="13" t="s">
        <v>953</v>
      </c>
      <c r="L273" s="12" t="s">
        <v>363</v>
      </c>
      <c r="M273" s="13" t="s">
        <v>965</v>
      </c>
      <c r="N273" s="25"/>
      <c r="O273" s="8" t="s">
        <v>85</v>
      </c>
      <c r="P273" s="8" t="s">
        <v>966</v>
      </c>
      <c r="Q273" s="19"/>
      <c r="R273" s="19"/>
      <c r="S273" s="17" t="str">
        <f t="shared" si="28"/>
        <v>新增16例確診，14例境外移入、2例本土</v>
      </c>
      <c r="T273" s="20"/>
      <c r="U273" s="18" t="str">
        <f t="shared" si="1"/>
        <v>#272</v>
      </c>
    </row>
    <row r="274">
      <c r="A274" s="5" t="s">
        <v>967</v>
      </c>
      <c r="B274" s="6">
        <v>43918.0</v>
      </c>
      <c r="C274" s="7" t="s">
        <v>21</v>
      </c>
      <c r="D274" s="7" t="s">
        <v>100</v>
      </c>
      <c r="E274" s="7" t="s">
        <v>23</v>
      </c>
      <c r="F274" s="34"/>
      <c r="G274" s="7" t="s">
        <v>25</v>
      </c>
      <c r="H274" s="8" t="s">
        <v>968</v>
      </c>
      <c r="I274" s="9">
        <v>43903.0</v>
      </c>
      <c r="J274" s="10">
        <v>43910.0</v>
      </c>
      <c r="K274" s="13" t="s">
        <v>953</v>
      </c>
      <c r="L274" s="12" t="s">
        <v>426</v>
      </c>
      <c r="M274" s="13" t="s">
        <v>969</v>
      </c>
      <c r="N274" s="25"/>
      <c r="O274" s="8" t="s">
        <v>85</v>
      </c>
      <c r="P274" s="8" t="s">
        <v>317</v>
      </c>
      <c r="Q274" s="19"/>
      <c r="R274" s="19"/>
      <c r="S274" s="17" t="str">
        <f t="shared" si="28"/>
        <v>新增16例確診，14例境外移入、2例本土</v>
      </c>
      <c r="T274" s="20"/>
      <c r="U274" s="18" t="str">
        <f t="shared" si="1"/>
        <v>#273</v>
      </c>
    </row>
    <row r="275">
      <c r="A275" s="5" t="s">
        <v>970</v>
      </c>
      <c r="B275" s="6">
        <v>43918.0</v>
      </c>
      <c r="C275" s="7" t="s">
        <v>37</v>
      </c>
      <c r="D275" s="7" t="s">
        <v>116</v>
      </c>
      <c r="E275" s="7" t="s">
        <v>23</v>
      </c>
      <c r="F275" s="34"/>
      <c r="G275" s="7" t="s">
        <v>25</v>
      </c>
      <c r="H275" s="8" t="s">
        <v>971</v>
      </c>
      <c r="I275" s="9">
        <v>43905.0</v>
      </c>
      <c r="J275" s="10">
        <v>43908.0</v>
      </c>
      <c r="K275" s="13" t="s">
        <v>953</v>
      </c>
      <c r="L275" s="12" t="s">
        <v>426</v>
      </c>
      <c r="M275" s="13" t="s">
        <v>972</v>
      </c>
      <c r="N275" s="25"/>
      <c r="O275" s="8" t="s">
        <v>85</v>
      </c>
      <c r="P275" s="8" t="s">
        <v>334</v>
      </c>
      <c r="Q275" s="19"/>
      <c r="R275" s="19"/>
      <c r="S275" s="17" t="str">
        <f t="shared" si="28"/>
        <v>新增16例確診，14例境外移入、2例本土</v>
      </c>
      <c r="T275" s="20"/>
      <c r="U275" s="18" t="str">
        <f t="shared" si="1"/>
        <v>#274</v>
      </c>
    </row>
    <row r="276">
      <c r="A276" s="5" t="s">
        <v>973</v>
      </c>
      <c r="B276" s="6">
        <v>43918.0</v>
      </c>
      <c r="C276" s="7" t="s">
        <v>21</v>
      </c>
      <c r="D276" s="7" t="s">
        <v>59</v>
      </c>
      <c r="E276" s="7" t="s">
        <v>23</v>
      </c>
      <c r="F276" s="34"/>
      <c r="G276" s="7" t="s">
        <v>25</v>
      </c>
      <c r="H276" s="8" t="s">
        <v>974</v>
      </c>
      <c r="I276" s="9">
        <v>43896.0</v>
      </c>
      <c r="J276" s="10">
        <v>43903.0</v>
      </c>
      <c r="K276" s="13" t="s">
        <v>975</v>
      </c>
      <c r="L276" s="12" t="s">
        <v>438</v>
      </c>
      <c r="M276" s="13" t="s">
        <v>976</v>
      </c>
      <c r="N276" s="25"/>
      <c r="O276" s="8" t="s">
        <v>85</v>
      </c>
      <c r="P276" s="8" t="s">
        <v>334</v>
      </c>
      <c r="Q276" s="19"/>
      <c r="R276" s="19"/>
      <c r="S276" s="17" t="str">
        <f t="shared" si="28"/>
        <v>新增16例確診，14例境外移入、2例本土</v>
      </c>
      <c r="T276" s="20"/>
      <c r="U276" s="18" t="str">
        <f t="shared" si="1"/>
        <v>#275</v>
      </c>
    </row>
    <row r="277">
      <c r="A277" s="5" t="s">
        <v>977</v>
      </c>
      <c r="B277" s="6">
        <v>43918.0</v>
      </c>
      <c r="C277" s="7" t="s">
        <v>21</v>
      </c>
      <c r="D277" s="7" t="s">
        <v>267</v>
      </c>
      <c r="E277" s="7" t="s">
        <v>23</v>
      </c>
      <c r="F277" s="34"/>
      <c r="G277" s="7" t="s">
        <v>25</v>
      </c>
      <c r="H277" s="8" t="s">
        <v>978</v>
      </c>
      <c r="I277" s="9">
        <v>43902.0</v>
      </c>
      <c r="J277" s="10">
        <v>43908.0</v>
      </c>
      <c r="K277" s="13" t="s">
        <v>953</v>
      </c>
      <c r="L277" s="12" t="s">
        <v>426</v>
      </c>
      <c r="M277" s="13" t="s">
        <v>979</v>
      </c>
      <c r="N277" s="25"/>
      <c r="O277" s="8" t="s">
        <v>85</v>
      </c>
      <c r="P277" s="8" t="s">
        <v>980</v>
      </c>
      <c r="Q277" s="19"/>
      <c r="R277" s="19"/>
      <c r="S277" s="17" t="str">
        <f t="shared" si="28"/>
        <v>新增16例確診，14例境外移入、2例本土</v>
      </c>
      <c r="T277" s="20"/>
      <c r="U277" s="18" t="str">
        <f t="shared" si="1"/>
        <v>#276</v>
      </c>
    </row>
    <row r="278">
      <c r="A278" s="5" t="s">
        <v>981</v>
      </c>
      <c r="B278" s="6">
        <v>43918.0</v>
      </c>
      <c r="C278" s="7" t="s">
        <v>37</v>
      </c>
      <c r="D278" s="7" t="s">
        <v>76</v>
      </c>
      <c r="E278" s="7" t="s">
        <v>23</v>
      </c>
      <c r="F278" s="34"/>
      <c r="G278" s="7" t="s">
        <v>25</v>
      </c>
      <c r="H278" s="8" t="s">
        <v>982</v>
      </c>
      <c r="I278" s="9">
        <v>43910.0</v>
      </c>
      <c r="J278" s="10">
        <v>43912.0</v>
      </c>
      <c r="K278" s="13" t="s">
        <v>948</v>
      </c>
      <c r="L278" s="12" t="s">
        <v>426</v>
      </c>
      <c r="M278" s="13" t="s">
        <v>448</v>
      </c>
      <c r="N278" s="25"/>
      <c r="O278" s="8" t="s">
        <v>85</v>
      </c>
      <c r="P278" s="8" t="s">
        <v>983</v>
      </c>
      <c r="Q278" s="19"/>
      <c r="R278" s="19"/>
      <c r="S278" s="17" t="str">
        <f t="shared" si="28"/>
        <v>新增16例確診，14例境外移入、2例本土</v>
      </c>
      <c r="T278" s="20"/>
      <c r="U278" s="18" t="str">
        <f t="shared" si="1"/>
        <v>#277</v>
      </c>
    </row>
    <row r="279">
      <c r="A279" s="5" t="s">
        <v>984</v>
      </c>
      <c r="B279" s="6">
        <v>43918.0</v>
      </c>
      <c r="C279" s="7" t="s">
        <v>37</v>
      </c>
      <c r="D279" s="7" t="s">
        <v>22</v>
      </c>
      <c r="E279" s="7" t="s">
        <v>23</v>
      </c>
      <c r="F279" s="34"/>
      <c r="G279" s="7" t="s">
        <v>25</v>
      </c>
      <c r="H279" s="8" t="s">
        <v>985</v>
      </c>
      <c r="I279" s="9">
        <v>43904.0</v>
      </c>
      <c r="J279" s="10">
        <v>43913.0</v>
      </c>
      <c r="K279" s="13" t="s">
        <v>953</v>
      </c>
      <c r="L279" s="12" t="s">
        <v>426</v>
      </c>
      <c r="M279" s="13" t="s">
        <v>618</v>
      </c>
      <c r="N279" s="25"/>
      <c r="O279" s="8" t="s">
        <v>85</v>
      </c>
      <c r="P279" s="8" t="s">
        <v>334</v>
      </c>
      <c r="Q279" s="19"/>
      <c r="R279" s="19"/>
      <c r="S279" s="17" t="str">
        <f t="shared" si="28"/>
        <v>新增16例確診，14例境外移入、2例本土</v>
      </c>
      <c r="T279" s="20"/>
      <c r="U279" s="18" t="str">
        <f t="shared" si="1"/>
        <v>#278</v>
      </c>
    </row>
    <row r="280">
      <c r="A280" s="5" t="s">
        <v>986</v>
      </c>
      <c r="B280" s="6">
        <v>43918.0</v>
      </c>
      <c r="C280" s="7" t="s">
        <v>21</v>
      </c>
      <c r="D280" s="7" t="s">
        <v>267</v>
      </c>
      <c r="E280" s="7" t="s">
        <v>23</v>
      </c>
      <c r="F280" s="34"/>
      <c r="G280" s="7" t="s">
        <v>25</v>
      </c>
      <c r="H280" s="8" t="s">
        <v>987</v>
      </c>
      <c r="I280" s="9">
        <v>43909.0</v>
      </c>
      <c r="J280" s="10">
        <v>43910.0</v>
      </c>
      <c r="K280" s="13" t="s">
        <v>988</v>
      </c>
      <c r="L280" s="12" t="s">
        <v>426</v>
      </c>
      <c r="M280" s="13" t="s">
        <v>130</v>
      </c>
      <c r="N280" s="25"/>
      <c r="O280" s="8" t="s">
        <v>85</v>
      </c>
      <c r="P280" s="8" t="s">
        <v>467</v>
      </c>
      <c r="Q280" s="19"/>
      <c r="R280" s="19"/>
      <c r="S280" s="17" t="str">
        <f t="shared" si="28"/>
        <v>新增16例確診，14例境外移入、2例本土</v>
      </c>
      <c r="T280" s="20"/>
      <c r="U280" s="18" t="str">
        <f t="shared" si="1"/>
        <v>#279</v>
      </c>
    </row>
    <row r="281">
      <c r="A281" s="5" t="s">
        <v>989</v>
      </c>
      <c r="B281" s="6">
        <v>43918.0</v>
      </c>
      <c r="C281" s="7" t="s">
        <v>37</v>
      </c>
      <c r="D281" s="7" t="s">
        <v>76</v>
      </c>
      <c r="E281" s="7" t="s">
        <v>23</v>
      </c>
      <c r="F281" s="34"/>
      <c r="G281" s="7" t="s">
        <v>25</v>
      </c>
      <c r="H281" s="8" t="s">
        <v>990</v>
      </c>
      <c r="I281" s="9">
        <v>43916.0</v>
      </c>
      <c r="J281" s="10">
        <v>43909.0</v>
      </c>
      <c r="K281" s="13" t="s">
        <v>948</v>
      </c>
      <c r="L281" s="12" t="s">
        <v>363</v>
      </c>
      <c r="M281" s="13" t="s">
        <v>991</v>
      </c>
      <c r="N281" s="25"/>
      <c r="O281" s="8" t="s">
        <v>85</v>
      </c>
      <c r="P281" s="8" t="s">
        <v>467</v>
      </c>
      <c r="Q281" s="19"/>
      <c r="R281" s="19"/>
      <c r="S281" s="17" t="str">
        <f t="shared" si="28"/>
        <v>新增16例確診，14例境外移入、2例本土</v>
      </c>
      <c r="T281" s="20"/>
      <c r="U281" s="18" t="str">
        <f t="shared" si="1"/>
        <v>#280</v>
      </c>
    </row>
    <row r="282">
      <c r="A282" s="5" t="s">
        <v>992</v>
      </c>
      <c r="B282" s="6">
        <v>43918.0</v>
      </c>
      <c r="C282" s="7" t="s">
        <v>21</v>
      </c>
      <c r="D282" s="7" t="s">
        <v>267</v>
      </c>
      <c r="E282" s="7" t="s">
        <v>23</v>
      </c>
      <c r="F282" s="34"/>
      <c r="G282" s="7" t="s">
        <v>25</v>
      </c>
      <c r="H282" s="8" t="s">
        <v>993</v>
      </c>
      <c r="I282" s="9">
        <v>43916.0</v>
      </c>
      <c r="J282" s="10">
        <v>43910.0</v>
      </c>
      <c r="K282" s="13" t="s">
        <v>948</v>
      </c>
      <c r="L282" s="12" t="s">
        <v>363</v>
      </c>
      <c r="M282" s="13" t="s">
        <v>994</v>
      </c>
      <c r="N282" s="25"/>
      <c r="O282" s="8" t="s">
        <v>85</v>
      </c>
      <c r="P282" s="8" t="s">
        <v>467</v>
      </c>
      <c r="Q282" s="19"/>
      <c r="R282" s="19"/>
      <c r="S282" s="17" t="str">
        <f t="shared" si="28"/>
        <v>新增16例確診，14例境外移入、2例本土</v>
      </c>
      <c r="T282" s="20"/>
      <c r="U282" s="18" t="str">
        <f t="shared" si="1"/>
        <v>#281</v>
      </c>
    </row>
    <row r="283">
      <c r="A283" s="5" t="s">
        <v>995</v>
      </c>
      <c r="B283" s="6">
        <v>43918.0</v>
      </c>
      <c r="C283" s="7" t="s">
        <v>21</v>
      </c>
      <c r="D283" s="7" t="s">
        <v>76</v>
      </c>
      <c r="E283" s="7" t="s">
        <v>23</v>
      </c>
      <c r="F283" s="34"/>
      <c r="G283" s="7" t="s">
        <v>25</v>
      </c>
      <c r="H283" s="8" t="s">
        <v>996</v>
      </c>
      <c r="I283" s="9">
        <v>43916.0</v>
      </c>
      <c r="J283" s="10">
        <v>43910.0</v>
      </c>
      <c r="K283" s="13" t="s">
        <v>948</v>
      </c>
      <c r="L283" s="12" t="s">
        <v>363</v>
      </c>
      <c r="M283" s="13" t="s">
        <v>997</v>
      </c>
      <c r="N283" s="25"/>
      <c r="O283" s="8" t="s">
        <v>85</v>
      </c>
      <c r="P283" s="8" t="s">
        <v>467</v>
      </c>
      <c r="Q283" s="19"/>
      <c r="R283" s="19"/>
      <c r="S283" s="17" t="str">
        <f t="shared" si="28"/>
        <v>新增16例確診，14例境外移入、2例本土</v>
      </c>
      <c r="T283" s="20"/>
      <c r="U283" s="18" t="str">
        <f t="shared" si="1"/>
        <v>#282</v>
      </c>
    </row>
    <row r="284">
      <c r="A284" s="5" t="s">
        <v>998</v>
      </c>
      <c r="B284" s="6">
        <v>43918.0</v>
      </c>
      <c r="C284" s="7" t="s">
        <v>21</v>
      </c>
      <c r="D284" s="7" t="s">
        <v>76</v>
      </c>
      <c r="E284" s="7" t="s">
        <v>23</v>
      </c>
      <c r="F284" s="34"/>
      <c r="G284" s="7" t="s">
        <v>25</v>
      </c>
      <c r="H284" s="8" t="s">
        <v>999</v>
      </c>
      <c r="I284" s="9">
        <v>43913.0</v>
      </c>
      <c r="J284" s="10">
        <v>43914.0</v>
      </c>
      <c r="K284" s="13" t="s">
        <v>948</v>
      </c>
      <c r="L284" s="12" t="s">
        <v>426</v>
      </c>
      <c r="M284" s="13" t="s">
        <v>1000</v>
      </c>
      <c r="N284" s="25"/>
      <c r="O284" s="8" t="s">
        <v>85</v>
      </c>
      <c r="P284" s="8" t="s">
        <v>334</v>
      </c>
      <c r="Q284" s="19"/>
      <c r="R284" s="19"/>
      <c r="S284" s="17" t="str">
        <f t="shared" si="28"/>
        <v>新增16例確診，14例境外移入、2例本土</v>
      </c>
      <c r="T284" s="20"/>
      <c r="U284" s="18" t="str">
        <f t="shared" si="1"/>
        <v>#283</v>
      </c>
    </row>
    <row r="285">
      <c r="A285" s="5" t="s">
        <v>1001</v>
      </c>
      <c r="B285" s="6">
        <v>43919.0</v>
      </c>
      <c r="C285" s="7" t="s">
        <v>37</v>
      </c>
      <c r="D285" s="7" t="s">
        <v>76</v>
      </c>
      <c r="E285" s="7" t="s">
        <v>23</v>
      </c>
      <c r="F285" s="34"/>
      <c r="G285" s="7" t="s">
        <v>25</v>
      </c>
      <c r="H285" s="8" t="s">
        <v>1002</v>
      </c>
      <c r="I285" s="9">
        <v>43910.0</v>
      </c>
      <c r="J285" s="10">
        <v>43915.0</v>
      </c>
      <c r="K285" s="13" t="s">
        <v>1003</v>
      </c>
      <c r="L285" s="12" t="s">
        <v>426</v>
      </c>
      <c r="M285" s="13" t="s">
        <v>1004</v>
      </c>
      <c r="N285" s="25"/>
      <c r="O285" s="8" t="s">
        <v>85</v>
      </c>
      <c r="P285" s="8" t="s">
        <v>1005</v>
      </c>
      <c r="Q285" s="19"/>
      <c r="R285" s="19"/>
      <c r="S285" s="17" t="str">
        <f t="shared" ref="S285:S299" si="29">HYPERLINK("https://www.cdc.gov.tw/Bulletin/Detail/zfX8R4_THZO6a32ziCcaeg?typeid=9","新增15例確診，14例境外移入、1例本土")</f>
        <v>新增15例確診，14例境外移入、1例本土</v>
      </c>
      <c r="T285" s="20"/>
      <c r="U285" s="18" t="str">
        <f t="shared" si="1"/>
        <v>#284</v>
      </c>
    </row>
    <row r="286">
      <c r="A286" s="5" t="s">
        <v>1006</v>
      </c>
      <c r="B286" s="6">
        <v>43919.0</v>
      </c>
      <c r="C286" s="7" t="s">
        <v>37</v>
      </c>
      <c r="D286" s="7" t="s">
        <v>116</v>
      </c>
      <c r="E286" s="7" t="s">
        <v>23</v>
      </c>
      <c r="F286" s="34"/>
      <c r="G286" s="7" t="s">
        <v>25</v>
      </c>
      <c r="H286" s="8" t="s">
        <v>1007</v>
      </c>
      <c r="I286" s="9">
        <v>43906.0</v>
      </c>
      <c r="J286" s="10">
        <v>43909.0</v>
      </c>
      <c r="K286" s="13" t="s">
        <v>1008</v>
      </c>
      <c r="L286" s="12" t="s">
        <v>438</v>
      </c>
      <c r="M286" s="13" t="s">
        <v>1009</v>
      </c>
      <c r="N286" s="25"/>
      <c r="O286" s="8" t="s">
        <v>85</v>
      </c>
      <c r="P286" s="8" t="s">
        <v>334</v>
      </c>
      <c r="Q286" s="19"/>
      <c r="R286" s="19"/>
      <c r="S286" s="17" t="str">
        <f t="shared" si="29"/>
        <v>新增15例確診，14例境外移入、1例本土</v>
      </c>
      <c r="T286" s="20"/>
      <c r="U286" s="18" t="str">
        <f t="shared" si="1"/>
        <v>#285</v>
      </c>
    </row>
    <row r="287">
      <c r="A287" s="5" t="s">
        <v>1010</v>
      </c>
      <c r="B287" s="6">
        <v>43919.0</v>
      </c>
      <c r="C287" s="7" t="s">
        <v>21</v>
      </c>
      <c r="D287" s="7" t="s">
        <v>116</v>
      </c>
      <c r="E287" s="7" t="s">
        <v>23</v>
      </c>
      <c r="F287" s="34"/>
      <c r="G287" s="7" t="s">
        <v>25</v>
      </c>
      <c r="H287" s="8" t="s">
        <v>1011</v>
      </c>
      <c r="I287" s="9">
        <v>43907.0</v>
      </c>
      <c r="J287" s="10">
        <v>43913.0</v>
      </c>
      <c r="K287" s="13" t="s">
        <v>1003</v>
      </c>
      <c r="L287" s="12" t="s">
        <v>426</v>
      </c>
      <c r="M287" s="13" t="s">
        <v>1012</v>
      </c>
      <c r="N287" s="25"/>
      <c r="O287" s="8" t="s">
        <v>85</v>
      </c>
      <c r="P287" s="8" t="s">
        <v>519</v>
      </c>
      <c r="Q287" s="19"/>
      <c r="R287" s="19"/>
      <c r="S287" s="17" t="str">
        <f t="shared" si="29"/>
        <v>新增15例確診，14例境外移入、1例本土</v>
      </c>
      <c r="T287" s="20"/>
      <c r="U287" s="18" t="str">
        <f t="shared" si="1"/>
        <v>#286</v>
      </c>
    </row>
    <row r="288">
      <c r="A288" s="5" t="s">
        <v>1013</v>
      </c>
      <c r="B288" s="6">
        <v>43919.0</v>
      </c>
      <c r="C288" s="7" t="s">
        <v>37</v>
      </c>
      <c r="D288" s="7" t="s">
        <v>116</v>
      </c>
      <c r="E288" s="7" t="s">
        <v>23</v>
      </c>
      <c r="F288" s="34"/>
      <c r="G288" s="7" t="s">
        <v>25</v>
      </c>
      <c r="H288" s="8" t="s">
        <v>1014</v>
      </c>
      <c r="I288" s="9">
        <v>43916.0</v>
      </c>
      <c r="J288" s="10">
        <v>43909.0</v>
      </c>
      <c r="K288" s="13" t="s">
        <v>1008</v>
      </c>
      <c r="L288" s="12" t="s">
        <v>363</v>
      </c>
      <c r="M288" s="13" t="s">
        <v>1015</v>
      </c>
      <c r="N288" s="25"/>
      <c r="O288" s="8" t="s">
        <v>85</v>
      </c>
      <c r="P288" s="8" t="s">
        <v>467</v>
      </c>
      <c r="Q288" s="19"/>
      <c r="R288" s="19"/>
      <c r="S288" s="17" t="str">
        <f t="shared" si="29"/>
        <v>新增15例確診，14例境外移入、1例本土</v>
      </c>
      <c r="T288" s="20"/>
      <c r="U288" s="18" t="str">
        <f t="shared" si="1"/>
        <v>#287</v>
      </c>
    </row>
    <row r="289">
      <c r="A289" s="5" t="s">
        <v>1016</v>
      </c>
      <c r="B289" s="6">
        <v>43919.0</v>
      </c>
      <c r="C289" s="7" t="s">
        <v>37</v>
      </c>
      <c r="D289" s="7" t="s">
        <v>76</v>
      </c>
      <c r="E289" s="7" t="s">
        <v>23</v>
      </c>
      <c r="F289" s="34"/>
      <c r="G289" s="7" t="s">
        <v>25</v>
      </c>
      <c r="H289" s="8" t="s">
        <v>890</v>
      </c>
      <c r="I289" s="9">
        <v>43912.0</v>
      </c>
      <c r="J289" s="10">
        <v>43913.0</v>
      </c>
      <c r="K289" s="13" t="s">
        <v>1017</v>
      </c>
      <c r="L289" s="12" t="s">
        <v>426</v>
      </c>
      <c r="M289" s="13" t="s">
        <v>130</v>
      </c>
      <c r="N289" s="25"/>
      <c r="O289" s="8" t="s">
        <v>85</v>
      </c>
      <c r="P289" s="8" t="s">
        <v>1018</v>
      </c>
      <c r="Q289" s="19"/>
      <c r="R289" s="19"/>
      <c r="S289" s="17" t="str">
        <f t="shared" si="29"/>
        <v>新增15例確診，14例境外移入、1例本土</v>
      </c>
      <c r="T289" s="20"/>
      <c r="U289" s="18" t="str">
        <f t="shared" si="1"/>
        <v>#288</v>
      </c>
    </row>
    <row r="290">
      <c r="A290" s="5" t="s">
        <v>1019</v>
      </c>
      <c r="B290" s="6">
        <v>43919.0</v>
      </c>
      <c r="C290" s="7" t="s">
        <v>21</v>
      </c>
      <c r="D290" s="7" t="s">
        <v>59</v>
      </c>
      <c r="E290" s="7" t="s">
        <v>23</v>
      </c>
      <c r="F290" s="7" t="s">
        <v>50</v>
      </c>
      <c r="G290" s="7" t="s">
        <v>54</v>
      </c>
      <c r="H290" s="8" t="s">
        <v>55</v>
      </c>
      <c r="I290" s="19"/>
      <c r="J290" s="10">
        <v>43912.0</v>
      </c>
      <c r="K290" s="13" t="s">
        <v>1008</v>
      </c>
      <c r="L290" s="12" t="s">
        <v>438</v>
      </c>
      <c r="M290" s="13" t="s">
        <v>1020</v>
      </c>
      <c r="N290" s="25"/>
      <c r="O290" s="8" t="s">
        <v>1021</v>
      </c>
      <c r="P290" s="8" t="s">
        <v>1022</v>
      </c>
      <c r="Q290" s="19"/>
      <c r="R290" s="19"/>
      <c r="S290" s="17" t="str">
        <f t="shared" si="29"/>
        <v>新增15例確診，14例境外移入、1例本土</v>
      </c>
      <c r="T290" s="20"/>
      <c r="U290" s="18" t="str">
        <f t="shared" si="1"/>
        <v>#289</v>
      </c>
    </row>
    <row r="291">
      <c r="A291" s="5" t="s">
        <v>1023</v>
      </c>
      <c r="B291" s="6">
        <v>43919.0</v>
      </c>
      <c r="C291" s="7" t="s">
        <v>21</v>
      </c>
      <c r="D291" s="7" t="s">
        <v>22</v>
      </c>
      <c r="E291" s="7" t="s">
        <v>23</v>
      </c>
      <c r="F291" s="34"/>
      <c r="G291" s="7" t="s">
        <v>25</v>
      </c>
      <c r="H291" s="8" t="s">
        <v>1024</v>
      </c>
      <c r="I291" s="9">
        <v>43904.0</v>
      </c>
      <c r="J291" s="10">
        <v>43912.0</v>
      </c>
      <c r="K291" s="13" t="s">
        <v>1003</v>
      </c>
      <c r="L291" s="12" t="s">
        <v>438</v>
      </c>
      <c r="M291" s="13" t="s">
        <v>1025</v>
      </c>
      <c r="N291" s="25"/>
      <c r="O291" s="8" t="s">
        <v>85</v>
      </c>
      <c r="P291" s="8" t="s">
        <v>1026</v>
      </c>
      <c r="Q291" s="19"/>
      <c r="R291" s="19"/>
      <c r="S291" s="17" t="str">
        <f t="shared" si="29"/>
        <v>新增15例確診，14例境外移入、1例本土</v>
      </c>
      <c r="T291" s="20"/>
      <c r="U291" s="18" t="str">
        <f t="shared" si="1"/>
        <v>#290</v>
      </c>
    </row>
    <row r="292">
      <c r="A292" s="5" t="s">
        <v>1027</v>
      </c>
      <c r="B292" s="6">
        <v>43919.0</v>
      </c>
      <c r="C292" s="7" t="s">
        <v>37</v>
      </c>
      <c r="D292" s="7" t="s">
        <v>100</v>
      </c>
      <c r="E292" s="7" t="s">
        <v>23</v>
      </c>
      <c r="F292" s="34"/>
      <c r="G292" s="7" t="s">
        <v>25</v>
      </c>
      <c r="H292" s="8" t="s">
        <v>1024</v>
      </c>
      <c r="I292" s="9">
        <v>43904.0</v>
      </c>
      <c r="J292" s="10">
        <v>43912.0</v>
      </c>
      <c r="K292" s="13" t="s">
        <v>1003</v>
      </c>
      <c r="L292" s="12" t="s">
        <v>438</v>
      </c>
      <c r="M292" s="13" t="s">
        <v>1028</v>
      </c>
      <c r="N292" s="25"/>
      <c r="O292" s="8" t="s">
        <v>85</v>
      </c>
      <c r="P292" s="8" t="s">
        <v>1029</v>
      </c>
      <c r="Q292" s="19"/>
      <c r="R292" s="19"/>
      <c r="S292" s="17" t="str">
        <f t="shared" si="29"/>
        <v>新增15例確診，14例境外移入、1例本土</v>
      </c>
      <c r="T292" s="20"/>
      <c r="U292" s="18" t="str">
        <f t="shared" si="1"/>
        <v>#291</v>
      </c>
    </row>
    <row r="293">
      <c r="A293" s="5" t="s">
        <v>1030</v>
      </c>
      <c r="B293" s="6">
        <v>43919.0</v>
      </c>
      <c r="C293" s="7" t="s">
        <v>21</v>
      </c>
      <c r="D293" s="7" t="s">
        <v>267</v>
      </c>
      <c r="E293" s="7" t="s">
        <v>23</v>
      </c>
      <c r="F293" s="34"/>
      <c r="G293" s="7" t="s">
        <v>25</v>
      </c>
      <c r="H293" s="8" t="s">
        <v>1031</v>
      </c>
      <c r="I293" s="9">
        <v>43909.0</v>
      </c>
      <c r="J293" s="10">
        <v>43912.0</v>
      </c>
      <c r="K293" s="13" t="s">
        <v>1032</v>
      </c>
      <c r="L293" s="12" t="s">
        <v>426</v>
      </c>
      <c r="M293" s="13" t="s">
        <v>1033</v>
      </c>
      <c r="N293" s="25"/>
      <c r="O293" s="8" t="s">
        <v>85</v>
      </c>
      <c r="P293" s="8" t="s">
        <v>334</v>
      </c>
      <c r="Q293" s="19"/>
      <c r="R293" s="19"/>
      <c r="S293" s="17" t="str">
        <f t="shared" si="29"/>
        <v>新增15例確診，14例境外移入、1例本土</v>
      </c>
      <c r="T293" s="20"/>
      <c r="U293" s="18" t="str">
        <f t="shared" si="1"/>
        <v>#292</v>
      </c>
    </row>
    <row r="294">
      <c r="A294" s="5" t="s">
        <v>1034</v>
      </c>
      <c r="B294" s="6">
        <v>43919.0</v>
      </c>
      <c r="C294" s="7" t="s">
        <v>37</v>
      </c>
      <c r="D294" s="7" t="s">
        <v>59</v>
      </c>
      <c r="E294" s="7" t="s">
        <v>23</v>
      </c>
      <c r="F294" s="7" t="s">
        <v>50</v>
      </c>
      <c r="G294" s="7" t="s">
        <v>25</v>
      </c>
      <c r="H294" s="8" t="s">
        <v>1035</v>
      </c>
      <c r="I294" s="9">
        <v>43906.0</v>
      </c>
      <c r="J294" s="10">
        <v>43913.0</v>
      </c>
      <c r="K294" s="13" t="s">
        <v>1008</v>
      </c>
      <c r="L294" s="12" t="s">
        <v>1036</v>
      </c>
      <c r="M294" s="13" t="s">
        <v>42</v>
      </c>
      <c r="N294" s="25"/>
      <c r="O294" s="8" t="s">
        <v>85</v>
      </c>
      <c r="P294" s="8" t="s">
        <v>1037</v>
      </c>
      <c r="Q294" s="19"/>
      <c r="R294" s="19"/>
      <c r="S294" s="17" t="str">
        <f t="shared" si="29"/>
        <v>新增15例確診，14例境外移入、1例本土</v>
      </c>
      <c r="T294" s="20"/>
      <c r="U294" s="18" t="str">
        <f t="shared" si="1"/>
        <v>#293</v>
      </c>
    </row>
    <row r="295">
      <c r="A295" s="5" t="s">
        <v>1038</v>
      </c>
      <c r="B295" s="6">
        <v>43919.0</v>
      </c>
      <c r="C295" s="7" t="s">
        <v>21</v>
      </c>
      <c r="D295" s="7" t="s">
        <v>76</v>
      </c>
      <c r="E295" s="7" t="s">
        <v>23</v>
      </c>
      <c r="F295" s="34"/>
      <c r="G295" s="7" t="s">
        <v>25</v>
      </c>
      <c r="H295" s="8" t="s">
        <v>1039</v>
      </c>
      <c r="I295" s="9">
        <v>43910.0</v>
      </c>
      <c r="J295" s="10">
        <v>43915.0</v>
      </c>
      <c r="K295" s="13" t="s">
        <v>1040</v>
      </c>
      <c r="L295" s="12" t="s">
        <v>426</v>
      </c>
      <c r="M295" s="13" t="s">
        <v>1041</v>
      </c>
      <c r="N295" s="25"/>
      <c r="O295" s="8" t="s">
        <v>85</v>
      </c>
      <c r="P295" s="8" t="s">
        <v>334</v>
      </c>
      <c r="Q295" s="19"/>
      <c r="R295" s="19"/>
      <c r="S295" s="17" t="str">
        <f t="shared" si="29"/>
        <v>新增15例確診，14例境外移入、1例本土</v>
      </c>
      <c r="T295" s="20"/>
      <c r="U295" s="18" t="str">
        <f t="shared" si="1"/>
        <v>#294</v>
      </c>
    </row>
    <row r="296">
      <c r="A296" s="5" t="s">
        <v>1042</v>
      </c>
      <c r="B296" s="6">
        <v>43919.0</v>
      </c>
      <c r="C296" s="7" t="s">
        <v>37</v>
      </c>
      <c r="D296" s="7" t="s">
        <v>100</v>
      </c>
      <c r="E296" s="7" t="s">
        <v>23</v>
      </c>
      <c r="F296" s="34"/>
      <c r="G296" s="7" t="s">
        <v>25</v>
      </c>
      <c r="H296" s="8" t="s">
        <v>1043</v>
      </c>
      <c r="I296" s="9">
        <v>43909.0</v>
      </c>
      <c r="J296" s="10">
        <v>43912.0</v>
      </c>
      <c r="K296" s="13" t="s">
        <v>1003</v>
      </c>
      <c r="L296" s="12" t="s">
        <v>426</v>
      </c>
      <c r="M296" s="13" t="s">
        <v>371</v>
      </c>
      <c r="N296" s="25"/>
      <c r="O296" s="8" t="s">
        <v>85</v>
      </c>
      <c r="P296" s="8" t="s">
        <v>317</v>
      </c>
      <c r="Q296" s="19"/>
      <c r="R296" s="19"/>
      <c r="S296" s="17" t="str">
        <f t="shared" si="29"/>
        <v>新增15例確診，14例境外移入、1例本土</v>
      </c>
      <c r="T296" s="20"/>
      <c r="U296" s="18" t="str">
        <f t="shared" si="1"/>
        <v>#295</v>
      </c>
    </row>
    <row r="297">
      <c r="A297" s="5" t="s">
        <v>1044</v>
      </c>
      <c r="B297" s="6">
        <v>43919.0</v>
      </c>
      <c r="C297" s="7" t="s">
        <v>21</v>
      </c>
      <c r="D297" s="7" t="s">
        <v>76</v>
      </c>
      <c r="E297" s="7" t="s">
        <v>23</v>
      </c>
      <c r="F297" s="34"/>
      <c r="G297" s="7" t="s">
        <v>25</v>
      </c>
      <c r="H297" s="8" t="s">
        <v>1045</v>
      </c>
      <c r="I297" s="9">
        <v>43917.0</v>
      </c>
      <c r="J297" s="10">
        <v>43898.0</v>
      </c>
      <c r="K297" s="13" t="s">
        <v>1040</v>
      </c>
      <c r="L297" s="12" t="s">
        <v>363</v>
      </c>
      <c r="M297" s="13" t="s">
        <v>1046</v>
      </c>
      <c r="N297" s="25"/>
      <c r="O297" s="8" t="s">
        <v>85</v>
      </c>
      <c r="P297" s="8" t="s">
        <v>467</v>
      </c>
      <c r="Q297" s="19"/>
      <c r="R297" s="19"/>
      <c r="S297" s="17" t="str">
        <f t="shared" si="29"/>
        <v>新增15例確診，14例境外移入、1例本土</v>
      </c>
      <c r="T297" s="20"/>
      <c r="U297" s="18" t="str">
        <f t="shared" si="1"/>
        <v>#296</v>
      </c>
    </row>
    <row r="298">
      <c r="A298" s="5" t="s">
        <v>1047</v>
      </c>
      <c r="B298" s="6">
        <v>43919.0</v>
      </c>
      <c r="C298" s="7" t="s">
        <v>37</v>
      </c>
      <c r="D298" s="7" t="s">
        <v>267</v>
      </c>
      <c r="E298" s="7" t="s">
        <v>23</v>
      </c>
      <c r="F298" s="34"/>
      <c r="G298" s="7" t="s">
        <v>25</v>
      </c>
      <c r="H298" s="8" t="s">
        <v>1048</v>
      </c>
      <c r="I298" s="9">
        <v>43917.0</v>
      </c>
      <c r="J298" s="10">
        <v>43913.0</v>
      </c>
      <c r="K298" s="13" t="s">
        <v>1008</v>
      </c>
      <c r="L298" s="12" t="s">
        <v>363</v>
      </c>
      <c r="M298" s="13" t="s">
        <v>1049</v>
      </c>
      <c r="N298" s="25"/>
      <c r="O298" s="8" t="s">
        <v>85</v>
      </c>
      <c r="P298" s="8" t="s">
        <v>467</v>
      </c>
      <c r="Q298" s="19"/>
      <c r="R298" s="19"/>
      <c r="S298" s="17" t="str">
        <f t="shared" si="29"/>
        <v>新增15例確診，14例境外移入、1例本土</v>
      </c>
      <c r="T298" s="20"/>
      <c r="U298" s="18" t="str">
        <f t="shared" si="1"/>
        <v>#297</v>
      </c>
    </row>
    <row r="299">
      <c r="A299" s="5" t="s">
        <v>1050</v>
      </c>
      <c r="B299" s="6">
        <v>43919.0</v>
      </c>
      <c r="C299" s="7" t="s">
        <v>37</v>
      </c>
      <c r="D299" s="7" t="s">
        <v>116</v>
      </c>
      <c r="E299" s="7" t="s">
        <v>23</v>
      </c>
      <c r="F299" s="34"/>
      <c r="G299" s="7" t="s">
        <v>25</v>
      </c>
      <c r="H299" s="8" t="s">
        <v>1051</v>
      </c>
      <c r="I299" s="9">
        <v>43917.0</v>
      </c>
      <c r="J299" s="10">
        <v>43908.0</v>
      </c>
      <c r="K299" s="13" t="s">
        <v>1040</v>
      </c>
      <c r="L299" s="12" t="s">
        <v>363</v>
      </c>
      <c r="M299" s="13" t="s">
        <v>1052</v>
      </c>
      <c r="N299" s="25"/>
      <c r="O299" s="8" t="s">
        <v>85</v>
      </c>
      <c r="P299" s="8" t="s">
        <v>334</v>
      </c>
      <c r="Q299" s="19"/>
      <c r="R299" s="19"/>
      <c r="S299" s="17" t="str">
        <f t="shared" si="29"/>
        <v>新增15例確診，14例境外移入、1例本土</v>
      </c>
      <c r="T299" s="20"/>
      <c r="U299" s="18" t="str">
        <f t="shared" si="1"/>
        <v>#298</v>
      </c>
    </row>
    <row r="300">
      <c r="A300" s="5" t="s">
        <v>1053</v>
      </c>
      <c r="B300" s="6">
        <v>43920.0</v>
      </c>
      <c r="C300" s="7" t="s">
        <v>37</v>
      </c>
      <c r="D300" s="7" t="s">
        <v>1054</v>
      </c>
      <c r="E300" s="7" t="s">
        <v>23</v>
      </c>
      <c r="F300" s="7" t="s">
        <v>69</v>
      </c>
      <c r="G300" s="7" t="s">
        <v>54</v>
      </c>
      <c r="H300" s="8" t="s">
        <v>55</v>
      </c>
      <c r="I300" s="19"/>
      <c r="J300" s="10">
        <v>43916.0</v>
      </c>
      <c r="K300" s="13" t="s">
        <v>1055</v>
      </c>
      <c r="L300" s="12" t="s">
        <v>447</v>
      </c>
      <c r="M300" s="13" t="s">
        <v>1056</v>
      </c>
      <c r="N300" s="25"/>
      <c r="O300" s="8" t="s">
        <v>1057</v>
      </c>
      <c r="P300" s="8" t="s">
        <v>1058</v>
      </c>
      <c r="Q300" s="19"/>
      <c r="R300" s="19"/>
      <c r="S300" s="17" t="str">
        <f t="shared" ref="S300:S307" si="30">HYPERLINK("https://www.cdc.gov.tw/Bulletin/Detail/bAP9WuMki6vetPkpFO8-Tg?typeid=9","新增8例確診，7例境外移入1例本土")</f>
        <v>新增8例確診，7例境外移入1例本土</v>
      </c>
      <c r="T300" s="20"/>
      <c r="U300" s="18" t="str">
        <f t="shared" si="1"/>
        <v>#299</v>
      </c>
    </row>
    <row r="301">
      <c r="A301" s="5" t="s">
        <v>1059</v>
      </c>
      <c r="B301" s="6">
        <v>43920.0</v>
      </c>
      <c r="C301" s="7" t="s">
        <v>21</v>
      </c>
      <c r="D301" s="7" t="s">
        <v>76</v>
      </c>
      <c r="E301" s="7" t="s">
        <v>23</v>
      </c>
      <c r="F301" s="34"/>
      <c r="G301" s="7" t="s">
        <v>25</v>
      </c>
      <c r="H301" s="8" t="s">
        <v>1060</v>
      </c>
      <c r="I301" s="9">
        <v>43912.0</v>
      </c>
      <c r="J301" s="10">
        <v>43915.0</v>
      </c>
      <c r="K301" s="13" t="s">
        <v>1061</v>
      </c>
      <c r="L301" s="12" t="s">
        <v>447</v>
      </c>
      <c r="M301" s="13" t="s">
        <v>1062</v>
      </c>
      <c r="N301" s="25"/>
      <c r="O301" s="8" t="s">
        <v>85</v>
      </c>
      <c r="P301" s="8" t="s">
        <v>1063</v>
      </c>
      <c r="Q301" s="19"/>
      <c r="R301" s="19"/>
      <c r="S301" s="17" t="str">
        <f t="shared" si="30"/>
        <v>新增8例確診，7例境外移入1例本土</v>
      </c>
      <c r="T301" s="20"/>
      <c r="U301" s="18" t="str">
        <f t="shared" si="1"/>
        <v>#300</v>
      </c>
    </row>
    <row r="302">
      <c r="A302" s="5" t="s">
        <v>1064</v>
      </c>
      <c r="B302" s="6">
        <v>43920.0</v>
      </c>
      <c r="C302" s="7" t="s">
        <v>37</v>
      </c>
      <c r="D302" s="7" t="s">
        <v>116</v>
      </c>
      <c r="E302" s="7" t="s">
        <v>23</v>
      </c>
      <c r="F302" s="34"/>
      <c r="G302" s="7" t="s">
        <v>25</v>
      </c>
      <c r="H302" s="8" t="s">
        <v>1065</v>
      </c>
      <c r="I302" s="9">
        <v>43892.0</v>
      </c>
      <c r="J302" s="10">
        <v>43896.0</v>
      </c>
      <c r="K302" s="13" t="s">
        <v>1055</v>
      </c>
      <c r="L302" s="12" t="s">
        <v>438</v>
      </c>
      <c r="M302" s="13" t="s">
        <v>1066</v>
      </c>
      <c r="N302" s="25"/>
      <c r="O302" s="8" t="s">
        <v>85</v>
      </c>
      <c r="P302" s="8" t="s">
        <v>1067</v>
      </c>
      <c r="Q302" s="19"/>
      <c r="R302" s="19"/>
      <c r="S302" s="17" t="str">
        <f t="shared" si="30"/>
        <v>新增8例確診，7例境外移入1例本土</v>
      </c>
      <c r="T302" s="20"/>
      <c r="U302" s="18" t="str">
        <f t="shared" si="1"/>
        <v>#301</v>
      </c>
    </row>
    <row r="303">
      <c r="A303" s="5" t="s">
        <v>1068</v>
      </c>
      <c r="B303" s="6">
        <v>43920.0</v>
      </c>
      <c r="C303" s="7" t="s">
        <v>37</v>
      </c>
      <c r="D303" s="7" t="s">
        <v>76</v>
      </c>
      <c r="E303" s="7" t="s">
        <v>23</v>
      </c>
      <c r="F303" s="34"/>
      <c r="G303" s="7" t="s">
        <v>25</v>
      </c>
      <c r="H303" s="8" t="s">
        <v>1069</v>
      </c>
      <c r="I303" s="9">
        <v>43906.0</v>
      </c>
      <c r="J303" s="10"/>
      <c r="K303" s="13" t="s">
        <v>1070</v>
      </c>
      <c r="L303" s="12" t="s">
        <v>447</v>
      </c>
      <c r="M303" s="13" t="s">
        <v>108</v>
      </c>
      <c r="N303" s="25"/>
      <c r="O303" s="8" t="s">
        <v>85</v>
      </c>
      <c r="P303" s="8" t="s">
        <v>1071</v>
      </c>
      <c r="Q303" s="19"/>
      <c r="R303" s="19"/>
      <c r="S303" s="17" t="str">
        <f t="shared" si="30"/>
        <v>新增8例確診，7例境外移入1例本土</v>
      </c>
      <c r="T303" s="20"/>
      <c r="U303" s="18" t="str">
        <f t="shared" si="1"/>
        <v>#302</v>
      </c>
    </row>
    <row r="304">
      <c r="A304" s="5" t="s">
        <v>1072</v>
      </c>
      <c r="B304" s="6">
        <v>43920.0</v>
      </c>
      <c r="C304" s="7" t="s">
        <v>37</v>
      </c>
      <c r="D304" s="7" t="s">
        <v>22</v>
      </c>
      <c r="E304" s="7" t="s">
        <v>23</v>
      </c>
      <c r="F304" s="34"/>
      <c r="G304" s="7" t="s">
        <v>25</v>
      </c>
      <c r="H304" s="8" t="s">
        <v>680</v>
      </c>
      <c r="I304" s="9">
        <v>43909.0</v>
      </c>
      <c r="J304" s="10">
        <v>43910.0</v>
      </c>
      <c r="K304" s="13" t="s">
        <v>1055</v>
      </c>
      <c r="L304" s="12" t="s">
        <v>447</v>
      </c>
      <c r="M304" s="13" t="s">
        <v>1073</v>
      </c>
      <c r="N304" s="25"/>
      <c r="O304" s="8" t="s">
        <v>85</v>
      </c>
      <c r="P304" s="8" t="s">
        <v>1074</v>
      </c>
      <c r="Q304" s="19"/>
      <c r="R304" s="19"/>
      <c r="S304" s="17" t="str">
        <f t="shared" si="30"/>
        <v>新增8例確診，7例境外移入1例本土</v>
      </c>
      <c r="T304" s="20"/>
      <c r="U304" s="18" t="str">
        <f t="shared" si="1"/>
        <v>#303</v>
      </c>
    </row>
    <row r="305">
      <c r="A305" s="5" t="s">
        <v>1075</v>
      </c>
      <c r="B305" s="6">
        <v>43920.0</v>
      </c>
      <c r="C305" s="7" t="s">
        <v>21</v>
      </c>
      <c r="D305" s="7" t="s">
        <v>59</v>
      </c>
      <c r="E305" s="7" t="s">
        <v>23</v>
      </c>
      <c r="F305" s="34"/>
      <c r="G305" s="7" t="s">
        <v>25</v>
      </c>
      <c r="H305" s="8" t="s">
        <v>680</v>
      </c>
      <c r="I305" s="9">
        <v>43909.0</v>
      </c>
      <c r="J305" s="10">
        <v>43916.0</v>
      </c>
      <c r="K305" s="13" t="s">
        <v>1055</v>
      </c>
      <c r="L305" s="12" t="s">
        <v>447</v>
      </c>
      <c r="M305" s="13" t="s">
        <v>1076</v>
      </c>
      <c r="N305" s="25"/>
      <c r="O305" s="8" t="s">
        <v>85</v>
      </c>
      <c r="P305" s="8" t="s">
        <v>1077</v>
      </c>
      <c r="Q305" s="19"/>
      <c r="R305" s="19"/>
      <c r="S305" s="17" t="str">
        <f t="shared" si="30"/>
        <v>新增8例確診，7例境外移入1例本土</v>
      </c>
      <c r="T305" s="20"/>
      <c r="U305" s="18" t="str">
        <f t="shared" si="1"/>
        <v>#304</v>
      </c>
    </row>
    <row r="306">
      <c r="A306" s="5" t="s">
        <v>1078</v>
      </c>
      <c r="B306" s="6">
        <v>43920.0</v>
      </c>
      <c r="C306" s="7" t="s">
        <v>21</v>
      </c>
      <c r="D306" s="7" t="s">
        <v>49</v>
      </c>
      <c r="E306" s="7" t="s">
        <v>23</v>
      </c>
      <c r="F306" s="34"/>
      <c r="G306" s="7" t="s">
        <v>25</v>
      </c>
      <c r="H306" s="8" t="s">
        <v>1079</v>
      </c>
      <c r="I306" s="9">
        <v>43904.0</v>
      </c>
      <c r="J306" s="10">
        <v>43914.0</v>
      </c>
      <c r="K306" s="13" t="s">
        <v>1080</v>
      </c>
      <c r="L306" s="12" t="s">
        <v>447</v>
      </c>
      <c r="M306" s="13" t="s">
        <v>818</v>
      </c>
      <c r="N306" s="25"/>
      <c r="O306" s="8" t="s">
        <v>85</v>
      </c>
      <c r="P306" s="8" t="s">
        <v>1081</v>
      </c>
      <c r="Q306" s="19"/>
      <c r="R306" s="19"/>
      <c r="S306" s="17" t="str">
        <f t="shared" si="30"/>
        <v>新增8例確診，7例境外移入1例本土</v>
      </c>
      <c r="T306" s="20"/>
      <c r="U306" s="18" t="str">
        <f t="shared" si="1"/>
        <v>#305</v>
      </c>
    </row>
    <row r="307">
      <c r="A307" s="5" t="s">
        <v>1082</v>
      </c>
      <c r="B307" s="6">
        <v>43920.0</v>
      </c>
      <c r="C307" s="7" t="s">
        <v>37</v>
      </c>
      <c r="D307" s="7" t="s">
        <v>116</v>
      </c>
      <c r="E307" s="7" t="s">
        <v>23</v>
      </c>
      <c r="F307" s="34"/>
      <c r="G307" s="7" t="s">
        <v>25</v>
      </c>
      <c r="H307" s="8" t="s">
        <v>1083</v>
      </c>
      <c r="I307" s="9">
        <v>43909.0</v>
      </c>
      <c r="J307" s="10">
        <v>43910.0</v>
      </c>
      <c r="K307" s="13" t="s">
        <v>1055</v>
      </c>
      <c r="L307" s="12" t="s">
        <v>426</v>
      </c>
      <c r="M307" s="13" t="s">
        <v>1084</v>
      </c>
      <c r="N307" s="25"/>
      <c r="O307" s="8" t="s">
        <v>85</v>
      </c>
      <c r="P307" s="8" t="s">
        <v>519</v>
      </c>
      <c r="Q307" s="19"/>
      <c r="R307" s="19"/>
      <c r="S307" s="17" t="str">
        <f t="shared" si="30"/>
        <v>新增8例確診，7例境外移入1例本土</v>
      </c>
      <c r="T307" s="20"/>
      <c r="U307" s="18" t="str">
        <f t="shared" si="1"/>
        <v>#306</v>
      </c>
    </row>
    <row r="308">
      <c r="A308" s="5" t="s">
        <v>1085</v>
      </c>
      <c r="B308" s="6">
        <v>43921.0</v>
      </c>
      <c r="C308" s="7" t="s">
        <v>37</v>
      </c>
      <c r="D308" s="7" t="s">
        <v>49</v>
      </c>
      <c r="E308" s="7" t="s">
        <v>23</v>
      </c>
      <c r="F308" s="7" t="s">
        <v>124</v>
      </c>
      <c r="G308" s="7" t="s">
        <v>54</v>
      </c>
      <c r="H308" s="8" t="s">
        <v>55</v>
      </c>
      <c r="I308" s="19"/>
      <c r="J308" s="10">
        <v>43915.0</v>
      </c>
      <c r="K308" s="13" t="s">
        <v>1086</v>
      </c>
      <c r="L308" s="12" t="s">
        <v>438</v>
      </c>
      <c r="M308" s="13" t="s">
        <v>1087</v>
      </c>
      <c r="N308" s="25"/>
      <c r="O308" s="8" t="s">
        <v>1088</v>
      </c>
      <c r="P308" s="8" t="s">
        <v>1089</v>
      </c>
      <c r="Q308" s="19"/>
      <c r="R308" s="19"/>
      <c r="S308" s="17" t="str">
        <f t="shared" ref="S308:S323" si="31">HYPERLINK("https://www.cdc.gov.tw/Bulletin/Detail/1Il2UKxUx7lU99Q_qfxcSQ?typeid=9","新增16例確診，14例境外移入2例本土")</f>
        <v>新增16例確診，14例境外移入2例本土</v>
      </c>
      <c r="T308" s="20"/>
      <c r="U308" s="18" t="str">
        <f t="shared" si="1"/>
        <v>#307</v>
      </c>
    </row>
    <row r="309">
      <c r="A309" s="5" t="s">
        <v>1090</v>
      </c>
      <c r="B309" s="6">
        <v>43921.0</v>
      </c>
      <c r="C309" s="7" t="s">
        <v>37</v>
      </c>
      <c r="D309" s="7" t="s">
        <v>59</v>
      </c>
      <c r="E309" s="7" t="s">
        <v>23</v>
      </c>
      <c r="F309" s="34"/>
      <c r="G309" s="7" t="s">
        <v>25</v>
      </c>
      <c r="H309" s="8" t="s">
        <v>1091</v>
      </c>
      <c r="I309" s="9">
        <v>43910.0</v>
      </c>
      <c r="J309" s="10">
        <v>43912.0</v>
      </c>
      <c r="K309" s="13" t="s">
        <v>1092</v>
      </c>
      <c r="L309" s="12" t="s">
        <v>426</v>
      </c>
      <c r="M309" s="13" t="s">
        <v>1093</v>
      </c>
      <c r="N309" s="25"/>
      <c r="O309" s="8" t="s">
        <v>85</v>
      </c>
      <c r="P309" s="8" t="s">
        <v>334</v>
      </c>
      <c r="Q309" s="19"/>
      <c r="R309" s="19"/>
      <c r="S309" s="17" t="str">
        <f t="shared" si="31"/>
        <v>新增16例確診，14例境外移入2例本土</v>
      </c>
      <c r="T309" s="20"/>
      <c r="U309" s="18" t="str">
        <f t="shared" si="1"/>
        <v>#308</v>
      </c>
    </row>
    <row r="310">
      <c r="A310" s="5" t="s">
        <v>1094</v>
      </c>
      <c r="B310" s="6">
        <v>43921.0</v>
      </c>
      <c r="C310" s="7" t="s">
        <v>21</v>
      </c>
      <c r="D310" s="7" t="s">
        <v>116</v>
      </c>
      <c r="E310" s="7" t="s">
        <v>23</v>
      </c>
      <c r="F310" s="34"/>
      <c r="G310" s="7" t="s">
        <v>25</v>
      </c>
      <c r="H310" s="8" t="s">
        <v>1095</v>
      </c>
      <c r="I310" s="9">
        <v>43918.0</v>
      </c>
      <c r="J310" s="10">
        <v>43905.0</v>
      </c>
      <c r="K310" s="13" t="s">
        <v>1096</v>
      </c>
      <c r="L310" s="12" t="s">
        <v>363</v>
      </c>
      <c r="M310" s="13" t="s">
        <v>1097</v>
      </c>
      <c r="N310" s="25"/>
      <c r="O310" s="8" t="s">
        <v>85</v>
      </c>
      <c r="P310" s="8" t="s">
        <v>1098</v>
      </c>
      <c r="Q310" s="19"/>
      <c r="R310" s="19"/>
      <c r="S310" s="17" t="str">
        <f t="shared" si="31"/>
        <v>新增16例確診，14例境外移入2例本土</v>
      </c>
      <c r="T310" s="20"/>
      <c r="U310" s="18" t="str">
        <f t="shared" si="1"/>
        <v>#309</v>
      </c>
    </row>
    <row r="311">
      <c r="A311" s="5" t="s">
        <v>1099</v>
      </c>
      <c r="B311" s="6">
        <v>43921.0</v>
      </c>
      <c r="C311" s="7" t="s">
        <v>21</v>
      </c>
      <c r="D311" s="7" t="s">
        <v>76</v>
      </c>
      <c r="E311" s="7" t="s">
        <v>23</v>
      </c>
      <c r="F311" s="34"/>
      <c r="G311" s="7" t="s">
        <v>25</v>
      </c>
      <c r="H311" s="8" t="s">
        <v>1100</v>
      </c>
      <c r="I311" s="9">
        <v>43918.0</v>
      </c>
      <c r="J311" s="10">
        <v>43905.0</v>
      </c>
      <c r="K311" s="13" t="s">
        <v>1092</v>
      </c>
      <c r="L311" s="12" t="s">
        <v>363</v>
      </c>
      <c r="M311" s="13" t="s">
        <v>1101</v>
      </c>
      <c r="N311" s="25"/>
      <c r="O311" s="8" t="s">
        <v>85</v>
      </c>
      <c r="P311" s="8" t="s">
        <v>467</v>
      </c>
      <c r="Q311" s="19"/>
      <c r="R311" s="19"/>
      <c r="S311" s="17" t="str">
        <f t="shared" si="31"/>
        <v>新增16例確診，14例境外移入2例本土</v>
      </c>
      <c r="T311" s="20"/>
      <c r="U311" s="18" t="str">
        <f t="shared" si="1"/>
        <v>#310</v>
      </c>
    </row>
    <row r="312">
      <c r="A312" s="5" t="s">
        <v>1102</v>
      </c>
      <c r="B312" s="6">
        <v>43921.0</v>
      </c>
      <c r="C312" s="7" t="s">
        <v>21</v>
      </c>
      <c r="D312" s="7" t="s">
        <v>116</v>
      </c>
      <c r="E312" s="7" t="s">
        <v>23</v>
      </c>
      <c r="F312" s="34"/>
      <c r="G312" s="7" t="s">
        <v>25</v>
      </c>
      <c r="H312" s="8" t="s">
        <v>1103</v>
      </c>
      <c r="I312" s="9">
        <v>43918.0</v>
      </c>
      <c r="J312" s="10">
        <v>43914.0</v>
      </c>
      <c r="K312" s="13" t="s">
        <v>1096</v>
      </c>
      <c r="L312" s="12" t="s">
        <v>363</v>
      </c>
      <c r="M312" s="13" t="s">
        <v>1104</v>
      </c>
      <c r="N312" s="25"/>
      <c r="O312" s="8" t="s">
        <v>85</v>
      </c>
      <c r="P312" s="8" t="s">
        <v>357</v>
      </c>
      <c r="Q312" s="19"/>
      <c r="R312" s="19"/>
      <c r="S312" s="17" t="str">
        <f t="shared" si="31"/>
        <v>新增16例確診，14例境外移入2例本土</v>
      </c>
      <c r="T312" s="20"/>
      <c r="U312" s="18" t="str">
        <f t="shared" si="1"/>
        <v>#311</v>
      </c>
    </row>
    <row r="313">
      <c r="A313" s="5" t="s">
        <v>1105</v>
      </c>
      <c r="B313" s="6">
        <v>43921.0</v>
      </c>
      <c r="C313" s="7" t="s">
        <v>21</v>
      </c>
      <c r="D313" s="7" t="s">
        <v>116</v>
      </c>
      <c r="E313" s="7" t="s">
        <v>23</v>
      </c>
      <c r="F313" s="34"/>
      <c r="G313" s="7" t="s">
        <v>25</v>
      </c>
      <c r="H313" s="8" t="s">
        <v>1106</v>
      </c>
      <c r="I313" s="9">
        <v>43918.0</v>
      </c>
      <c r="J313" s="10">
        <v>43912.0</v>
      </c>
      <c r="K313" s="13" t="s">
        <v>1092</v>
      </c>
      <c r="L313" s="12" t="s">
        <v>363</v>
      </c>
      <c r="M313" s="13" t="s">
        <v>1107</v>
      </c>
      <c r="N313" s="25"/>
      <c r="O313" s="8" t="s">
        <v>85</v>
      </c>
      <c r="P313" s="8" t="s">
        <v>334</v>
      </c>
      <c r="Q313" s="19"/>
      <c r="R313" s="19"/>
      <c r="S313" s="17" t="str">
        <f t="shared" si="31"/>
        <v>新增16例確診，14例境外移入2例本土</v>
      </c>
      <c r="T313" s="20"/>
      <c r="U313" s="18" t="str">
        <f t="shared" si="1"/>
        <v>#312</v>
      </c>
    </row>
    <row r="314">
      <c r="A314" s="5" t="s">
        <v>1108</v>
      </c>
      <c r="B314" s="6">
        <v>43921.0</v>
      </c>
      <c r="C314" s="7" t="s">
        <v>21</v>
      </c>
      <c r="D314" s="7" t="s">
        <v>59</v>
      </c>
      <c r="E314" s="7" t="s">
        <v>23</v>
      </c>
      <c r="F314" s="34"/>
      <c r="G314" s="7" t="s">
        <v>25</v>
      </c>
      <c r="H314" s="8" t="s">
        <v>1109</v>
      </c>
      <c r="I314" s="9">
        <v>43918.0</v>
      </c>
      <c r="J314" s="10">
        <v>43912.0</v>
      </c>
      <c r="K314" s="13" t="s">
        <v>1092</v>
      </c>
      <c r="L314" s="12" t="s">
        <v>363</v>
      </c>
      <c r="M314" s="13" t="s">
        <v>1110</v>
      </c>
      <c r="N314" s="25"/>
      <c r="O314" s="8" t="s">
        <v>85</v>
      </c>
      <c r="P314" s="8" t="s">
        <v>1098</v>
      </c>
      <c r="Q314" s="19"/>
      <c r="R314" s="19"/>
      <c r="S314" s="17" t="str">
        <f t="shared" si="31"/>
        <v>新增16例確診，14例境外移入2例本土</v>
      </c>
      <c r="T314" s="20"/>
      <c r="U314" s="18" t="str">
        <f t="shared" si="1"/>
        <v>#313</v>
      </c>
    </row>
    <row r="315">
      <c r="A315" s="5" t="s">
        <v>1111</v>
      </c>
      <c r="B315" s="6">
        <v>43921.0</v>
      </c>
      <c r="C315" s="7" t="s">
        <v>37</v>
      </c>
      <c r="D315" s="7" t="s">
        <v>76</v>
      </c>
      <c r="E315" s="7" t="s">
        <v>23</v>
      </c>
      <c r="F315" s="34"/>
      <c r="G315" s="7" t="s">
        <v>25</v>
      </c>
      <c r="H315" s="8" t="s">
        <v>1112</v>
      </c>
      <c r="I315" s="9">
        <v>43908.0</v>
      </c>
      <c r="J315" s="10">
        <v>43902.0</v>
      </c>
      <c r="K315" s="13" t="s">
        <v>1096</v>
      </c>
      <c r="L315" s="12" t="s">
        <v>426</v>
      </c>
      <c r="M315" s="13" t="s">
        <v>371</v>
      </c>
      <c r="N315" s="25"/>
      <c r="O315" s="8" t="s">
        <v>85</v>
      </c>
      <c r="P315" s="8" t="s">
        <v>467</v>
      </c>
      <c r="Q315" s="19"/>
      <c r="R315" s="19"/>
      <c r="S315" s="17" t="str">
        <f t="shared" si="31"/>
        <v>新增16例確診，14例境外移入2例本土</v>
      </c>
      <c r="T315" s="20"/>
      <c r="U315" s="18" t="str">
        <f t="shared" si="1"/>
        <v>#314</v>
      </c>
    </row>
    <row r="316">
      <c r="A316" s="5" t="s">
        <v>1113</v>
      </c>
      <c r="B316" s="6">
        <v>43921.0</v>
      </c>
      <c r="C316" s="7" t="s">
        <v>21</v>
      </c>
      <c r="D316" s="7" t="s">
        <v>76</v>
      </c>
      <c r="E316" s="7" t="s">
        <v>23</v>
      </c>
      <c r="F316" s="34"/>
      <c r="G316" s="7" t="s">
        <v>25</v>
      </c>
      <c r="H316" s="8" t="s">
        <v>1114</v>
      </c>
      <c r="I316" s="9">
        <v>43912.0</v>
      </c>
      <c r="J316" s="10">
        <v>43915.0</v>
      </c>
      <c r="K316" s="13" t="s">
        <v>1115</v>
      </c>
      <c r="L316" s="12" t="s">
        <v>426</v>
      </c>
      <c r="M316" s="13" t="s">
        <v>1116</v>
      </c>
      <c r="N316" s="25"/>
      <c r="O316" s="8" t="s">
        <v>85</v>
      </c>
      <c r="P316" s="8" t="s">
        <v>1117</v>
      </c>
      <c r="Q316" s="19"/>
      <c r="R316" s="19"/>
      <c r="S316" s="17" t="str">
        <f t="shared" si="31"/>
        <v>新增16例確診，14例境外移入2例本土</v>
      </c>
      <c r="T316" s="20"/>
      <c r="U316" s="18" t="str">
        <f t="shared" si="1"/>
        <v>#315</v>
      </c>
    </row>
    <row r="317">
      <c r="A317" s="5" t="s">
        <v>1118</v>
      </c>
      <c r="B317" s="6">
        <v>43921.0</v>
      </c>
      <c r="C317" s="7" t="s">
        <v>37</v>
      </c>
      <c r="D317" s="7" t="s">
        <v>76</v>
      </c>
      <c r="E317" s="7" t="s">
        <v>23</v>
      </c>
      <c r="F317" s="34"/>
      <c r="G317" s="7" t="s">
        <v>25</v>
      </c>
      <c r="H317" s="8" t="s">
        <v>1119</v>
      </c>
      <c r="I317" s="9">
        <v>43906.0</v>
      </c>
      <c r="J317" s="10">
        <v>43918.0</v>
      </c>
      <c r="K317" s="13" t="s">
        <v>1092</v>
      </c>
      <c r="L317" s="12" t="s">
        <v>913</v>
      </c>
      <c r="M317" s="13" t="s">
        <v>1120</v>
      </c>
      <c r="N317" s="25"/>
      <c r="O317" s="8" t="s">
        <v>85</v>
      </c>
      <c r="P317" s="8" t="s">
        <v>334</v>
      </c>
      <c r="Q317" s="19"/>
      <c r="R317" s="19"/>
      <c r="S317" s="17" t="str">
        <f t="shared" si="31"/>
        <v>新增16例確診，14例境外移入2例本土</v>
      </c>
      <c r="T317" s="20"/>
      <c r="U317" s="18" t="str">
        <f t="shared" si="1"/>
        <v>#316</v>
      </c>
    </row>
    <row r="318">
      <c r="A318" s="5" t="s">
        <v>1121</v>
      </c>
      <c r="B318" s="6">
        <v>43921.0</v>
      </c>
      <c r="C318" s="7" t="s">
        <v>37</v>
      </c>
      <c r="D318" s="7" t="s">
        <v>100</v>
      </c>
      <c r="E318" s="7" t="s">
        <v>23</v>
      </c>
      <c r="F318" s="34"/>
      <c r="G318" s="7" t="s">
        <v>25</v>
      </c>
      <c r="H318" s="8" t="s">
        <v>1122</v>
      </c>
      <c r="I318" s="9">
        <v>43908.0</v>
      </c>
      <c r="J318" s="10">
        <v>43916.0</v>
      </c>
      <c r="K318" s="13" t="s">
        <v>1092</v>
      </c>
      <c r="L318" s="12" t="s">
        <v>913</v>
      </c>
      <c r="M318" s="13" t="s">
        <v>541</v>
      </c>
      <c r="N318" s="25"/>
      <c r="O318" s="8" t="s">
        <v>85</v>
      </c>
      <c r="P318" s="8" t="s">
        <v>1123</v>
      </c>
      <c r="Q318" s="19"/>
      <c r="R318" s="19"/>
      <c r="S318" s="17" t="str">
        <f t="shared" si="31"/>
        <v>新增16例確診，14例境外移入2例本土</v>
      </c>
      <c r="T318" s="20"/>
      <c r="U318" s="18" t="str">
        <f t="shared" si="1"/>
        <v>#317</v>
      </c>
    </row>
    <row r="319">
      <c r="A319" s="5" t="s">
        <v>1124</v>
      </c>
      <c r="B319" s="6">
        <v>43921.0</v>
      </c>
      <c r="C319" s="7" t="s">
        <v>37</v>
      </c>
      <c r="D319" s="7" t="s">
        <v>76</v>
      </c>
      <c r="E319" s="7" t="s">
        <v>23</v>
      </c>
      <c r="F319" s="34"/>
      <c r="G319" s="7" t="s">
        <v>25</v>
      </c>
      <c r="H319" s="8" t="s">
        <v>1125</v>
      </c>
      <c r="I319" s="9">
        <v>43907.0</v>
      </c>
      <c r="J319" s="10">
        <v>43917.0</v>
      </c>
      <c r="K319" s="13" t="s">
        <v>1092</v>
      </c>
      <c r="L319" s="12" t="s">
        <v>447</v>
      </c>
      <c r="M319" s="13" t="s">
        <v>1126</v>
      </c>
      <c r="N319" s="25"/>
      <c r="O319" s="8" t="s">
        <v>85</v>
      </c>
      <c r="P319" s="8" t="s">
        <v>1127</v>
      </c>
      <c r="Q319" s="19"/>
      <c r="R319" s="19"/>
      <c r="S319" s="17" t="str">
        <f t="shared" si="31"/>
        <v>新增16例確診，14例境外移入2例本土</v>
      </c>
      <c r="T319" s="20"/>
      <c r="U319" s="18" t="str">
        <f t="shared" si="1"/>
        <v>#318</v>
      </c>
    </row>
    <row r="320">
      <c r="A320" s="5" t="s">
        <v>1128</v>
      </c>
      <c r="B320" s="6">
        <v>43921.0</v>
      </c>
      <c r="C320" s="7" t="s">
        <v>37</v>
      </c>
      <c r="D320" s="7" t="s">
        <v>116</v>
      </c>
      <c r="E320" s="7" t="s">
        <v>23</v>
      </c>
      <c r="F320" s="34"/>
      <c r="G320" s="7" t="s">
        <v>25</v>
      </c>
      <c r="H320" s="8" t="s">
        <v>1129</v>
      </c>
      <c r="I320" s="9">
        <v>43919.0</v>
      </c>
      <c r="J320" s="10">
        <v>43891.0</v>
      </c>
      <c r="K320" s="13" t="s">
        <v>1092</v>
      </c>
      <c r="L320" s="12" t="s">
        <v>363</v>
      </c>
      <c r="M320" s="13" t="s">
        <v>1130</v>
      </c>
      <c r="N320" s="25"/>
      <c r="O320" s="8" t="s">
        <v>85</v>
      </c>
      <c r="P320" s="8" t="s">
        <v>334</v>
      </c>
      <c r="Q320" s="19"/>
      <c r="R320" s="19"/>
      <c r="S320" s="17" t="str">
        <f t="shared" si="31"/>
        <v>新增16例確診，14例境外移入2例本土</v>
      </c>
      <c r="T320" s="20"/>
      <c r="U320" s="18" t="str">
        <f t="shared" si="1"/>
        <v>#319</v>
      </c>
    </row>
    <row r="321">
      <c r="A321" s="5" t="s">
        <v>1131</v>
      </c>
      <c r="B321" s="6">
        <v>43921.0</v>
      </c>
      <c r="C321" s="7" t="s">
        <v>21</v>
      </c>
      <c r="D321" s="7" t="s">
        <v>116</v>
      </c>
      <c r="E321" s="7" t="s">
        <v>23</v>
      </c>
      <c r="F321" s="34"/>
      <c r="G321" s="7" t="s">
        <v>25</v>
      </c>
      <c r="H321" s="8" t="s">
        <v>1132</v>
      </c>
      <c r="I321" s="9">
        <v>43919.0</v>
      </c>
      <c r="J321" s="10">
        <v>43907.0</v>
      </c>
      <c r="K321" s="13" t="s">
        <v>1133</v>
      </c>
      <c r="L321" s="12" t="s">
        <v>363</v>
      </c>
      <c r="M321" s="13" t="s">
        <v>632</v>
      </c>
      <c r="N321" s="25"/>
      <c r="O321" s="8" t="s">
        <v>85</v>
      </c>
      <c r="P321" s="8" t="s">
        <v>467</v>
      </c>
      <c r="Q321" s="19"/>
      <c r="R321" s="19"/>
      <c r="S321" s="17" t="str">
        <f t="shared" si="31"/>
        <v>新增16例確診，14例境外移入2例本土</v>
      </c>
      <c r="T321" s="20"/>
      <c r="U321" s="18" t="str">
        <f t="shared" si="1"/>
        <v>#320</v>
      </c>
    </row>
    <row r="322">
      <c r="A322" s="5" t="s">
        <v>1134</v>
      </c>
      <c r="B322" s="6">
        <v>43921.0</v>
      </c>
      <c r="C322" s="7" t="s">
        <v>37</v>
      </c>
      <c r="D322" s="7" t="s">
        <v>76</v>
      </c>
      <c r="E322" s="7" t="s">
        <v>23</v>
      </c>
      <c r="F322" s="34"/>
      <c r="G322" s="7" t="s">
        <v>25</v>
      </c>
      <c r="H322" s="8" t="s">
        <v>1039</v>
      </c>
      <c r="I322" s="9">
        <v>43910.0</v>
      </c>
      <c r="J322" s="10"/>
      <c r="K322" s="13" t="s">
        <v>1092</v>
      </c>
      <c r="L322" s="12" t="s">
        <v>426</v>
      </c>
      <c r="M322" s="13" t="s">
        <v>108</v>
      </c>
      <c r="N322" s="25"/>
      <c r="O322" s="8" t="s">
        <v>85</v>
      </c>
      <c r="P322" s="8" t="s">
        <v>1135</v>
      </c>
      <c r="Q322" s="19"/>
      <c r="R322" s="19"/>
      <c r="S322" s="17" t="str">
        <f t="shared" si="31"/>
        <v>新增16例確診，14例境外移入2例本土</v>
      </c>
      <c r="T322" s="20"/>
      <c r="U322" s="18" t="str">
        <f t="shared" si="1"/>
        <v>#321</v>
      </c>
    </row>
    <row r="323">
      <c r="A323" s="5" t="s">
        <v>1136</v>
      </c>
      <c r="B323" s="6">
        <v>43921.0</v>
      </c>
      <c r="C323" s="7" t="s">
        <v>37</v>
      </c>
      <c r="D323" s="7" t="s">
        <v>76</v>
      </c>
      <c r="E323" s="7" t="s">
        <v>23</v>
      </c>
      <c r="F323" s="7" t="s">
        <v>33</v>
      </c>
      <c r="G323" s="7" t="s">
        <v>54</v>
      </c>
      <c r="H323" s="8" t="s">
        <v>55</v>
      </c>
      <c r="I323" s="19"/>
      <c r="J323" s="10">
        <v>43916.0</v>
      </c>
      <c r="K323" s="13" t="s">
        <v>1137</v>
      </c>
      <c r="L323" s="12" t="s">
        <v>438</v>
      </c>
      <c r="M323" s="13" t="s">
        <v>1138</v>
      </c>
      <c r="N323" s="25"/>
      <c r="O323" s="8" t="s">
        <v>126</v>
      </c>
      <c r="P323" s="8" t="s">
        <v>1139</v>
      </c>
      <c r="Q323" s="19"/>
      <c r="R323" s="19"/>
      <c r="S323" s="17" t="str">
        <f t="shared" si="31"/>
        <v>新增16例確診，14例境外移入2例本土</v>
      </c>
      <c r="T323" s="20"/>
      <c r="U323" s="18" t="str">
        <f t="shared" si="1"/>
        <v>#322</v>
      </c>
    </row>
    <row r="324">
      <c r="A324" s="5" t="s">
        <v>1140</v>
      </c>
      <c r="B324" s="6">
        <v>43922.0</v>
      </c>
      <c r="C324" s="7" t="s">
        <v>37</v>
      </c>
      <c r="D324" s="7" t="s">
        <v>76</v>
      </c>
      <c r="E324" s="7" t="s">
        <v>23</v>
      </c>
      <c r="F324" s="34"/>
      <c r="G324" s="7" t="s">
        <v>25</v>
      </c>
      <c r="H324" s="8" t="s">
        <v>1141</v>
      </c>
      <c r="I324" s="9">
        <v>43909.0</v>
      </c>
      <c r="J324" s="10">
        <v>43913.0</v>
      </c>
      <c r="K324" s="13" t="s">
        <v>1142</v>
      </c>
      <c r="L324" s="12" t="s">
        <v>426</v>
      </c>
      <c r="M324" s="13" t="s">
        <v>1143</v>
      </c>
      <c r="N324" s="25"/>
      <c r="O324" s="8" t="s">
        <v>85</v>
      </c>
      <c r="P324" s="8" t="s">
        <v>467</v>
      </c>
      <c r="Q324" s="19"/>
      <c r="R324" s="19"/>
      <c r="S324" s="17" t="str">
        <f t="shared" ref="S324:S330" si="32">HYPERLINK("https://www.cdc.gov.tw/Bulletin/Detail/RxNC9o2VRHwPizLWmY7Sxg?typeid=9","新增7例境外移入，均自美、英返國")</f>
        <v>新增7例境外移入，均自美、英返國</v>
      </c>
      <c r="T324" s="20"/>
      <c r="U324" s="18" t="str">
        <f t="shared" si="1"/>
        <v>#323</v>
      </c>
    </row>
    <row r="325">
      <c r="A325" s="5" t="s">
        <v>1144</v>
      </c>
      <c r="B325" s="6">
        <v>43922.0</v>
      </c>
      <c r="C325" s="7" t="s">
        <v>21</v>
      </c>
      <c r="D325" s="7" t="s">
        <v>76</v>
      </c>
      <c r="E325" s="7" t="s">
        <v>23</v>
      </c>
      <c r="F325" s="7" t="s">
        <v>1145</v>
      </c>
      <c r="G325" s="7" t="s">
        <v>25</v>
      </c>
      <c r="H325" s="8" t="s">
        <v>1146</v>
      </c>
      <c r="I325" s="9">
        <v>43915.0</v>
      </c>
      <c r="J325" s="10">
        <v>43917.0</v>
      </c>
      <c r="K325" s="13" t="s">
        <v>1147</v>
      </c>
      <c r="L325" s="12" t="s">
        <v>426</v>
      </c>
      <c r="M325" s="13" t="s">
        <v>1148</v>
      </c>
      <c r="N325" s="25"/>
      <c r="O325" s="8" t="s">
        <v>85</v>
      </c>
      <c r="P325" s="8" t="s">
        <v>467</v>
      </c>
      <c r="Q325" s="16" t="s">
        <v>30</v>
      </c>
      <c r="R325" s="9">
        <v>43939.0</v>
      </c>
      <c r="S325" s="17" t="str">
        <f t="shared" si="32"/>
        <v>新增7例境外移入，均自美、英返國</v>
      </c>
      <c r="T325" s="20"/>
      <c r="U325" s="18" t="str">
        <f t="shared" si="1"/>
        <v>#324</v>
      </c>
    </row>
    <row r="326">
      <c r="A326" s="5" t="s">
        <v>1149</v>
      </c>
      <c r="B326" s="6">
        <v>43922.0</v>
      </c>
      <c r="C326" s="7" t="s">
        <v>21</v>
      </c>
      <c r="D326" s="7" t="s">
        <v>76</v>
      </c>
      <c r="E326" s="7" t="s">
        <v>23</v>
      </c>
      <c r="F326" s="34"/>
      <c r="G326" s="7" t="s">
        <v>25</v>
      </c>
      <c r="H326" s="8" t="s">
        <v>1150</v>
      </c>
      <c r="I326" s="9">
        <v>43920.0</v>
      </c>
      <c r="J326" s="10">
        <v>43913.0</v>
      </c>
      <c r="K326" s="13" t="s">
        <v>1147</v>
      </c>
      <c r="L326" s="12" t="s">
        <v>363</v>
      </c>
      <c r="M326" s="13" t="s">
        <v>1151</v>
      </c>
      <c r="N326" s="25"/>
      <c r="O326" s="8" t="s">
        <v>85</v>
      </c>
      <c r="P326" s="8" t="s">
        <v>1152</v>
      </c>
      <c r="Q326" s="19"/>
      <c r="R326" s="19"/>
      <c r="S326" s="17" t="str">
        <f t="shared" si="32"/>
        <v>新增7例境外移入，均自美、英返國</v>
      </c>
      <c r="T326" s="20"/>
      <c r="U326" s="18" t="str">
        <f t="shared" si="1"/>
        <v>#325</v>
      </c>
    </row>
    <row r="327">
      <c r="A327" s="5" t="s">
        <v>1153</v>
      </c>
      <c r="B327" s="6">
        <v>43922.0</v>
      </c>
      <c r="C327" s="7" t="s">
        <v>21</v>
      </c>
      <c r="D327" s="7" t="s">
        <v>116</v>
      </c>
      <c r="E327" s="7" t="s">
        <v>23</v>
      </c>
      <c r="F327" s="34"/>
      <c r="G327" s="7" t="s">
        <v>25</v>
      </c>
      <c r="H327" s="8" t="s">
        <v>1154</v>
      </c>
      <c r="I327" s="9">
        <v>43920.0</v>
      </c>
      <c r="J327" s="10">
        <v>43890.0</v>
      </c>
      <c r="K327" s="13" t="s">
        <v>1147</v>
      </c>
      <c r="L327" s="12" t="s">
        <v>363</v>
      </c>
      <c r="M327" s="13" t="s">
        <v>34</v>
      </c>
      <c r="N327" s="25"/>
      <c r="O327" s="8" t="s">
        <v>85</v>
      </c>
      <c r="P327" s="8" t="s">
        <v>1155</v>
      </c>
      <c r="Q327" s="19"/>
      <c r="R327" s="19"/>
      <c r="S327" s="17" t="str">
        <f t="shared" si="32"/>
        <v>新增7例境外移入，均自美、英返國</v>
      </c>
      <c r="T327" s="20"/>
      <c r="U327" s="18" t="str">
        <f t="shared" si="1"/>
        <v>#326</v>
      </c>
    </row>
    <row r="328">
      <c r="A328" s="5" t="s">
        <v>1156</v>
      </c>
      <c r="B328" s="6">
        <v>43922.0</v>
      </c>
      <c r="C328" s="7" t="s">
        <v>37</v>
      </c>
      <c r="D328" s="7" t="s">
        <v>116</v>
      </c>
      <c r="E328" s="7" t="s">
        <v>23</v>
      </c>
      <c r="F328" s="34"/>
      <c r="G328" s="7" t="s">
        <v>25</v>
      </c>
      <c r="H328" s="8" t="s">
        <v>1157</v>
      </c>
      <c r="I328" s="9">
        <v>43920.0</v>
      </c>
      <c r="J328" s="10">
        <v>43912.0</v>
      </c>
      <c r="K328" s="13" t="s">
        <v>1147</v>
      </c>
      <c r="L328" s="12" t="s">
        <v>363</v>
      </c>
      <c r="M328" s="13" t="s">
        <v>1158</v>
      </c>
      <c r="N328" s="25"/>
      <c r="O328" s="8" t="s">
        <v>85</v>
      </c>
      <c r="P328" s="8" t="s">
        <v>1159</v>
      </c>
      <c r="Q328" s="19"/>
      <c r="R328" s="19"/>
      <c r="S328" s="17" t="str">
        <f t="shared" si="32"/>
        <v>新增7例境外移入，均自美、英返國</v>
      </c>
      <c r="T328" s="20"/>
      <c r="U328" s="18" t="str">
        <f t="shared" si="1"/>
        <v>#327</v>
      </c>
    </row>
    <row r="329">
      <c r="A329" s="5" t="s">
        <v>1160</v>
      </c>
      <c r="B329" s="6">
        <v>43922.0</v>
      </c>
      <c r="C329" s="7" t="s">
        <v>37</v>
      </c>
      <c r="D329" s="7" t="s">
        <v>49</v>
      </c>
      <c r="E329" s="7" t="s">
        <v>23</v>
      </c>
      <c r="F329" s="34"/>
      <c r="G329" s="7" t="s">
        <v>25</v>
      </c>
      <c r="H329" s="8" t="s">
        <v>1161</v>
      </c>
      <c r="I329" s="9">
        <v>43920.0</v>
      </c>
      <c r="J329" s="10">
        <v>43911.0</v>
      </c>
      <c r="K329" s="13" t="s">
        <v>1147</v>
      </c>
      <c r="L329" s="12" t="s">
        <v>363</v>
      </c>
      <c r="M329" s="13" t="s">
        <v>34</v>
      </c>
      <c r="N329" s="25"/>
      <c r="O329" s="8" t="s">
        <v>85</v>
      </c>
      <c r="P329" s="8" t="s">
        <v>1162</v>
      </c>
      <c r="Q329" s="19"/>
      <c r="R329" s="19"/>
      <c r="S329" s="17" t="str">
        <f t="shared" si="32"/>
        <v>新增7例境外移入，均自美、英返國</v>
      </c>
      <c r="T329" s="20"/>
      <c r="U329" s="18" t="str">
        <f t="shared" si="1"/>
        <v>#328</v>
      </c>
    </row>
    <row r="330">
      <c r="A330" s="5" t="s">
        <v>1163</v>
      </c>
      <c r="B330" s="6">
        <v>43922.0</v>
      </c>
      <c r="C330" s="7" t="s">
        <v>21</v>
      </c>
      <c r="D330" s="7" t="s">
        <v>76</v>
      </c>
      <c r="E330" s="7" t="s">
        <v>23</v>
      </c>
      <c r="F330" s="34"/>
      <c r="G330" s="7" t="s">
        <v>25</v>
      </c>
      <c r="H330" s="8" t="s">
        <v>1150</v>
      </c>
      <c r="I330" s="9">
        <v>43920.0</v>
      </c>
      <c r="J330" s="10">
        <v>43914.0</v>
      </c>
      <c r="K330" s="13" t="s">
        <v>1147</v>
      </c>
      <c r="L330" s="12" t="s">
        <v>363</v>
      </c>
      <c r="M330" s="13" t="s">
        <v>1164</v>
      </c>
      <c r="N330" s="25"/>
      <c r="O330" s="8" t="s">
        <v>85</v>
      </c>
      <c r="P330" s="8" t="s">
        <v>1152</v>
      </c>
      <c r="Q330" s="19"/>
      <c r="R330" s="19"/>
      <c r="S330" s="17" t="str">
        <f t="shared" si="32"/>
        <v>新增7例境外移入，均自美、英返國</v>
      </c>
      <c r="T330" s="20"/>
      <c r="U330" s="18" t="str">
        <f t="shared" si="1"/>
        <v>#329</v>
      </c>
    </row>
    <row r="331">
      <c r="A331" s="5" t="s">
        <v>1165</v>
      </c>
      <c r="B331" s="6">
        <v>43923.0</v>
      </c>
      <c r="C331" s="7" t="s">
        <v>37</v>
      </c>
      <c r="D331" s="7" t="s">
        <v>76</v>
      </c>
      <c r="E331" s="7" t="s">
        <v>23</v>
      </c>
      <c r="F331" s="34"/>
      <c r="G331" s="7" t="s">
        <v>25</v>
      </c>
      <c r="H331" s="8" t="s">
        <v>1166</v>
      </c>
      <c r="I331" s="9">
        <v>43908.0</v>
      </c>
      <c r="J331" s="10">
        <v>43918.0</v>
      </c>
      <c r="K331" s="13" t="s">
        <v>1167</v>
      </c>
      <c r="L331" s="12" t="s">
        <v>426</v>
      </c>
      <c r="M331" s="13" t="s">
        <v>1168</v>
      </c>
      <c r="N331" s="25"/>
      <c r="O331" s="8" t="s">
        <v>85</v>
      </c>
      <c r="P331" s="8" t="s">
        <v>334</v>
      </c>
      <c r="Q331" s="19"/>
      <c r="R331" s="19"/>
      <c r="S331" s="17" t="str">
        <f t="shared" ref="S331:S340" si="33">HYPERLINK("https://www.cdc.gov.tw/Bulletin/Detail/9W8_5ECrX29pzKnmfYEtOw?typeid=9","新增10例確診，8例境外移入、2例本土")</f>
        <v>新增10例確診，8例境外移入、2例本土</v>
      </c>
      <c r="T331" s="20"/>
      <c r="U331" s="18" t="str">
        <f t="shared" si="1"/>
        <v>#330</v>
      </c>
    </row>
    <row r="332">
      <c r="A332" s="5" t="s">
        <v>1169</v>
      </c>
      <c r="B332" s="6">
        <v>43923.0</v>
      </c>
      <c r="C332" s="7" t="s">
        <v>37</v>
      </c>
      <c r="D332" s="7" t="s">
        <v>100</v>
      </c>
      <c r="E332" s="7" t="s">
        <v>23</v>
      </c>
      <c r="F332" s="34"/>
      <c r="G332" s="7" t="s">
        <v>25</v>
      </c>
      <c r="H332" s="8" t="s">
        <v>1170</v>
      </c>
      <c r="I332" s="9">
        <v>43913.0</v>
      </c>
      <c r="J332" s="10">
        <v>43918.0</v>
      </c>
      <c r="K332" s="13" t="s">
        <v>1167</v>
      </c>
      <c r="L332" s="12" t="s">
        <v>447</v>
      </c>
      <c r="M332" s="13" t="s">
        <v>1171</v>
      </c>
      <c r="N332" s="25"/>
      <c r="O332" s="8" t="s">
        <v>85</v>
      </c>
      <c r="P332" s="8" t="s">
        <v>1172</v>
      </c>
      <c r="Q332" s="19"/>
      <c r="R332" s="19"/>
      <c r="S332" s="17" t="str">
        <f t="shared" si="33"/>
        <v>新增10例確診，8例境外移入、2例本土</v>
      </c>
      <c r="T332" s="20"/>
      <c r="U332" s="18" t="str">
        <f t="shared" si="1"/>
        <v>#331</v>
      </c>
    </row>
    <row r="333">
      <c r="A333" s="5" t="s">
        <v>1173</v>
      </c>
      <c r="B333" s="6">
        <v>43923.0</v>
      </c>
      <c r="C333" s="7" t="s">
        <v>37</v>
      </c>
      <c r="D333" s="7" t="s">
        <v>267</v>
      </c>
      <c r="E333" s="7" t="s">
        <v>23</v>
      </c>
      <c r="F333" s="34"/>
      <c r="G333" s="7" t="s">
        <v>25</v>
      </c>
      <c r="H333" s="8" t="s">
        <v>1174</v>
      </c>
      <c r="I333" s="9">
        <v>43920.0</v>
      </c>
      <c r="J333" s="10">
        <v>43915.0</v>
      </c>
      <c r="K333" s="13" t="s">
        <v>1175</v>
      </c>
      <c r="L333" s="12" t="s">
        <v>363</v>
      </c>
      <c r="M333" s="13" t="s">
        <v>1176</v>
      </c>
      <c r="N333" s="25"/>
      <c r="O333" s="8" t="s">
        <v>85</v>
      </c>
      <c r="P333" s="8" t="s">
        <v>467</v>
      </c>
      <c r="Q333" s="19"/>
      <c r="R333" s="19"/>
      <c r="S333" s="17" t="str">
        <f t="shared" si="33"/>
        <v>新增10例確診，8例境外移入、2例本土</v>
      </c>
      <c r="T333" s="20"/>
      <c r="U333" s="18" t="str">
        <f t="shared" si="1"/>
        <v>#332</v>
      </c>
    </row>
    <row r="334" ht="50.25" customHeight="1">
      <c r="A334" s="5" t="s">
        <v>1177</v>
      </c>
      <c r="B334" s="6">
        <v>43923.0</v>
      </c>
      <c r="C334" s="7" t="s">
        <v>21</v>
      </c>
      <c r="D334" s="7" t="s">
        <v>100</v>
      </c>
      <c r="E334" s="7" t="s">
        <v>23</v>
      </c>
      <c r="F334" s="34"/>
      <c r="G334" s="7" t="s">
        <v>25</v>
      </c>
      <c r="H334" s="8" t="s">
        <v>591</v>
      </c>
      <c r="I334" s="9">
        <v>43905.0</v>
      </c>
      <c r="J334" s="10">
        <v>43905.0</v>
      </c>
      <c r="K334" s="13" t="s">
        <v>1178</v>
      </c>
      <c r="L334" s="12" t="s">
        <v>447</v>
      </c>
      <c r="M334" s="13" t="s">
        <v>1179</v>
      </c>
      <c r="N334" s="25"/>
      <c r="O334" s="8" t="s">
        <v>85</v>
      </c>
      <c r="P334" s="8" t="s">
        <v>1180</v>
      </c>
      <c r="Q334" s="19"/>
      <c r="R334" s="19"/>
      <c r="S334" s="17" t="str">
        <f t="shared" si="33"/>
        <v>新增10例確診，8例境外移入、2例本土</v>
      </c>
      <c r="T334" s="20"/>
      <c r="U334" s="18" t="str">
        <f t="shared" si="1"/>
        <v>#333</v>
      </c>
    </row>
    <row r="335">
      <c r="A335" s="5" t="s">
        <v>1181</v>
      </c>
      <c r="B335" s="6">
        <v>43923.0</v>
      </c>
      <c r="C335" s="7" t="s">
        <v>21</v>
      </c>
      <c r="D335" s="7" t="s">
        <v>116</v>
      </c>
      <c r="E335" s="7" t="s">
        <v>23</v>
      </c>
      <c r="F335" s="34"/>
      <c r="G335" s="7" t="s">
        <v>25</v>
      </c>
      <c r="H335" s="8" t="s">
        <v>1182</v>
      </c>
      <c r="I335" s="9">
        <v>43909.0</v>
      </c>
      <c r="J335" s="10">
        <v>43920.0</v>
      </c>
      <c r="K335" s="13" t="s">
        <v>1167</v>
      </c>
      <c r="L335" s="12" t="s">
        <v>447</v>
      </c>
      <c r="M335" s="13" t="s">
        <v>1183</v>
      </c>
      <c r="N335" s="25"/>
      <c r="O335" s="8" t="s">
        <v>85</v>
      </c>
      <c r="P335" s="8" t="s">
        <v>1184</v>
      </c>
      <c r="Q335" s="19"/>
      <c r="R335" s="19"/>
      <c r="S335" s="17" t="str">
        <f t="shared" si="33"/>
        <v>新增10例確診，8例境外移入、2例本土</v>
      </c>
      <c r="T335" s="20"/>
      <c r="U335" s="18" t="str">
        <f t="shared" si="1"/>
        <v>#334</v>
      </c>
    </row>
    <row r="336">
      <c r="A336" s="5" t="s">
        <v>1185</v>
      </c>
      <c r="B336" s="6">
        <v>43923.0</v>
      </c>
      <c r="C336" s="7" t="s">
        <v>37</v>
      </c>
      <c r="D336" s="7" t="s">
        <v>22</v>
      </c>
      <c r="E336" s="7" t="s">
        <v>23</v>
      </c>
      <c r="F336" s="7" t="s">
        <v>124</v>
      </c>
      <c r="G336" s="7" t="s">
        <v>54</v>
      </c>
      <c r="H336" s="8" t="s">
        <v>55</v>
      </c>
      <c r="I336" s="19"/>
      <c r="J336" s="10">
        <v>43913.0</v>
      </c>
      <c r="K336" s="48" t="s">
        <v>1175</v>
      </c>
      <c r="L336" s="12" t="s">
        <v>438</v>
      </c>
      <c r="M336" s="13" t="s">
        <v>1186</v>
      </c>
      <c r="N336" s="25"/>
      <c r="O336" s="8" t="s">
        <v>1187</v>
      </c>
      <c r="P336" s="8" t="s">
        <v>1188</v>
      </c>
      <c r="Q336" s="19"/>
      <c r="R336" s="19"/>
      <c r="S336" s="17" t="str">
        <f t="shared" si="33"/>
        <v>新增10例確診，8例境外移入、2例本土</v>
      </c>
      <c r="T336" s="20"/>
      <c r="U336" s="18" t="str">
        <f t="shared" si="1"/>
        <v>#335</v>
      </c>
    </row>
    <row r="337">
      <c r="A337" s="5" t="s">
        <v>1189</v>
      </c>
      <c r="B337" s="6">
        <v>43923.0</v>
      </c>
      <c r="C337" s="7" t="s">
        <v>21</v>
      </c>
      <c r="D337" s="7" t="s">
        <v>22</v>
      </c>
      <c r="E337" s="7" t="s">
        <v>23</v>
      </c>
      <c r="F337" s="7" t="s">
        <v>1190</v>
      </c>
      <c r="G337" s="7" t="s">
        <v>54</v>
      </c>
      <c r="H337" s="8" t="s">
        <v>55</v>
      </c>
      <c r="I337" s="19"/>
      <c r="J337" s="10">
        <v>43907.0</v>
      </c>
      <c r="K337" s="48" t="s">
        <v>1175</v>
      </c>
      <c r="L337" s="12" t="s">
        <v>438</v>
      </c>
      <c r="M337" s="13" t="s">
        <v>1191</v>
      </c>
      <c r="N337" s="25"/>
      <c r="O337" s="8" t="s">
        <v>126</v>
      </c>
      <c r="P337" s="8" t="s">
        <v>1192</v>
      </c>
      <c r="Q337" s="19"/>
      <c r="R337" s="19"/>
      <c r="S337" s="17" t="str">
        <f t="shared" si="33"/>
        <v>新增10例確診，8例境外移入、2例本土</v>
      </c>
      <c r="T337" s="20"/>
      <c r="U337" s="18" t="str">
        <f t="shared" si="1"/>
        <v>#336</v>
      </c>
    </row>
    <row r="338">
      <c r="A338" s="5" t="s">
        <v>1193</v>
      </c>
      <c r="B338" s="6">
        <v>43923.0</v>
      </c>
      <c r="C338" s="7" t="s">
        <v>37</v>
      </c>
      <c r="D338" s="7" t="s">
        <v>267</v>
      </c>
      <c r="E338" s="7" t="s">
        <v>23</v>
      </c>
      <c r="F338" s="34"/>
      <c r="G338" s="7" t="s">
        <v>25</v>
      </c>
      <c r="H338" s="8" t="s">
        <v>1194</v>
      </c>
      <c r="I338" s="9">
        <v>43916.0</v>
      </c>
      <c r="J338" s="10">
        <v>43916.0</v>
      </c>
      <c r="K338" s="13" t="s">
        <v>1175</v>
      </c>
      <c r="L338" s="12" t="s">
        <v>426</v>
      </c>
      <c r="M338" s="13" t="s">
        <v>1195</v>
      </c>
      <c r="N338" s="25"/>
      <c r="O338" s="8" t="s">
        <v>85</v>
      </c>
      <c r="P338" s="8" t="s">
        <v>360</v>
      </c>
      <c r="Q338" s="19"/>
      <c r="R338" s="19"/>
      <c r="S338" s="17" t="str">
        <f t="shared" si="33"/>
        <v>新增10例確診，8例境外移入、2例本土</v>
      </c>
      <c r="T338" s="20"/>
      <c r="U338" s="18" t="str">
        <f t="shared" si="1"/>
        <v>#337</v>
      </c>
    </row>
    <row r="339">
      <c r="A339" s="5" t="s">
        <v>1196</v>
      </c>
      <c r="B339" s="6">
        <v>43923.0</v>
      </c>
      <c r="C339" s="7" t="s">
        <v>37</v>
      </c>
      <c r="D339" s="7" t="s">
        <v>100</v>
      </c>
      <c r="E339" s="7" t="s">
        <v>23</v>
      </c>
      <c r="F339" s="34"/>
      <c r="G339" s="7" t="s">
        <v>25</v>
      </c>
      <c r="H339" s="8" t="s">
        <v>1197</v>
      </c>
      <c r="I339" s="9">
        <v>43904.0</v>
      </c>
      <c r="J339" s="10">
        <v>43904.0</v>
      </c>
      <c r="K339" s="13" t="s">
        <v>1167</v>
      </c>
      <c r="L339" s="12" t="s">
        <v>1198</v>
      </c>
      <c r="M339" s="13" t="s">
        <v>1199</v>
      </c>
      <c r="N339" s="25"/>
      <c r="O339" s="8" t="s">
        <v>85</v>
      </c>
      <c r="P339" s="8" t="s">
        <v>1200</v>
      </c>
      <c r="Q339" s="19"/>
      <c r="R339" s="19"/>
      <c r="S339" s="17" t="str">
        <f t="shared" si="33"/>
        <v>新增10例確診，8例境外移入、2例本土</v>
      </c>
      <c r="T339" s="20"/>
      <c r="U339" s="18" t="str">
        <f t="shared" si="1"/>
        <v>#338</v>
      </c>
    </row>
    <row r="340">
      <c r="A340" s="5" t="s">
        <v>1201</v>
      </c>
      <c r="B340" s="6">
        <v>43923.0</v>
      </c>
      <c r="C340" s="7" t="s">
        <v>37</v>
      </c>
      <c r="D340" s="7" t="s">
        <v>22</v>
      </c>
      <c r="E340" s="7" t="s">
        <v>23</v>
      </c>
      <c r="F340" s="34"/>
      <c r="G340" s="7" t="s">
        <v>25</v>
      </c>
      <c r="H340" s="8" t="s">
        <v>1202</v>
      </c>
      <c r="I340" s="9">
        <v>43921.0</v>
      </c>
      <c r="J340" s="10">
        <v>43913.0</v>
      </c>
      <c r="K340" s="48" t="s">
        <v>1175</v>
      </c>
      <c r="L340" s="12" t="s">
        <v>363</v>
      </c>
      <c r="M340" s="13" t="s">
        <v>1203</v>
      </c>
      <c r="N340" s="25"/>
      <c r="O340" s="8" t="s">
        <v>85</v>
      </c>
      <c r="P340" s="8" t="s">
        <v>334</v>
      </c>
      <c r="Q340" s="19"/>
      <c r="R340" s="19"/>
      <c r="S340" s="17" t="str">
        <f t="shared" si="33"/>
        <v>新增10例確診，8例境外移入、2例本土</v>
      </c>
      <c r="T340" s="20"/>
      <c r="U340" s="18" t="str">
        <f t="shared" si="1"/>
        <v>#339</v>
      </c>
    </row>
    <row r="341">
      <c r="A341" s="5" t="s">
        <v>1204</v>
      </c>
      <c r="B341" s="6">
        <v>43924.0</v>
      </c>
      <c r="C341" s="7" t="s">
        <v>37</v>
      </c>
      <c r="D341" s="7" t="s">
        <v>76</v>
      </c>
      <c r="E341" s="7" t="s">
        <v>23</v>
      </c>
      <c r="G341" s="49" t="s">
        <v>25</v>
      </c>
      <c r="H341" s="8" t="s">
        <v>1205</v>
      </c>
      <c r="I341" s="9">
        <v>43907.0</v>
      </c>
      <c r="J341" s="10">
        <v>43918.0</v>
      </c>
      <c r="K341" s="13" t="s">
        <v>1206</v>
      </c>
      <c r="L341" s="12" t="s">
        <v>426</v>
      </c>
      <c r="M341" s="13" t="s">
        <v>1207</v>
      </c>
      <c r="N341" s="25"/>
      <c r="O341" s="8" t="s">
        <v>85</v>
      </c>
      <c r="P341" s="8" t="s">
        <v>1208</v>
      </c>
      <c r="Q341" s="19"/>
      <c r="R341" s="19"/>
      <c r="S341" s="17" t="str">
        <f t="shared" ref="S341:S349" si="34">HYPERLINK("https://www.cdc.gov.tw/Bulletin/Detail/1OFY_p0i5Xwa6KtcSSrQ8Q?typeid=9","新增9例確診，7例境外移入、2例本土")</f>
        <v>新增9例確診，7例境外移入、2例本土</v>
      </c>
      <c r="T341" s="20"/>
      <c r="U341" s="18" t="str">
        <f t="shared" si="1"/>
        <v>#340</v>
      </c>
    </row>
    <row r="342">
      <c r="A342" s="5" t="s">
        <v>1209</v>
      </c>
      <c r="B342" s="6">
        <v>43924.0</v>
      </c>
      <c r="C342" s="7" t="s">
        <v>21</v>
      </c>
      <c r="D342" s="7" t="s">
        <v>100</v>
      </c>
      <c r="E342" s="7" t="s">
        <v>23</v>
      </c>
      <c r="F342" s="34"/>
      <c r="G342" s="49" t="s">
        <v>25</v>
      </c>
      <c r="H342" s="8" t="s">
        <v>1197</v>
      </c>
      <c r="I342" s="9">
        <v>43904.0</v>
      </c>
      <c r="J342" s="10">
        <v>43915.0</v>
      </c>
      <c r="K342" s="13" t="s">
        <v>1210</v>
      </c>
      <c r="L342" s="12" t="s">
        <v>1211</v>
      </c>
      <c r="M342" s="13" t="s">
        <v>470</v>
      </c>
      <c r="N342" s="25"/>
      <c r="O342" s="8" t="s">
        <v>85</v>
      </c>
      <c r="P342" s="8" t="s">
        <v>1212</v>
      </c>
      <c r="Q342" s="19"/>
      <c r="R342" s="19"/>
      <c r="S342" s="17" t="str">
        <f t="shared" si="34"/>
        <v>新增9例確診，7例境外移入、2例本土</v>
      </c>
      <c r="T342" s="20"/>
      <c r="U342" s="18" t="str">
        <f t="shared" si="1"/>
        <v>#341</v>
      </c>
    </row>
    <row r="343">
      <c r="A343" s="5" t="s">
        <v>1213</v>
      </c>
      <c r="B343" s="6">
        <v>43924.0</v>
      </c>
      <c r="C343" s="7" t="s">
        <v>21</v>
      </c>
      <c r="D343" s="7" t="s">
        <v>116</v>
      </c>
      <c r="E343" s="7" t="s">
        <v>23</v>
      </c>
      <c r="G343" s="49" t="s">
        <v>25</v>
      </c>
      <c r="H343" s="8" t="s">
        <v>1214</v>
      </c>
      <c r="I343" s="9">
        <v>43914.0</v>
      </c>
      <c r="J343" s="10">
        <v>43920.0</v>
      </c>
      <c r="K343" s="13" t="s">
        <v>1210</v>
      </c>
      <c r="L343" s="12" t="s">
        <v>426</v>
      </c>
      <c r="M343" s="13" t="s">
        <v>174</v>
      </c>
      <c r="N343" s="25"/>
      <c r="O343" s="8" t="s">
        <v>85</v>
      </c>
      <c r="P343" s="8" t="s">
        <v>334</v>
      </c>
      <c r="Q343" s="19"/>
      <c r="R343" s="19"/>
      <c r="S343" s="17" t="str">
        <f t="shared" si="34"/>
        <v>新增9例確診，7例境外移入、2例本土</v>
      </c>
      <c r="T343" s="20"/>
      <c r="U343" s="18" t="str">
        <f t="shared" si="1"/>
        <v>#342</v>
      </c>
    </row>
    <row r="344">
      <c r="A344" s="5" t="s">
        <v>1215</v>
      </c>
      <c r="B344" s="6">
        <v>43924.0</v>
      </c>
      <c r="C344" s="7" t="s">
        <v>21</v>
      </c>
      <c r="D344" s="7" t="s">
        <v>100</v>
      </c>
      <c r="E344" s="7" t="s">
        <v>23</v>
      </c>
      <c r="F344" s="7" t="s">
        <v>784</v>
      </c>
      <c r="G344" s="49" t="s">
        <v>54</v>
      </c>
      <c r="H344" s="8" t="s">
        <v>55</v>
      </c>
      <c r="I344" s="19"/>
      <c r="J344" s="10">
        <v>43910.0</v>
      </c>
      <c r="K344" s="48" t="s">
        <v>1216</v>
      </c>
      <c r="L344" s="12" t="s">
        <v>438</v>
      </c>
      <c r="M344" s="13" t="s">
        <v>1217</v>
      </c>
      <c r="N344" s="25"/>
      <c r="O344" s="8" t="s">
        <v>1218</v>
      </c>
      <c r="P344" s="8" t="s">
        <v>1219</v>
      </c>
      <c r="Q344" s="19"/>
      <c r="R344" s="19"/>
      <c r="S344" s="17" t="str">
        <f t="shared" si="34"/>
        <v>新增9例確診，7例境外移入、2例本土</v>
      </c>
      <c r="T344" s="20"/>
      <c r="U344" s="18" t="str">
        <f t="shared" si="1"/>
        <v>#343</v>
      </c>
    </row>
    <row r="345">
      <c r="A345" s="5" t="s">
        <v>1220</v>
      </c>
      <c r="B345" s="6">
        <v>43924.0</v>
      </c>
      <c r="C345" s="7" t="s">
        <v>21</v>
      </c>
      <c r="D345" s="7" t="s">
        <v>59</v>
      </c>
      <c r="E345" s="7" t="s">
        <v>23</v>
      </c>
      <c r="F345" s="34"/>
      <c r="G345" s="7" t="s">
        <v>25</v>
      </c>
      <c r="H345" s="8" t="s">
        <v>680</v>
      </c>
      <c r="I345" s="9">
        <v>43909.0</v>
      </c>
      <c r="J345" s="10">
        <v>43920.0</v>
      </c>
      <c r="K345" s="9" t="s">
        <v>1221</v>
      </c>
      <c r="L345" s="12" t="s">
        <v>447</v>
      </c>
      <c r="M345" s="13" t="s">
        <v>34</v>
      </c>
      <c r="N345" s="25"/>
      <c r="O345" s="8" t="s">
        <v>85</v>
      </c>
      <c r="P345" s="8" t="s">
        <v>1222</v>
      </c>
      <c r="Q345" s="19"/>
      <c r="R345" s="19"/>
      <c r="S345" s="17" t="str">
        <f t="shared" si="34"/>
        <v>新增9例確診，7例境外移入、2例本土</v>
      </c>
      <c r="T345" s="20"/>
      <c r="U345" s="18" t="str">
        <f t="shared" si="1"/>
        <v>#344</v>
      </c>
    </row>
    <row r="346">
      <c r="A346" s="5" t="s">
        <v>1223</v>
      </c>
      <c r="B346" s="6">
        <v>43924.0</v>
      </c>
      <c r="C346" s="7" t="s">
        <v>37</v>
      </c>
      <c r="D346" s="7" t="s">
        <v>116</v>
      </c>
      <c r="E346" s="7" t="s">
        <v>23</v>
      </c>
      <c r="G346" s="7" t="s">
        <v>25</v>
      </c>
      <c r="H346" s="46" t="s">
        <v>1224</v>
      </c>
      <c r="I346" s="9">
        <v>43910.0</v>
      </c>
      <c r="J346" s="10">
        <v>43918.0</v>
      </c>
      <c r="K346" s="13" t="s">
        <v>1216</v>
      </c>
      <c r="L346" s="12" t="s">
        <v>426</v>
      </c>
      <c r="M346" s="13" t="s">
        <v>1151</v>
      </c>
      <c r="N346" s="25"/>
      <c r="O346" s="8" t="s">
        <v>85</v>
      </c>
      <c r="P346" s="8" t="s">
        <v>334</v>
      </c>
      <c r="Q346" s="19"/>
      <c r="R346" s="19"/>
      <c r="S346" s="17" t="str">
        <f t="shared" si="34"/>
        <v>新增9例確診，7例境外移入、2例本土</v>
      </c>
      <c r="T346" s="20"/>
      <c r="U346" s="18" t="str">
        <f t="shared" si="1"/>
        <v>#345</v>
      </c>
    </row>
    <row r="347">
      <c r="A347" s="5" t="s">
        <v>1225</v>
      </c>
      <c r="B347" s="6">
        <v>43924.0</v>
      </c>
      <c r="C347" s="7" t="s">
        <v>21</v>
      </c>
      <c r="D347" s="7" t="s">
        <v>76</v>
      </c>
      <c r="E347" s="7" t="s">
        <v>23</v>
      </c>
      <c r="F347" s="34"/>
      <c r="G347" s="7" t="s">
        <v>25</v>
      </c>
      <c r="H347" s="8" t="s">
        <v>1226</v>
      </c>
      <c r="I347" s="9">
        <v>43920.0</v>
      </c>
      <c r="J347" s="10">
        <v>43915.0</v>
      </c>
      <c r="K347" s="48" t="s">
        <v>1216</v>
      </c>
      <c r="L347" s="12" t="s">
        <v>426</v>
      </c>
      <c r="M347" s="13" t="s">
        <v>1227</v>
      </c>
      <c r="N347" s="25"/>
      <c r="O347" s="8" t="s">
        <v>85</v>
      </c>
      <c r="P347" s="8" t="s">
        <v>1155</v>
      </c>
      <c r="Q347" s="19"/>
      <c r="R347" s="19"/>
      <c r="S347" s="17" t="str">
        <f t="shared" si="34"/>
        <v>新增9例確診，7例境外移入、2例本土</v>
      </c>
      <c r="T347" s="20"/>
      <c r="U347" s="18" t="str">
        <f t="shared" si="1"/>
        <v>#346</v>
      </c>
    </row>
    <row r="348">
      <c r="A348" s="5" t="s">
        <v>1228</v>
      </c>
      <c r="B348" s="6">
        <v>43924.0</v>
      </c>
      <c r="C348" s="7" t="s">
        <v>21</v>
      </c>
      <c r="D348" s="7" t="s">
        <v>59</v>
      </c>
      <c r="E348" s="7" t="s">
        <v>23</v>
      </c>
      <c r="F348" s="7" t="s">
        <v>1190</v>
      </c>
      <c r="G348" s="7" t="s">
        <v>54</v>
      </c>
      <c r="H348" s="8" t="s">
        <v>55</v>
      </c>
      <c r="I348" s="19"/>
      <c r="J348" s="10">
        <v>43914.0</v>
      </c>
      <c r="K348" s="48" t="s">
        <v>1216</v>
      </c>
      <c r="L348" s="12" t="s">
        <v>438</v>
      </c>
      <c r="M348" s="13" t="s">
        <v>1229</v>
      </c>
      <c r="N348" s="25"/>
      <c r="O348" s="8" t="s">
        <v>1230</v>
      </c>
      <c r="P348" s="8" t="s">
        <v>1231</v>
      </c>
      <c r="Q348" s="19"/>
      <c r="R348" s="19"/>
      <c r="S348" s="17" t="str">
        <f t="shared" si="34"/>
        <v>新增9例確診，7例境外移入、2例本土</v>
      </c>
      <c r="T348" s="20"/>
      <c r="U348" s="18" t="str">
        <f t="shared" si="1"/>
        <v>#347</v>
      </c>
    </row>
    <row r="349">
      <c r="A349" s="5" t="s">
        <v>1232</v>
      </c>
      <c r="B349" s="6">
        <v>43924.0</v>
      </c>
      <c r="C349" s="7" t="s">
        <v>21</v>
      </c>
      <c r="D349" s="7" t="s">
        <v>76</v>
      </c>
      <c r="E349" s="7" t="s">
        <v>23</v>
      </c>
      <c r="F349" s="34"/>
      <c r="G349" s="7" t="s">
        <v>25</v>
      </c>
      <c r="H349" s="8" t="s">
        <v>1233</v>
      </c>
      <c r="I349" s="9">
        <v>43922.0</v>
      </c>
      <c r="J349" s="10">
        <v>43909.0</v>
      </c>
      <c r="K349" s="9" t="s">
        <v>1234</v>
      </c>
      <c r="L349" s="12" t="s">
        <v>363</v>
      </c>
      <c r="M349" s="13" t="s">
        <v>1151</v>
      </c>
      <c r="N349" s="25"/>
      <c r="O349" s="8" t="s">
        <v>85</v>
      </c>
      <c r="P349" s="8" t="s">
        <v>467</v>
      </c>
      <c r="Q349" s="19"/>
      <c r="R349" s="19"/>
      <c r="S349" s="17" t="str">
        <f t="shared" si="34"/>
        <v>新增9例確診，7例境外移入、2例本土</v>
      </c>
      <c r="T349" s="20"/>
      <c r="U349" s="18" t="str">
        <f t="shared" si="1"/>
        <v>#348</v>
      </c>
    </row>
    <row r="350">
      <c r="A350" s="5" t="s">
        <v>1235</v>
      </c>
      <c r="B350" s="6">
        <v>43925.0</v>
      </c>
      <c r="C350" s="7" t="s">
        <v>37</v>
      </c>
      <c r="D350" s="7" t="s">
        <v>76</v>
      </c>
      <c r="E350" s="7" t="s">
        <v>23</v>
      </c>
      <c r="F350" s="34"/>
      <c r="G350" s="7" t="s">
        <v>25</v>
      </c>
      <c r="H350" s="8" t="s">
        <v>1236</v>
      </c>
      <c r="I350" s="9">
        <v>43905.0</v>
      </c>
      <c r="J350" s="10">
        <v>43906.0</v>
      </c>
      <c r="K350" s="13" t="s">
        <v>1237</v>
      </c>
      <c r="L350" s="12" t="s">
        <v>426</v>
      </c>
      <c r="M350" s="13" t="s">
        <v>1238</v>
      </c>
      <c r="N350" s="25"/>
      <c r="O350" s="8" t="s">
        <v>85</v>
      </c>
      <c r="P350" s="8" t="s">
        <v>467</v>
      </c>
      <c r="Q350" s="19"/>
      <c r="R350" s="19"/>
      <c r="S350" s="17" t="str">
        <f t="shared" ref="S350:S356" si="35">HYPERLINK("https://www.cdc.gov.tw/Bulletin/Detail/bhXHlZqnK7aQi1DfG35Ugg?typeid=9","新增7例確診，6例境外移入1例本土")</f>
        <v>新增7例確診，6例境外移入1例本土</v>
      </c>
      <c r="T350" s="20"/>
      <c r="U350" s="18" t="str">
        <f t="shared" si="1"/>
        <v>#349</v>
      </c>
    </row>
    <row r="351">
      <c r="A351" s="5" t="s">
        <v>1239</v>
      </c>
      <c r="B351" s="6">
        <v>43925.0</v>
      </c>
      <c r="C351" s="7" t="s">
        <v>37</v>
      </c>
      <c r="D351" s="7" t="s">
        <v>116</v>
      </c>
      <c r="E351" s="7" t="s">
        <v>23</v>
      </c>
      <c r="F351" s="34"/>
      <c r="G351" s="7" t="s">
        <v>25</v>
      </c>
      <c r="H351" s="8" t="s">
        <v>1240</v>
      </c>
      <c r="I351" s="9">
        <v>43908.0</v>
      </c>
      <c r="J351" s="10">
        <v>43920.0</v>
      </c>
      <c r="K351" s="13" t="s">
        <v>1237</v>
      </c>
      <c r="L351" s="12" t="s">
        <v>447</v>
      </c>
      <c r="M351" s="13" t="s">
        <v>1241</v>
      </c>
      <c r="N351" s="25"/>
      <c r="O351" s="8" t="s">
        <v>85</v>
      </c>
      <c r="P351" s="8" t="s">
        <v>1242</v>
      </c>
      <c r="Q351" s="19"/>
      <c r="R351" s="19"/>
      <c r="S351" s="17" t="str">
        <f t="shared" si="35"/>
        <v>新增7例確診，6例境外移入1例本土</v>
      </c>
      <c r="T351" s="20"/>
      <c r="U351" s="18" t="str">
        <f t="shared" si="1"/>
        <v>#350</v>
      </c>
    </row>
    <row r="352">
      <c r="A352" s="5" t="s">
        <v>1243</v>
      </c>
      <c r="B352" s="6">
        <v>43925.0</v>
      </c>
      <c r="C352" s="7" t="s">
        <v>21</v>
      </c>
      <c r="D352" s="7" t="s">
        <v>76</v>
      </c>
      <c r="E352" s="7" t="s">
        <v>23</v>
      </c>
      <c r="F352" s="34"/>
      <c r="G352" s="7" t="s">
        <v>25</v>
      </c>
      <c r="H352" s="8" t="s">
        <v>1244</v>
      </c>
      <c r="I352" s="9">
        <v>43911.0</v>
      </c>
      <c r="J352" s="10">
        <v>43887.0</v>
      </c>
      <c r="K352" s="13" t="s">
        <v>1245</v>
      </c>
      <c r="L352" s="12" t="s">
        <v>426</v>
      </c>
      <c r="M352" s="13" t="s">
        <v>1246</v>
      </c>
      <c r="N352" s="25"/>
      <c r="O352" s="8" t="s">
        <v>85</v>
      </c>
      <c r="P352" s="8" t="s">
        <v>467</v>
      </c>
      <c r="Q352" s="19"/>
      <c r="R352" s="19"/>
      <c r="S352" s="17" t="str">
        <f t="shared" si="35"/>
        <v>新增7例確診，6例境外移入1例本土</v>
      </c>
      <c r="T352" s="20"/>
      <c r="U352" s="18" t="str">
        <f t="shared" si="1"/>
        <v>#351</v>
      </c>
    </row>
    <row r="353">
      <c r="A353" s="5" t="s">
        <v>1247</v>
      </c>
      <c r="B353" s="6">
        <v>43925.0</v>
      </c>
      <c r="C353" s="7" t="s">
        <v>37</v>
      </c>
      <c r="D353" s="7" t="s">
        <v>59</v>
      </c>
      <c r="E353" s="7" t="s">
        <v>23</v>
      </c>
      <c r="F353" s="7" t="s">
        <v>69</v>
      </c>
      <c r="G353" s="7" t="s">
        <v>54</v>
      </c>
      <c r="H353" s="8" t="s">
        <v>55</v>
      </c>
      <c r="I353" s="19"/>
      <c r="J353" s="10">
        <v>43920.0</v>
      </c>
      <c r="K353" s="13" t="s">
        <v>1248</v>
      </c>
      <c r="L353" s="12" t="s">
        <v>438</v>
      </c>
      <c r="M353" s="13" t="s">
        <v>1249</v>
      </c>
      <c r="N353" s="25"/>
      <c r="O353" s="8" t="s">
        <v>1250</v>
      </c>
      <c r="P353" s="8" t="s">
        <v>1251</v>
      </c>
      <c r="Q353" s="19"/>
      <c r="R353" s="19"/>
      <c r="S353" s="17" t="str">
        <f t="shared" si="35"/>
        <v>新增7例確診，6例境外移入1例本土</v>
      </c>
      <c r="T353" s="20"/>
      <c r="U353" s="18" t="str">
        <f t="shared" si="1"/>
        <v>#352</v>
      </c>
    </row>
    <row r="354">
      <c r="A354" s="5" t="s">
        <v>1252</v>
      </c>
      <c r="B354" s="6">
        <v>43925.0</v>
      </c>
      <c r="C354" s="7" t="s">
        <v>21</v>
      </c>
      <c r="D354" s="7" t="s">
        <v>116</v>
      </c>
      <c r="E354" s="7" t="s">
        <v>23</v>
      </c>
      <c r="F354" s="34"/>
      <c r="G354" s="7" t="s">
        <v>25</v>
      </c>
      <c r="H354" s="8" t="s">
        <v>1253</v>
      </c>
      <c r="I354" s="9">
        <v>43916.0</v>
      </c>
      <c r="J354" s="10">
        <v>43917.0</v>
      </c>
      <c r="K354" s="13" t="s">
        <v>1237</v>
      </c>
      <c r="L354" s="12" t="s">
        <v>426</v>
      </c>
      <c r="M354" s="13" t="s">
        <v>1254</v>
      </c>
      <c r="N354" s="14"/>
      <c r="O354" s="8" t="s">
        <v>85</v>
      </c>
      <c r="P354" s="8" t="s">
        <v>334</v>
      </c>
      <c r="Q354" s="19"/>
      <c r="R354" s="19"/>
      <c r="S354" s="17" t="str">
        <f t="shared" si="35"/>
        <v>新增7例確診，6例境外移入1例本土</v>
      </c>
      <c r="T354" s="20"/>
      <c r="U354" s="18" t="str">
        <f t="shared" si="1"/>
        <v>#353</v>
      </c>
    </row>
    <row r="355">
      <c r="A355" s="5" t="s">
        <v>1255</v>
      </c>
      <c r="B355" s="6">
        <v>43925.0</v>
      </c>
      <c r="C355" s="7" t="s">
        <v>21</v>
      </c>
      <c r="D355" s="7" t="s">
        <v>116</v>
      </c>
      <c r="E355" s="7" t="s">
        <v>23</v>
      </c>
      <c r="F355" s="34"/>
      <c r="G355" s="7" t="s">
        <v>25</v>
      </c>
      <c r="H355" s="8" t="s">
        <v>1256</v>
      </c>
      <c r="I355" s="9">
        <v>43923.0</v>
      </c>
      <c r="J355" s="10">
        <v>43917.0</v>
      </c>
      <c r="K355" s="13" t="s">
        <v>1237</v>
      </c>
      <c r="L355" s="12" t="s">
        <v>363</v>
      </c>
      <c r="M355" s="13" t="s">
        <v>1257</v>
      </c>
      <c r="N355" s="25"/>
      <c r="O355" s="8" t="s">
        <v>85</v>
      </c>
      <c r="P355" s="8" t="s">
        <v>1258</v>
      </c>
      <c r="Q355" s="19"/>
      <c r="R355" s="19"/>
      <c r="S355" s="17" t="str">
        <f t="shared" si="35"/>
        <v>新增7例確診，6例境外移入1例本土</v>
      </c>
      <c r="T355" s="20"/>
      <c r="U355" s="18" t="str">
        <f t="shared" si="1"/>
        <v>#354</v>
      </c>
    </row>
    <row r="356">
      <c r="A356" s="5" t="s">
        <v>1259</v>
      </c>
      <c r="B356" s="6">
        <v>43925.0</v>
      </c>
      <c r="C356" s="7" t="s">
        <v>21</v>
      </c>
      <c r="D356" s="7" t="s">
        <v>100</v>
      </c>
      <c r="E356" s="7" t="s">
        <v>23</v>
      </c>
      <c r="F356" s="34"/>
      <c r="G356" s="7" t="s">
        <v>25</v>
      </c>
      <c r="H356" s="8" t="s">
        <v>1260</v>
      </c>
      <c r="I356" s="9">
        <v>43915.0</v>
      </c>
      <c r="J356" s="12"/>
      <c r="K356" s="13" t="s">
        <v>1261</v>
      </c>
      <c r="L356" s="12" t="s">
        <v>447</v>
      </c>
      <c r="M356" s="13" t="s">
        <v>108</v>
      </c>
      <c r="N356" s="25"/>
      <c r="O356" s="8" t="s">
        <v>85</v>
      </c>
      <c r="P356" s="8" t="s">
        <v>1172</v>
      </c>
      <c r="Q356" s="19"/>
      <c r="R356" s="19"/>
      <c r="S356" s="17" t="str">
        <f t="shared" si="35"/>
        <v>新增7例確診，6例境外移入1例本土</v>
      </c>
      <c r="T356" s="20"/>
      <c r="U356" s="18" t="str">
        <f t="shared" si="1"/>
        <v>#355</v>
      </c>
    </row>
    <row r="357">
      <c r="A357" s="5" t="s">
        <v>1262</v>
      </c>
      <c r="B357" s="6">
        <v>43926.0</v>
      </c>
      <c r="C357" s="7" t="s">
        <v>37</v>
      </c>
      <c r="D357" s="7" t="s">
        <v>100</v>
      </c>
      <c r="E357" s="7" t="s">
        <v>23</v>
      </c>
      <c r="F357" s="7" t="s">
        <v>784</v>
      </c>
      <c r="G357" s="7" t="s">
        <v>25</v>
      </c>
      <c r="H357" s="8" t="s">
        <v>1263</v>
      </c>
      <c r="I357" s="9">
        <v>43907.0</v>
      </c>
      <c r="J357" s="10"/>
      <c r="K357" s="13" t="s">
        <v>1264</v>
      </c>
      <c r="L357" s="12" t="s">
        <v>447</v>
      </c>
      <c r="M357" s="13" t="s">
        <v>108</v>
      </c>
      <c r="N357" s="25"/>
      <c r="O357" s="8" t="s">
        <v>85</v>
      </c>
      <c r="P357" s="8" t="s">
        <v>1265</v>
      </c>
      <c r="Q357" s="19"/>
      <c r="R357" s="19"/>
      <c r="S357" s="17" t="str">
        <f t="shared" ref="S357:S364" si="36">HYPERLINK("https://www.cdc.gov.tw/Bulletin/Detail/HbjzlJDa4OJzdsTfaapXLg?typeid=9","新增8例確診，均為境外移入")</f>
        <v>新增8例確診，均為境外移入</v>
      </c>
      <c r="T357" s="20"/>
      <c r="U357" s="18" t="str">
        <f t="shared" si="1"/>
        <v>#356</v>
      </c>
    </row>
    <row r="358">
      <c r="A358" s="5" t="s">
        <v>1266</v>
      </c>
      <c r="B358" s="6">
        <v>43926.0</v>
      </c>
      <c r="C358" s="7" t="s">
        <v>21</v>
      </c>
      <c r="D358" s="7" t="s">
        <v>22</v>
      </c>
      <c r="E358" s="7" t="s">
        <v>23</v>
      </c>
      <c r="F358" s="34"/>
      <c r="G358" s="7" t="s">
        <v>25</v>
      </c>
      <c r="H358" s="8" t="s">
        <v>1267</v>
      </c>
      <c r="I358" s="9">
        <v>43912.0</v>
      </c>
      <c r="J358" s="10">
        <v>43915.0</v>
      </c>
      <c r="K358" s="13" t="s">
        <v>1268</v>
      </c>
      <c r="L358" s="12" t="s">
        <v>447</v>
      </c>
      <c r="M358" s="13" t="s">
        <v>1269</v>
      </c>
      <c r="N358" s="25"/>
      <c r="O358" s="8" t="s">
        <v>85</v>
      </c>
      <c r="P358" s="8" t="s">
        <v>1270</v>
      </c>
      <c r="Q358" s="19"/>
      <c r="R358" s="19"/>
      <c r="S358" s="17" t="str">
        <f t="shared" si="36"/>
        <v>新增8例確診，均為境外移入</v>
      </c>
      <c r="T358" s="20"/>
      <c r="U358" s="18" t="str">
        <f t="shared" si="1"/>
        <v>#357</v>
      </c>
    </row>
    <row r="359">
      <c r="A359" s="5" t="s">
        <v>1271</v>
      </c>
      <c r="B359" s="6">
        <v>43926.0</v>
      </c>
      <c r="C359" s="7" t="s">
        <v>37</v>
      </c>
      <c r="D359" s="7" t="s">
        <v>59</v>
      </c>
      <c r="E359" s="7" t="s">
        <v>23</v>
      </c>
      <c r="F359" s="34"/>
      <c r="G359" s="7" t="s">
        <v>25</v>
      </c>
      <c r="H359" s="8" t="s">
        <v>1272</v>
      </c>
      <c r="I359" s="9">
        <v>43923.0</v>
      </c>
      <c r="J359" s="10">
        <v>43917.0</v>
      </c>
      <c r="K359" s="13" t="s">
        <v>1273</v>
      </c>
      <c r="L359" s="12" t="s">
        <v>363</v>
      </c>
      <c r="M359" s="13" t="s">
        <v>1274</v>
      </c>
      <c r="N359" s="25"/>
      <c r="O359" s="8" t="s">
        <v>85</v>
      </c>
      <c r="P359" s="8" t="s">
        <v>477</v>
      </c>
      <c r="Q359" s="19"/>
      <c r="R359" s="19"/>
      <c r="S359" s="17" t="str">
        <f t="shared" si="36"/>
        <v>新增8例確診，均為境外移入</v>
      </c>
      <c r="T359" s="20"/>
      <c r="U359" s="18" t="str">
        <f t="shared" si="1"/>
        <v>#358</v>
      </c>
    </row>
    <row r="360">
      <c r="A360" s="5" t="s">
        <v>1275</v>
      </c>
      <c r="B360" s="6">
        <v>43926.0</v>
      </c>
      <c r="C360" s="7" t="s">
        <v>37</v>
      </c>
      <c r="D360" s="7" t="s">
        <v>100</v>
      </c>
      <c r="E360" s="7" t="s">
        <v>23</v>
      </c>
      <c r="F360" s="7"/>
      <c r="G360" s="7" t="s">
        <v>25</v>
      </c>
      <c r="H360" s="8" t="s">
        <v>1197</v>
      </c>
      <c r="I360" s="9">
        <v>43904.0</v>
      </c>
      <c r="J360" s="10"/>
      <c r="K360" s="13" t="s">
        <v>1276</v>
      </c>
      <c r="L360" s="12" t="s">
        <v>1277</v>
      </c>
      <c r="M360" s="13" t="s">
        <v>1278</v>
      </c>
      <c r="N360" s="25"/>
      <c r="O360" s="8" t="s">
        <v>85</v>
      </c>
      <c r="P360" s="8" t="s">
        <v>1279</v>
      </c>
      <c r="Q360" s="19"/>
      <c r="R360" s="19"/>
      <c r="S360" s="17" t="str">
        <f t="shared" si="36"/>
        <v>新增8例確診，均為境外移入</v>
      </c>
      <c r="T360" s="20"/>
      <c r="U360" s="18" t="str">
        <f t="shared" si="1"/>
        <v>#359</v>
      </c>
    </row>
    <row r="361">
      <c r="A361" s="5" t="s">
        <v>1280</v>
      </c>
      <c r="B361" s="6">
        <v>43926.0</v>
      </c>
      <c r="C361" s="7" t="s">
        <v>21</v>
      </c>
      <c r="D361" s="7" t="s">
        <v>100</v>
      </c>
      <c r="E361" s="7" t="s">
        <v>23</v>
      </c>
      <c r="F361" s="7"/>
      <c r="G361" s="7" t="s">
        <v>25</v>
      </c>
      <c r="H361" s="8" t="s">
        <v>1197</v>
      </c>
      <c r="I361" s="9">
        <v>43904.0</v>
      </c>
      <c r="J361" s="10"/>
      <c r="K361" s="13" t="s">
        <v>1276</v>
      </c>
      <c r="L361" s="12" t="s">
        <v>1277</v>
      </c>
      <c r="M361" s="13" t="s">
        <v>1278</v>
      </c>
      <c r="N361" s="25"/>
      <c r="O361" s="8" t="s">
        <v>85</v>
      </c>
      <c r="P361" s="8" t="s">
        <v>1279</v>
      </c>
      <c r="Q361" s="19"/>
      <c r="R361" s="19"/>
      <c r="S361" s="17" t="str">
        <f t="shared" si="36"/>
        <v>新增8例確診，均為境外移入</v>
      </c>
      <c r="T361" s="20"/>
      <c r="U361" s="18" t="str">
        <f t="shared" si="1"/>
        <v>#360</v>
      </c>
    </row>
    <row r="362">
      <c r="A362" s="5" t="s">
        <v>1281</v>
      </c>
      <c r="B362" s="6">
        <v>43926.0</v>
      </c>
      <c r="C362" s="7" t="s">
        <v>21</v>
      </c>
      <c r="D362" s="7" t="s">
        <v>116</v>
      </c>
      <c r="E362" s="7" t="s">
        <v>23</v>
      </c>
      <c r="F362" s="34"/>
      <c r="G362" s="7" t="s">
        <v>25</v>
      </c>
      <c r="H362" s="8" t="s">
        <v>1282</v>
      </c>
      <c r="I362" s="9">
        <v>43913.0</v>
      </c>
      <c r="J362" s="10">
        <v>43918.0</v>
      </c>
      <c r="K362" s="13" t="s">
        <v>1273</v>
      </c>
      <c r="L362" s="12" t="s">
        <v>447</v>
      </c>
      <c r="M362" s="13" t="s">
        <v>1283</v>
      </c>
      <c r="N362" s="25"/>
      <c r="O362" s="8" t="s">
        <v>85</v>
      </c>
      <c r="P362" s="8" t="s">
        <v>1284</v>
      </c>
      <c r="Q362" s="19"/>
      <c r="R362" s="19"/>
      <c r="S362" s="17" t="str">
        <f t="shared" si="36"/>
        <v>新增8例確診，均為境外移入</v>
      </c>
      <c r="T362" s="20"/>
      <c r="U362" s="18" t="str">
        <f t="shared" si="1"/>
        <v>#361</v>
      </c>
    </row>
    <row r="363">
      <c r="A363" s="5" t="s">
        <v>1285</v>
      </c>
      <c r="B363" s="6">
        <v>43926.0</v>
      </c>
      <c r="C363" s="7" t="s">
        <v>37</v>
      </c>
      <c r="D363" s="7" t="s">
        <v>22</v>
      </c>
      <c r="E363" s="7" t="s">
        <v>23</v>
      </c>
      <c r="F363" s="34"/>
      <c r="G363" s="7" t="s">
        <v>25</v>
      </c>
      <c r="H363" s="8" t="s">
        <v>1286</v>
      </c>
      <c r="I363" s="9">
        <v>43906.0</v>
      </c>
      <c r="J363" s="10">
        <v>43908.0</v>
      </c>
      <c r="K363" s="13" t="s">
        <v>1273</v>
      </c>
      <c r="L363" s="12" t="s">
        <v>913</v>
      </c>
      <c r="M363" s="13" t="s">
        <v>1287</v>
      </c>
      <c r="N363" s="25"/>
      <c r="O363" s="8" t="s">
        <v>85</v>
      </c>
      <c r="P363" s="8" t="s">
        <v>334</v>
      </c>
      <c r="Q363" s="19"/>
      <c r="R363" s="19"/>
      <c r="S363" s="17" t="str">
        <f t="shared" si="36"/>
        <v>新增8例確診，均為境外移入</v>
      </c>
      <c r="T363" s="20"/>
      <c r="U363" s="18" t="str">
        <f t="shared" si="1"/>
        <v>#362</v>
      </c>
    </row>
    <row r="364">
      <c r="A364" s="5" t="s">
        <v>1288</v>
      </c>
      <c r="B364" s="6">
        <v>43926.0</v>
      </c>
      <c r="C364" s="7" t="s">
        <v>21</v>
      </c>
      <c r="D364" s="7" t="s">
        <v>59</v>
      </c>
      <c r="E364" s="7" t="s">
        <v>23</v>
      </c>
      <c r="F364" s="7"/>
      <c r="G364" s="7" t="s">
        <v>25</v>
      </c>
      <c r="H364" s="50" t="s">
        <v>1197</v>
      </c>
      <c r="I364" s="9">
        <v>43904.0</v>
      </c>
      <c r="J364" s="10"/>
      <c r="K364" s="13" t="s">
        <v>1289</v>
      </c>
      <c r="L364" s="12" t="s">
        <v>1277</v>
      </c>
      <c r="M364" s="13" t="s">
        <v>108</v>
      </c>
      <c r="N364" s="25"/>
      <c r="O364" s="8" t="s">
        <v>85</v>
      </c>
      <c r="P364" s="8" t="s">
        <v>1279</v>
      </c>
      <c r="Q364" s="19"/>
      <c r="R364" s="19"/>
      <c r="S364" s="17" t="str">
        <f t="shared" si="36"/>
        <v>新增8例確診，均為境外移入</v>
      </c>
      <c r="T364" s="20"/>
      <c r="U364" s="18" t="str">
        <f t="shared" si="1"/>
        <v>#363</v>
      </c>
    </row>
    <row r="365">
      <c r="A365" s="5" t="s">
        <v>1290</v>
      </c>
      <c r="B365" s="51">
        <v>43927.0</v>
      </c>
      <c r="C365" s="7" t="s">
        <v>21</v>
      </c>
      <c r="D365" s="7" t="s">
        <v>116</v>
      </c>
      <c r="E365" s="7" t="s">
        <v>23</v>
      </c>
      <c r="F365" s="34"/>
      <c r="G365" s="7" t="s">
        <v>25</v>
      </c>
      <c r="H365" s="8" t="s">
        <v>1291</v>
      </c>
      <c r="I365" s="9">
        <v>43920.0</v>
      </c>
      <c r="J365" s="10">
        <v>43900.0</v>
      </c>
      <c r="K365" s="13" t="s">
        <v>1292</v>
      </c>
      <c r="L365" s="12" t="s">
        <v>447</v>
      </c>
      <c r="M365" s="13" t="s">
        <v>1293</v>
      </c>
      <c r="N365" s="25"/>
      <c r="O365" s="8" t="s">
        <v>85</v>
      </c>
      <c r="P365" s="8" t="s">
        <v>1159</v>
      </c>
      <c r="Q365" s="19"/>
      <c r="R365" s="19"/>
      <c r="S365" s="17" t="str">
        <f t="shared" ref="S365:S374" si="37">HYPERLINK("https://www.cdc.gov.tw/Bulletin/Detail/hzqKd_TUo7pkzioYq5DRAw?typeid=9","新增10例確診，9例境外移入1例本土")</f>
        <v>新增10例確診，9例境外移入1例本土</v>
      </c>
      <c r="T365" s="20"/>
      <c r="U365" s="18" t="str">
        <f t="shared" si="1"/>
        <v>#364</v>
      </c>
    </row>
    <row r="366">
      <c r="A366" s="5" t="s">
        <v>1294</v>
      </c>
      <c r="B366" s="51">
        <v>43927.0</v>
      </c>
      <c r="C366" s="7" t="s">
        <v>37</v>
      </c>
      <c r="D366" s="7" t="s">
        <v>1054</v>
      </c>
      <c r="E366" s="7" t="s">
        <v>23</v>
      </c>
      <c r="F366" s="7" t="s">
        <v>784</v>
      </c>
      <c r="G366" s="7" t="s">
        <v>54</v>
      </c>
      <c r="H366" s="8" t="s">
        <v>55</v>
      </c>
      <c r="I366" s="19"/>
      <c r="J366" s="10">
        <v>43915.0</v>
      </c>
      <c r="K366" s="13" t="s">
        <v>1292</v>
      </c>
      <c r="L366" s="12" t="s">
        <v>447</v>
      </c>
      <c r="M366" s="13" t="s">
        <v>34</v>
      </c>
      <c r="N366" s="25"/>
      <c r="O366" s="8" t="s">
        <v>1295</v>
      </c>
      <c r="P366" s="8" t="s">
        <v>1296</v>
      </c>
      <c r="Q366" s="19"/>
      <c r="R366" s="19"/>
      <c r="S366" s="17" t="str">
        <f t="shared" si="37"/>
        <v>新增10例確診，9例境外移入1例本土</v>
      </c>
      <c r="T366" s="20"/>
      <c r="U366" s="18" t="str">
        <f t="shared" si="1"/>
        <v>#365</v>
      </c>
    </row>
    <row r="367">
      <c r="A367" s="5" t="s">
        <v>1297</v>
      </c>
      <c r="B367" s="51">
        <v>43927.0</v>
      </c>
      <c r="C367" s="7" t="s">
        <v>21</v>
      </c>
      <c r="D367" s="7" t="s">
        <v>116</v>
      </c>
      <c r="E367" s="7" t="s">
        <v>23</v>
      </c>
      <c r="F367" s="34"/>
      <c r="G367" s="7" t="s">
        <v>25</v>
      </c>
      <c r="H367" s="8" t="s">
        <v>1298</v>
      </c>
      <c r="I367" s="9">
        <v>43923.0</v>
      </c>
      <c r="J367" s="10">
        <v>43923.0</v>
      </c>
      <c r="K367" s="13" t="s">
        <v>1292</v>
      </c>
      <c r="L367" s="12" t="s">
        <v>426</v>
      </c>
      <c r="M367" s="13" t="s">
        <v>1299</v>
      </c>
      <c r="N367" s="25"/>
      <c r="O367" s="8" t="s">
        <v>85</v>
      </c>
      <c r="P367" s="8" t="s">
        <v>1300</v>
      </c>
      <c r="Q367" s="19"/>
      <c r="R367" s="19"/>
      <c r="S367" s="17" t="str">
        <f t="shared" si="37"/>
        <v>新增10例確診，9例境外移入1例本土</v>
      </c>
      <c r="T367" s="20"/>
      <c r="U367" s="18" t="str">
        <f t="shared" si="1"/>
        <v>#366</v>
      </c>
    </row>
    <row r="368">
      <c r="A368" s="5" t="s">
        <v>1301</v>
      </c>
      <c r="B368" s="51">
        <v>43927.0</v>
      </c>
      <c r="C368" s="7" t="s">
        <v>37</v>
      </c>
      <c r="D368" s="7" t="s">
        <v>76</v>
      </c>
      <c r="E368" s="7" t="s">
        <v>23</v>
      </c>
      <c r="F368" s="34"/>
      <c r="G368" s="7" t="s">
        <v>25</v>
      </c>
      <c r="H368" s="8" t="s">
        <v>1298</v>
      </c>
      <c r="I368" s="9">
        <v>43923.0</v>
      </c>
      <c r="J368" s="10">
        <v>43925.0</v>
      </c>
      <c r="K368" s="13" t="s">
        <v>1302</v>
      </c>
      <c r="L368" s="12" t="s">
        <v>426</v>
      </c>
      <c r="M368" s="13" t="s">
        <v>1303</v>
      </c>
      <c r="N368" s="25"/>
      <c r="O368" s="8" t="s">
        <v>85</v>
      </c>
      <c r="P368" s="8" t="s">
        <v>1300</v>
      </c>
      <c r="Q368" s="19"/>
      <c r="R368" s="19"/>
      <c r="S368" s="17" t="str">
        <f t="shared" si="37"/>
        <v>新增10例確診，9例境外移入1例本土</v>
      </c>
      <c r="T368" s="20"/>
      <c r="U368" s="18" t="str">
        <f t="shared" si="1"/>
        <v>#367</v>
      </c>
    </row>
    <row r="369">
      <c r="A369" s="5" t="s">
        <v>1304</v>
      </c>
      <c r="B369" s="51">
        <v>43927.0</v>
      </c>
      <c r="C369" s="7" t="s">
        <v>21</v>
      </c>
      <c r="D369" s="7" t="s">
        <v>76</v>
      </c>
      <c r="E369" s="7" t="s">
        <v>23</v>
      </c>
      <c r="F369" s="34"/>
      <c r="G369" s="7" t="s">
        <v>25</v>
      </c>
      <c r="H369" s="8" t="s">
        <v>1305</v>
      </c>
      <c r="I369" s="9">
        <v>43925.0</v>
      </c>
      <c r="J369" s="10">
        <v>43917.0</v>
      </c>
      <c r="K369" s="13" t="s">
        <v>1292</v>
      </c>
      <c r="L369" s="12" t="s">
        <v>363</v>
      </c>
      <c r="M369" s="13" t="s">
        <v>518</v>
      </c>
      <c r="N369" s="25"/>
      <c r="O369" s="8" t="s">
        <v>85</v>
      </c>
      <c r="P369" s="8" t="s">
        <v>467</v>
      </c>
      <c r="Q369" s="19"/>
      <c r="R369" s="19"/>
      <c r="S369" s="17" t="str">
        <f t="shared" si="37"/>
        <v>新增10例確診，9例境外移入1例本土</v>
      </c>
      <c r="T369" s="20"/>
      <c r="U369" s="18" t="str">
        <f t="shared" si="1"/>
        <v>#368</v>
      </c>
    </row>
    <row r="370">
      <c r="A370" s="5" t="s">
        <v>1306</v>
      </c>
      <c r="B370" s="51">
        <v>43927.0</v>
      </c>
      <c r="C370" s="7" t="s">
        <v>37</v>
      </c>
      <c r="D370" s="7" t="s">
        <v>59</v>
      </c>
      <c r="E370" s="7" t="s">
        <v>23</v>
      </c>
      <c r="F370" s="34"/>
      <c r="G370" s="7" t="s">
        <v>25</v>
      </c>
      <c r="H370" s="8" t="s">
        <v>1307</v>
      </c>
      <c r="I370" s="9">
        <v>43925.0</v>
      </c>
      <c r="J370" s="10">
        <v>43913.0</v>
      </c>
      <c r="K370" s="13" t="s">
        <v>1292</v>
      </c>
      <c r="L370" s="12" t="s">
        <v>363</v>
      </c>
      <c r="M370" s="13" t="s">
        <v>34</v>
      </c>
      <c r="N370" s="25"/>
      <c r="O370" s="8" t="s">
        <v>85</v>
      </c>
      <c r="P370" s="8" t="s">
        <v>1308</v>
      </c>
      <c r="Q370" s="19"/>
      <c r="R370" s="19"/>
      <c r="S370" s="17" t="str">
        <f t="shared" si="37"/>
        <v>新增10例確診，9例境外移入1例本土</v>
      </c>
      <c r="T370" s="20"/>
      <c r="U370" s="18" t="str">
        <f t="shared" si="1"/>
        <v>#369</v>
      </c>
    </row>
    <row r="371">
      <c r="A371" s="5" t="s">
        <v>1309</v>
      </c>
      <c r="B371" s="51">
        <v>43927.0</v>
      </c>
      <c r="C371" s="7" t="s">
        <v>37</v>
      </c>
      <c r="D371" s="7" t="s">
        <v>76</v>
      </c>
      <c r="E371" s="7" t="s">
        <v>23</v>
      </c>
      <c r="F371" s="34"/>
      <c r="G371" s="7" t="s">
        <v>25</v>
      </c>
      <c r="H371" s="8" t="s">
        <v>1310</v>
      </c>
      <c r="I371" s="9">
        <v>43920.0</v>
      </c>
      <c r="J371" s="10">
        <v>43925.0</v>
      </c>
      <c r="K371" s="13" t="s">
        <v>1292</v>
      </c>
      <c r="L371" s="12" t="s">
        <v>447</v>
      </c>
      <c r="M371" s="13" t="s">
        <v>1151</v>
      </c>
      <c r="N371" s="25"/>
      <c r="O371" s="8" t="s">
        <v>85</v>
      </c>
      <c r="P371" s="8" t="s">
        <v>1311</v>
      </c>
      <c r="Q371" s="19"/>
      <c r="R371" s="19"/>
      <c r="S371" s="17" t="str">
        <f t="shared" si="37"/>
        <v>新增10例確診，9例境外移入1例本土</v>
      </c>
      <c r="T371" s="20"/>
      <c r="U371" s="18" t="str">
        <f t="shared" si="1"/>
        <v>#370</v>
      </c>
    </row>
    <row r="372">
      <c r="A372" s="5" t="s">
        <v>1312</v>
      </c>
      <c r="B372" s="51">
        <v>43927.0</v>
      </c>
      <c r="C372" s="7" t="s">
        <v>37</v>
      </c>
      <c r="D372" s="7" t="s">
        <v>76</v>
      </c>
      <c r="E372" s="7" t="s">
        <v>23</v>
      </c>
      <c r="F372" s="34"/>
      <c r="G372" s="7" t="s">
        <v>25</v>
      </c>
      <c r="H372" s="8" t="s">
        <v>1313</v>
      </c>
      <c r="I372" s="9">
        <v>43920.0</v>
      </c>
      <c r="J372" s="10">
        <v>43923.0</v>
      </c>
      <c r="K372" s="13" t="s">
        <v>1292</v>
      </c>
      <c r="L372" s="12" t="s">
        <v>447</v>
      </c>
      <c r="M372" s="13" t="s">
        <v>1314</v>
      </c>
      <c r="N372" s="25"/>
      <c r="O372" s="8" t="s">
        <v>85</v>
      </c>
      <c r="P372" s="8" t="s">
        <v>1315</v>
      </c>
      <c r="Q372" s="19"/>
      <c r="R372" s="19"/>
      <c r="S372" s="17" t="str">
        <f t="shared" si="37"/>
        <v>新增10例確診，9例境外移入1例本土</v>
      </c>
      <c r="T372" s="20"/>
      <c r="U372" s="18" t="str">
        <f t="shared" si="1"/>
        <v>#371</v>
      </c>
    </row>
    <row r="373">
      <c r="A373" s="5" t="s">
        <v>1316</v>
      </c>
      <c r="B373" s="51">
        <v>43927.0</v>
      </c>
      <c r="C373" s="7" t="s">
        <v>37</v>
      </c>
      <c r="D373" s="7" t="s">
        <v>116</v>
      </c>
      <c r="E373" s="7" t="s">
        <v>23</v>
      </c>
      <c r="F373" s="34"/>
      <c r="G373" s="7" t="s">
        <v>25</v>
      </c>
      <c r="H373" s="8" t="s">
        <v>1317</v>
      </c>
      <c r="I373" s="9">
        <v>43911.0</v>
      </c>
      <c r="J373" s="10">
        <v>43922.0</v>
      </c>
      <c r="K373" s="13" t="s">
        <v>1292</v>
      </c>
      <c r="L373" s="12" t="s">
        <v>426</v>
      </c>
      <c r="M373" s="13" t="s">
        <v>1318</v>
      </c>
      <c r="N373" s="25"/>
      <c r="O373" s="8" t="s">
        <v>85</v>
      </c>
      <c r="P373" s="8" t="s">
        <v>1319</v>
      </c>
      <c r="Q373" s="19"/>
      <c r="R373" s="19"/>
      <c r="S373" s="17" t="str">
        <f t="shared" si="37"/>
        <v>新增10例確診，9例境外移入1例本土</v>
      </c>
      <c r="T373" s="20"/>
      <c r="U373" s="18" t="str">
        <f t="shared" si="1"/>
        <v>#372</v>
      </c>
    </row>
    <row r="374">
      <c r="A374" s="5" t="s">
        <v>1320</v>
      </c>
      <c r="B374" s="51">
        <v>43927.0</v>
      </c>
      <c r="C374" s="7" t="s">
        <v>21</v>
      </c>
      <c r="D374" s="7" t="s">
        <v>116</v>
      </c>
      <c r="E374" s="7" t="s">
        <v>23</v>
      </c>
      <c r="F374" s="34"/>
      <c r="G374" s="7" t="s">
        <v>25</v>
      </c>
      <c r="H374" s="8" t="s">
        <v>1317</v>
      </c>
      <c r="I374" s="9">
        <v>43911.0</v>
      </c>
      <c r="J374" s="10">
        <v>43924.0</v>
      </c>
      <c r="K374" s="13" t="s">
        <v>1292</v>
      </c>
      <c r="L374" s="12" t="s">
        <v>426</v>
      </c>
      <c r="M374" s="13" t="s">
        <v>1321</v>
      </c>
      <c r="N374" s="25"/>
      <c r="O374" s="8" t="s">
        <v>85</v>
      </c>
      <c r="P374" s="8" t="s">
        <v>1319</v>
      </c>
      <c r="Q374" s="19"/>
      <c r="R374" s="19"/>
      <c r="S374" s="17" t="str">
        <f t="shared" si="37"/>
        <v>新增10例確診，9例境外移入1例本土</v>
      </c>
      <c r="T374" s="20"/>
      <c r="U374" s="18" t="str">
        <f t="shared" si="1"/>
        <v>#373</v>
      </c>
    </row>
    <row r="375">
      <c r="A375" s="5" t="s">
        <v>1322</v>
      </c>
      <c r="B375" s="51">
        <v>43928.0</v>
      </c>
      <c r="C375" s="7" t="s">
        <v>37</v>
      </c>
      <c r="D375" s="7" t="s">
        <v>76</v>
      </c>
      <c r="E375" s="7" t="s">
        <v>23</v>
      </c>
      <c r="F375" s="34"/>
      <c r="G375" s="7" t="s">
        <v>25</v>
      </c>
      <c r="H375" s="8" t="s">
        <v>1323</v>
      </c>
      <c r="I375" s="9">
        <v>43919.0</v>
      </c>
      <c r="J375" s="10">
        <v>43925.0</v>
      </c>
      <c r="K375" s="13" t="s">
        <v>1324</v>
      </c>
      <c r="L375" s="12" t="s">
        <v>426</v>
      </c>
      <c r="M375" s="13" t="s">
        <v>1325</v>
      </c>
      <c r="N375" s="25"/>
      <c r="O375" s="8" t="s">
        <v>85</v>
      </c>
      <c r="P375" s="8" t="s">
        <v>1326</v>
      </c>
      <c r="Q375" s="19"/>
      <c r="R375" s="19"/>
      <c r="S375" s="17" t="str">
        <f t="shared" ref="S375:S377" si="38">HYPERLINK("https://www.cdc.gov.tw/Bulletin/Detail/BoQ1szWul2IK33whxIh7cA?typeid=9","新增3例確診，均為境外移入")</f>
        <v>新增3例確診，均為境外移入</v>
      </c>
      <c r="T375" s="20"/>
      <c r="U375" s="18" t="str">
        <f t="shared" si="1"/>
        <v>#374</v>
      </c>
    </row>
    <row r="376">
      <c r="A376" s="5" t="s">
        <v>1327</v>
      </c>
      <c r="B376" s="51">
        <v>43928.0</v>
      </c>
      <c r="C376" s="7" t="s">
        <v>21</v>
      </c>
      <c r="D376" s="7" t="s">
        <v>76</v>
      </c>
      <c r="E376" s="7" t="s">
        <v>23</v>
      </c>
      <c r="F376" s="34"/>
      <c r="G376" s="7" t="s">
        <v>25</v>
      </c>
      <c r="H376" s="8" t="s">
        <v>1328</v>
      </c>
      <c r="I376" s="9">
        <v>43917.0</v>
      </c>
      <c r="J376" s="10">
        <v>43920.0</v>
      </c>
      <c r="K376" s="13" t="s">
        <v>1329</v>
      </c>
      <c r="L376" s="12" t="s">
        <v>426</v>
      </c>
      <c r="M376" s="13" t="s">
        <v>1330</v>
      </c>
      <c r="N376" s="25"/>
      <c r="O376" s="8" t="s">
        <v>85</v>
      </c>
      <c r="P376" s="8" t="s">
        <v>1331</v>
      </c>
      <c r="Q376" s="19"/>
      <c r="R376" s="19"/>
      <c r="S376" s="17" t="str">
        <f t="shared" si="38"/>
        <v>新增3例確診，均為境外移入</v>
      </c>
      <c r="T376" s="20"/>
      <c r="U376" s="18" t="str">
        <f t="shared" si="1"/>
        <v>#375</v>
      </c>
    </row>
    <row r="377">
      <c r="A377" s="5" t="s">
        <v>1332</v>
      </c>
      <c r="B377" s="51">
        <v>43928.0</v>
      </c>
      <c r="C377" s="7" t="s">
        <v>21</v>
      </c>
      <c r="D377" s="7" t="s">
        <v>76</v>
      </c>
      <c r="E377" s="7" t="s">
        <v>23</v>
      </c>
      <c r="F377" s="34"/>
      <c r="G377" s="7" t="s">
        <v>25</v>
      </c>
      <c r="H377" s="8" t="s">
        <v>1333</v>
      </c>
      <c r="I377" s="9">
        <v>43920.0</v>
      </c>
      <c r="J377" s="10">
        <v>43923.0</v>
      </c>
      <c r="K377" s="13" t="s">
        <v>1324</v>
      </c>
      <c r="L377" s="12" t="s">
        <v>447</v>
      </c>
      <c r="M377" s="13" t="s">
        <v>1334</v>
      </c>
      <c r="N377" s="25"/>
      <c r="O377" s="8" t="s">
        <v>85</v>
      </c>
      <c r="P377" s="8" t="s">
        <v>1335</v>
      </c>
      <c r="Q377" s="19"/>
      <c r="R377" s="19"/>
      <c r="S377" s="17" t="str">
        <f t="shared" si="38"/>
        <v>新增3例確診，均為境外移入</v>
      </c>
      <c r="T377" s="20"/>
      <c r="U377" s="18" t="str">
        <f t="shared" si="1"/>
        <v>#376</v>
      </c>
    </row>
    <row r="378">
      <c r="A378" s="5" t="s">
        <v>1336</v>
      </c>
      <c r="B378" s="6">
        <v>43929.0</v>
      </c>
      <c r="C378" s="7" t="s">
        <v>21</v>
      </c>
      <c r="D378" s="7" t="s">
        <v>76</v>
      </c>
      <c r="E378" s="7" t="s">
        <v>23</v>
      </c>
      <c r="F378" s="34"/>
      <c r="G378" s="7" t="s">
        <v>25</v>
      </c>
      <c r="H378" s="8" t="s">
        <v>1337</v>
      </c>
      <c r="I378" s="9">
        <v>43912.0</v>
      </c>
      <c r="J378" s="10">
        <v>43913.0</v>
      </c>
      <c r="K378" s="13" t="s">
        <v>1338</v>
      </c>
      <c r="L378" s="12" t="s">
        <v>426</v>
      </c>
      <c r="M378" s="13" t="s">
        <v>1339</v>
      </c>
      <c r="N378" s="25"/>
      <c r="O378" s="8" t="s">
        <v>85</v>
      </c>
      <c r="P378" s="8" t="s">
        <v>1340</v>
      </c>
      <c r="Q378" s="19"/>
      <c r="R378" s="19"/>
      <c r="S378" s="17" t="str">
        <f t="shared" ref="S378:S380" si="39">HYPERLINK("http://at.cdc.tw/9L1m93","新增3例確診，2例境外移入1例本土")</f>
        <v>新增3例確診，2例境外移入1例本土</v>
      </c>
      <c r="T378" s="20"/>
      <c r="U378" s="18" t="str">
        <f t="shared" si="1"/>
        <v>#377</v>
      </c>
    </row>
    <row r="379">
      <c r="A379" s="5" t="s">
        <v>1341</v>
      </c>
      <c r="B379" s="6">
        <v>43929.0</v>
      </c>
      <c r="C379" s="7" t="s">
        <v>21</v>
      </c>
      <c r="D379" s="7" t="s">
        <v>100</v>
      </c>
      <c r="E379" s="7" t="s">
        <v>23</v>
      </c>
      <c r="F379" s="34"/>
      <c r="G379" s="7" t="s">
        <v>25</v>
      </c>
      <c r="H379" s="8" t="s">
        <v>1342</v>
      </c>
      <c r="I379" s="9">
        <v>43919.0</v>
      </c>
      <c r="J379" s="10">
        <v>43922.0</v>
      </c>
      <c r="K379" s="13" t="s">
        <v>1338</v>
      </c>
      <c r="L379" s="12" t="s">
        <v>426</v>
      </c>
      <c r="M379" s="13" t="s">
        <v>1343</v>
      </c>
      <c r="N379" s="25"/>
      <c r="O379" s="8" t="s">
        <v>85</v>
      </c>
      <c r="P379" s="8" t="s">
        <v>477</v>
      </c>
      <c r="Q379" s="19"/>
      <c r="R379" s="19"/>
      <c r="S379" s="17" t="str">
        <f t="shared" si="39"/>
        <v>新增3例確診，2例境外移入1例本土</v>
      </c>
      <c r="T379" s="20"/>
      <c r="U379" s="18" t="str">
        <f t="shared" si="1"/>
        <v>#378</v>
      </c>
    </row>
    <row r="380">
      <c r="A380" s="5" t="s">
        <v>1344</v>
      </c>
      <c r="B380" s="6">
        <v>43929.0</v>
      </c>
      <c r="C380" s="7" t="s">
        <v>21</v>
      </c>
      <c r="D380" s="7" t="s">
        <v>116</v>
      </c>
      <c r="E380" s="7" t="s">
        <v>23</v>
      </c>
      <c r="F380" s="7" t="s">
        <v>69</v>
      </c>
      <c r="G380" s="7" t="s">
        <v>54</v>
      </c>
      <c r="H380" s="8" t="s">
        <v>55</v>
      </c>
      <c r="I380" s="19"/>
      <c r="J380" s="10">
        <v>43925.0</v>
      </c>
      <c r="K380" s="13" t="s">
        <v>1345</v>
      </c>
      <c r="L380" s="12" t="s">
        <v>438</v>
      </c>
      <c r="M380" s="13" t="s">
        <v>1346</v>
      </c>
      <c r="N380" s="25"/>
      <c r="O380" s="8" t="s">
        <v>126</v>
      </c>
      <c r="P380" s="8" t="s">
        <v>1347</v>
      </c>
      <c r="Q380" s="19"/>
      <c r="R380" s="19"/>
      <c r="S380" s="17" t="str">
        <f t="shared" si="39"/>
        <v>新增3例確診，2例境外移入1例本土</v>
      </c>
      <c r="T380" s="20"/>
      <c r="U380" s="18" t="str">
        <f t="shared" si="1"/>
        <v>#379</v>
      </c>
    </row>
    <row r="381">
      <c r="A381" s="5" t="s">
        <v>1348</v>
      </c>
      <c r="B381" s="6">
        <v>43930.0</v>
      </c>
      <c r="C381" s="7" t="s">
        <v>37</v>
      </c>
      <c r="D381" s="7" t="s">
        <v>76</v>
      </c>
      <c r="E381" s="7" t="s">
        <v>23</v>
      </c>
      <c r="F381" s="7" t="s">
        <v>33</v>
      </c>
      <c r="G381" s="7" t="s">
        <v>54</v>
      </c>
      <c r="H381" s="8" t="s">
        <v>55</v>
      </c>
      <c r="I381" s="19"/>
      <c r="J381" s="10"/>
      <c r="K381" s="13" t="s">
        <v>1349</v>
      </c>
      <c r="L381" s="12" t="s">
        <v>447</v>
      </c>
      <c r="M381" s="13" t="s">
        <v>108</v>
      </c>
      <c r="N381" s="25"/>
      <c r="O381" s="8" t="s">
        <v>1350</v>
      </c>
      <c r="P381" s="8" t="s">
        <v>1351</v>
      </c>
      <c r="Q381" s="19"/>
      <c r="R381" s="19"/>
      <c r="S381" s="17" t="str">
        <f>HYPERLINK("http://at.cdc.tw/xd6y7X","新增1本土病例，為案322接觸者")</f>
        <v>新增1本土病例，為案322接觸者</v>
      </c>
      <c r="T381" s="20"/>
      <c r="U381" s="18" t="str">
        <f t="shared" si="1"/>
        <v>#380</v>
      </c>
    </row>
    <row r="382">
      <c r="A382" s="5" t="s">
        <v>1352</v>
      </c>
      <c r="B382" s="6">
        <v>43931.0</v>
      </c>
      <c r="C382" s="7" t="s">
        <v>21</v>
      </c>
      <c r="D382" s="7" t="s">
        <v>76</v>
      </c>
      <c r="E382" s="7" t="s">
        <v>23</v>
      </c>
      <c r="F382" s="34"/>
      <c r="G382" s="7" t="s">
        <v>25</v>
      </c>
      <c r="H382" s="8" t="s">
        <v>230</v>
      </c>
      <c r="I382" s="9">
        <v>43920.0</v>
      </c>
      <c r="J382" s="10">
        <v>43926.0</v>
      </c>
      <c r="K382" s="13" t="s">
        <v>1353</v>
      </c>
      <c r="L382" s="12" t="s">
        <v>447</v>
      </c>
      <c r="M382" s="13" t="s">
        <v>1354</v>
      </c>
      <c r="N382" s="25"/>
      <c r="O382" s="8" t="s">
        <v>85</v>
      </c>
      <c r="P382" s="8" t="s">
        <v>1355</v>
      </c>
      <c r="Q382" s="19"/>
      <c r="R382" s="19"/>
      <c r="S382" s="17" t="str">
        <f t="shared" ref="S382:S383" si="40">HYPERLINK("https://www.cdc.gov.tw/Bulletin/Detail/sie54l3hj9MPS_B95EGBiQ?typeid=9","新增2例境外移入，均於居家隔離期間確診")</f>
        <v>新增2例境外移入，均於居家隔離期間確診</v>
      </c>
      <c r="T382" s="20"/>
      <c r="U382" s="18" t="str">
        <f t="shared" si="1"/>
        <v>#381</v>
      </c>
    </row>
    <row r="383">
      <c r="A383" s="5" t="s">
        <v>1356</v>
      </c>
      <c r="B383" s="6">
        <v>43931.0</v>
      </c>
      <c r="C383" s="7" t="s">
        <v>37</v>
      </c>
      <c r="D383" s="7" t="s">
        <v>100</v>
      </c>
      <c r="E383" s="7" t="s">
        <v>23</v>
      </c>
      <c r="F383" s="34"/>
      <c r="G383" s="7" t="s">
        <v>25</v>
      </c>
      <c r="H383" s="8" t="s">
        <v>1342</v>
      </c>
      <c r="I383" s="9">
        <v>43919.0</v>
      </c>
      <c r="J383" s="10"/>
      <c r="K383" s="13" t="s">
        <v>1353</v>
      </c>
      <c r="L383" s="12" t="s">
        <v>447</v>
      </c>
      <c r="M383" s="13" t="s">
        <v>108</v>
      </c>
      <c r="N383" s="25"/>
      <c r="O383" s="8" t="s">
        <v>85</v>
      </c>
      <c r="P383" s="8" t="s">
        <v>1357</v>
      </c>
      <c r="Q383" s="19"/>
      <c r="R383" s="19"/>
      <c r="S383" s="17" t="str">
        <f t="shared" si="40"/>
        <v>新增2例境外移入，均於居家隔離期間確診</v>
      </c>
      <c r="T383" s="20"/>
      <c r="U383" s="18" t="str">
        <f t="shared" si="1"/>
        <v>#382</v>
      </c>
    </row>
    <row r="384">
      <c r="A384" s="5" t="s">
        <v>1358</v>
      </c>
      <c r="B384" s="6">
        <v>43932.0</v>
      </c>
      <c r="C384" s="7" t="s">
        <v>37</v>
      </c>
      <c r="D384" s="7" t="s">
        <v>100</v>
      </c>
      <c r="E384" s="7" t="s">
        <v>23</v>
      </c>
      <c r="F384" s="34"/>
      <c r="G384" s="7" t="s">
        <v>25</v>
      </c>
      <c r="H384" s="8" t="s">
        <v>230</v>
      </c>
      <c r="I384" s="9">
        <v>43931.0</v>
      </c>
      <c r="J384" s="10">
        <v>43921.0</v>
      </c>
      <c r="K384" s="13" t="s">
        <v>1359</v>
      </c>
      <c r="L384" s="12" t="s">
        <v>363</v>
      </c>
      <c r="M384" s="13" t="s">
        <v>1360</v>
      </c>
      <c r="N384" s="25"/>
      <c r="O384" s="8" t="s">
        <v>85</v>
      </c>
      <c r="P384" s="8" t="s">
        <v>1361</v>
      </c>
      <c r="Q384" s="19"/>
      <c r="R384" s="19"/>
      <c r="S384" s="17" t="str">
        <f t="shared" ref="S384:S386" si="41">HYPERLINK("http://at.cdc.tw/j33v2g","新增3例確診，均為境外移入")</f>
        <v>新增3例確診，均為境外移入</v>
      </c>
      <c r="T384" s="20"/>
      <c r="U384" s="18" t="str">
        <f t="shared" si="1"/>
        <v>#383</v>
      </c>
    </row>
    <row r="385">
      <c r="A385" s="5" t="s">
        <v>1362</v>
      </c>
      <c r="B385" s="6">
        <v>43932.0</v>
      </c>
      <c r="C385" s="7" t="s">
        <v>37</v>
      </c>
      <c r="D385" s="7" t="s">
        <v>49</v>
      </c>
      <c r="E385" s="7" t="s">
        <v>23</v>
      </c>
      <c r="F385" s="34"/>
      <c r="G385" s="7" t="s">
        <v>25</v>
      </c>
      <c r="H385" s="8" t="s">
        <v>230</v>
      </c>
      <c r="I385" s="9">
        <v>43931.0</v>
      </c>
      <c r="J385" s="10">
        <v>43924.0</v>
      </c>
      <c r="K385" s="52" t="s">
        <v>1359</v>
      </c>
      <c r="L385" s="12" t="s">
        <v>363</v>
      </c>
      <c r="M385" s="13" t="s">
        <v>1363</v>
      </c>
      <c r="N385" s="25"/>
      <c r="O385" s="8" t="s">
        <v>85</v>
      </c>
      <c r="P385" s="8" t="s">
        <v>1364</v>
      </c>
      <c r="Q385" s="19"/>
      <c r="R385" s="19"/>
      <c r="S385" s="17" t="str">
        <f t="shared" si="41"/>
        <v>新增3例確診，均為境外移入</v>
      </c>
      <c r="T385" s="20"/>
      <c r="U385" s="18" t="str">
        <f t="shared" si="1"/>
        <v>#384</v>
      </c>
    </row>
    <row r="386">
      <c r="A386" s="5" t="s">
        <v>1365</v>
      </c>
      <c r="B386" s="6">
        <v>43932.0</v>
      </c>
      <c r="C386" s="7" t="s">
        <v>21</v>
      </c>
      <c r="D386" s="7" t="s">
        <v>76</v>
      </c>
      <c r="E386" s="7" t="s">
        <v>23</v>
      </c>
      <c r="F386" s="34"/>
      <c r="G386" s="7" t="s">
        <v>25</v>
      </c>
      <c r="H386" s="8" t="s">
        <v>351</v>
      </c>
      <c r="I386" s="9">
        <v>43924.0</v>
      </c>
      <c r="J386" s="10">
        <v>43925.0</v>
      </c>
      <c r="K386" s="53" t="s">
        <v>1366</v>
      </c>
      <c r="L386" s="12" t="s">
        <v>426</v>
      </c>
      <c r="M386" s="13" t="s">
        <v>1367</v>
      </c>
      <c r="N386" s="25"/>
      <c r="O386" s="8" t="s">
        <v>85</v>
      </c>
      <c r="P386" s="8" t="s">
        <v>467</v>
      </c>
      <c r="Q386" s="19"/>
      <c r="R386" s="19"/>
      <c r="S386" s="17" t="str">
        <f t="shared" si="41"/>
        <v>新增3例確診，均為境外移入</v>
      </c>
      <c r="T386" s="20"/>
      <c r="U386" s="18" t="str">
        <f t="shared" si="1"/>
        <v>#385</v>
      </c>
    </row>
    <row r="387">
      <c r="A387" s="5" t="s">
        <v>1368</v>
      </c>
      <c r="B387" s="6">
        <v>43933.0</v>
      </c>
      <c r="C387" s="7" t="s">
        <v>37</v>
      </c>
      <c r="D387" s="7" t="s">
        <v>76</v>
      </c>
      <c r="E387" s="7" t="s">
        <v>23</v>
      </c>
      <c r="F387" s="7" t="s">
        <v>124</v>
      </c>
      <c r="G387" s="7" t="s">
        <v>54</v>
      </c>
      <c r="H387" s="8" t="s">
        <v>55</v>
      </c>
      <c r="I387" s="19"/>
      <c r="J387" s="10"/>
      <c r="K387" s="22"/>
      <c r="L387" s="12" t="s">
        <v>447</v>
      </c>
      <c r="M387" s="13" t="s">
        <v>337</v>
      </c>
      <c r="N387" s="14" t="s">
        <v>1369</v>
      </c>
      <c r="O387" s="8" t="s">
        <v>1370</v>
      </c>
      <c r="P387" s="8" t="s">
        <v>1371</v>
      </c>
      <c r="Q387" s="19"/>
      <c r="R387" s="19"/>
      <c r="S387" s="17" t="str">
        <f t="shared" ref="S387:S389" si="42">HYPERLINK("https://www.cdc.gov.tw/Bulletin/Detail/gjIcdu1yz_SD0h4QMbJ4RA?typeid=9","新增3例確診，2例境外移入、1例本土")</f>
        <v>新增3例確診，2例境外移入、1例本土</v>
      </c>
      <c r="T387" s="20"/>
      <c r="U387" s="18" t="str">
        <f t="shared" si="1"/>
        <v>#386</v>
      </c>
    </row>
    <row r="388">
      <c r="A388" s="5" t="s">
        <v>1372</v>
      </c>
      <c r="B388" s="6">
        <v>43933.0</v>
      </c>
      <c r="C388" s="7" t="s">
        <v>37</v>
      </c>
      <c r="D388" s="7" t="s">
        <v>59</v>
      </c>
      <c r="E388" s="7" t="s">
        <v>23</v>
      </c>
      <c r="F388" s="34"/>
      <c r="G388" s="7" t="s">
        <v>25</v>
      </c>
      <c r="H388" s="8" t="s">
        <v>1373</v>
      </c>
      <c r="I388" s="9">
        <v>43931.0</v>
      </c>
      <c r="J388" s="54">
        <v>43915.0</v>
      </c>
      <c r="K388" s="13" t="s">
        <v>1374</v>
      </c>
      <c r="L388" s="12" t="s">
        <v>363</v>
      </c>
      <c r="M388" s="13" t="s">
        <v>618</v>
      </c>
      <c r="N388" s="25"/>
      <c r="O388" s="8" t="s">
        <v>85</v>
      </c>
      <c r="P388" s="8" t="s">
        <v>1375</v>
      </c>
      <c r="Q388" s="19"/>
      <c r="R388" s="19"/>
      <c r="S388" s="17" t="str">
        <f t="shared" si="42"/>
        <v>新增3例確診，2例境外移入、1例本土</v>
      </c>
      <c r="T388" s="20"/>
      <c r="U388" s="18" t="str">
        <f t="shared" si="1"/>
        <v>#387</v>
      </c>
    </row>
    <row r="389">
      <c r="A389" s="5" t="s">
        <v>1376</v>
      </c>
      <c r="B389" s="6">
        <v>43933.0</v>
      </c>
      <c r="C389" s="7" t="s">
        <v>21</v>
      </c>
      <c r="D389" s="7" t="s">
        <v>59</v>
      </c>
      <c r="E389" s="7" t="s">
        <v>23</v>
      </c>
      <c r="F389" s="34"/>
      <c r="G389" s="7" t="s">
        <v>25</v>
      </c>
      <c r="H389" s="8" t="s">
        <v>1377</v>
      </c>
      <c r="I389" s="9">
        <v>43923.0</v>
      </c>
      <c r="J389" s="10"/>
      <c r="K389" s="52" t="s">
        <v>1378</v>
      </c>
      <c r="L389" s="12" t="s">
        <v>426</v>
      </c>
      <c r="M389" s="13" t="s">
        <v>1379</v>
      </c>
      <c r="N389" s="25"/>
      <c r="O389" s="8" t="s">
        <v>1380</v>
      </c>
      <c r="P389" s="8" t="s">
        <v>1381</v>
      </c>
      <c r="Q389" s="19"/>
      <c r="R389" s="19"/>
      <c r="S389" s="17" t="str">
        <f t="shared" si="42"/>
        <v>新增3例確診，2例境外移入、1例本土</v>
      </c>
      <c r="T389" s="20"/>
      <c r="U389" s="18" t="str">
        <f t="shared" si="1"/>
        <v>#388</v>
      </c>
    </row>
    <row r="390">
      <c r="A390" s="5" t="s">
        <v>1382</v>
      </c>
      <c r="B390" s="6">
        <v>43934.0</v>
      </c>
      <c r="C390" s="7" t="s">
        <v>21</v>
      </c>
      <c r="D390" s="7" t="s">
        <v>22</v>
      </c>
      <c r="E390" s="7" t="s">
        <v>23</v>
      </c>
      <c r="F390" s="34"/>
      <c r="G390" s="7" t="s">
        <v>25</v>
      </c>
      <c r="H390" s="8" t="s">
        <v>1383</v>
      </c>
      <c r="I390" s="9">
        <v>43932.0</v>
      </c>
      <c r="J390" s="10">
        <v>43920.0</v>
      </c>
      <c r="K390" s="13" t="s">
        <v>1384</v>
      </c>
      <c r="L390" s="12" t="s">
        <v>363</v>
      </c>
      <c r="M390" s="13" t="s">
        <v>1385</v>
      </c>
      <c r="N390" s="25"/>
      <c r="O390" s="8" t="s">
        <v>85</v>
      </c>
      <c r="P390" s="46" t="s">
        <v>1386</v>
      </c>
      <c r="Q390" s="19"/>
      <c r="R390" s="19"/>
      <c r="S390" s="17" t="str">
        <f t="shared" ref="S390:S394" si="43">HYPERLINK("http://at.cdc.tw/85W62j","新增5例境外移入，4人為珊瑚公主號旅客")</f>
        <v>新增5例境外移入，4人為珊瑚公主號旅客</v>
      </c>
      <c r="T390" s="20"/>
      <c r="U390" s="18" t="str">
        <f t="shared" si="1"/>
        <v>#389</v>
      </c>
    </row>
    <row r="391">
      <c r="A391" s="5" t="s">
        <v>1387</v>
      </c>
      <c r="B391" s="6">
        <v>43934.0</v>
      </c>
      <c r="C391" s="7" t="s">
        <v>37</v>
      </c>
      <c r="D391" s="7" t="s">
        <v>22</v>
      </c>
      <c r="E391" s="7" t="s">
        <v>23</v>
      </c>
      <c r="F391" s="34"/>
      <c r="G391" s="7" t="s">
        <v>25</v>
      </c>
      <c r="H391" s="8" t="s">
        <v>1383</v>
      </c>
      <c r="I391" s="9">
        <v>43932.0</v>
      </c>
      <c r="J391" s="10">
        <v>43925.0</v>
      </c>
      <c r="K391" s="13" t="s">
        <v>1384</v>
      </c>
      <c r="L391" s="12" t="s">
        <v>363</v>
      </c>
      <c r="M391" s="13" t="s">
        <v>429</v>
      </c>
      <c r="N391" s="25"/>
      <c r="O391" s="8" t="s">
        <v>85</v>
      </c>
      <c r="P391" s="46" t="s">
        <v>1386</v>
      </c>
      <c r="Q391" s="19"/>
      <c r="R391" s="19"/>
      <c r="S391" s="17" t="str">
        <f t="shared" si="43"/>
        <v>新增5例境外移入，4人為珊瑚公主號旅客</v>
      </c>
      <c r="T391" s="20"/>
      <c r="U391" s="18" t="str">
        <f t="shared" si="1"/>
        <v>#390</v>
      </c>
    </row>
    <row r="392">
      <c r="A392" s="5" t="s">
        <v>1388</v>
      </c>
      <c r="B392" s="6">
        <v>43934.0</v>
      </c>
      <c r="C392" s="7" t="s">
        <v>21</v>
      </c>
      <c r="D392" s="7" t="s">
        <v>100</v>
      </c>
      <c r="E392" s="7" t="s">
        <v>23</v>
      </c>
      <c r="F392" s="34"/>
      <c r="G392" s="7" t="s">
        <v>25</v>
      </c>
      <c r="H392" s="8" t="s">
        <v>1383</v>
      </c>
      <c r="I392" s="9">
        <v>43932.0</v>
      </c>
      <c r="J392" s="10">
        <v>43921.0</v>
      </c>
      <c r="K392" s="13" t="s">
        <v>1384</v>
      </c>
      <c r="L392" s="12" t="s">
        <v>363</v>
      </c>
      <c r="M392" s="13" t="s">
        <v>1389</v>
      </c>
      <c r="N392" s="25"/>
      <c r="O392" s="8" t="s">
        <v>85</v>
      </c>
      <c r="P392" s="46" t="s">
        <v>1386</v>
      </c>
      <c r="Q392" s="19"/>
      <c r="R392" s="19"/>
      <c r="S392" s="17" t="str">
        <f t="shared" si="43"/>
        <v>新增5例境外移入，4人為珊瑚公主號旅客</v>
      </c>
      <c r="T392" s="20"/>
      <c r="U392" s="18" t="str">
        <f t="shared" si="1"/>
        <v>#391</v>
      </c>
    </row>
    <row r="393">
      <c r="A393" s="5" t="s">
        <v>1390</v>
      </c>
      <c r="B393" s="6">
        <v>43934.0</v>
      </c>
      <c r="C393" s="7" t="s">
        <v>37</v>
      </c>
      <c r="D393" s="7" t="s">
        <v>100</v>
      </c>
      <c r="E393" s="7" t="s">
        <v>23</v>
      </c>
      <c r="F393" s="34"/>
      <c r="G393" s="7" t="s">
        <v>25</v>
      </c>
      <c r="H393" s="8" t="s">
        <v>1383</v>
      </c>
      <c r="I393" s="9">
        <v>43932.0</v>
      </c>
      <c r="J393" s="10">
        <v>43921.0</v>
      </c>
      <c r="K393" s="13" t="s">
        <v>1384</v>
      </c>
      <c r="L393" s="12" t="s">
        <v>363</v>
      </c>
      <c r="M393" s="13" t="s">
        <v>1391</v>
      </c>
      <c r="N393" s="25"/>
      <c r="O393" s="8" t="s">
        <v>85</v>
      </c>
      <c r="P393" s="46" t="s">
        <v>1386</v>
      </c>
      <c r="Q393" s="19"/>
      <c r="R393" s="19"/>
      <c r="S393" s="17" t="str">
        <f t="shared" si="43"/>
        <v>新增5例境外移入，4人為珊瑚公主號旅客</v>
      </c>
      <c r="T393" s="20"/>
      <c r="U393" s="18" t="str">
        <f t="shared" si="1"/>
        <v>#392</v>
      </c>
    </row>
    <row r="394">
      <c r="A394" s="5" t="s">
        <v>1392</v>
      </c>
      <c r="B394" s="6">
        <v>43934.0</v>
      </c>
      <c r="C394" s="7" t="s">
        <v>21</v>
      </c>
      <c r="D394" s="7" t="s">
        <v>100</v>
      </c>
      <c r="E394" s="7" t="s">
        <v>23</v>
      </c>
      <c r="F394" s="34"/>
      <c r="G394" s="7" t="s">
        <v>25</v>
      </c>
      <c r="H394" s="8" t="s">
        <v>1393</v>
      </c>
      <c r="I394" s="9">
        <v>43932.0</v>
      </c>
      <c r="J394" s="10">
        <v>43919.0</v>
      </c>
      <c r="K394" s="13" t="s">
        <v>1384</v>
      </c>
      <c r="L394" s="12" t="s">
        <v>363</v>
      </c>
      <c r="M394" s="13" t="s">
        <v>1394</v>
      </c>
      <c r="N394" s="25"/>
      <c r="O394" s="8" t="s">
        <v>85</v>
      </c>
      <c r="P394" s="8" t="s">
        <v>1395</v>
      </c>
      <c r="Q394" s="19"/>
      <c r="R394" s="19"/>
      <c r="S394" s="17" t="str">
        <f t="shared" si="43"/>
        <v>新增5例境外移入，4人為珊瑚公主號旅客</v>
      </c>
      <c r="T394" s="20"/>
      <c r="U394" s="18" t="str">
        <f t="shared" si="1"/>
        <v>#393</v>
      </c>
    </row>
    <row r="395">
      <c r="A395" s="5" t="s">
        <v>1396</v>
      </c>
      <c r="B395" s="6">
        <v>43936.0</v>
      </c>
      <c r="C395" s="7" t="s">
        <v>21</v>
      </c>
      <c r="D395" s="7" t="s">
        <v>100</v>
      </c>
      <c r="E395" s="7" t="s">
        <v>23</v>
      </c>
      <c r="F395" s="34"/>
      <c r="G395" s="7" t="s">
        <v>25</v>
      </c>
      <c r="H395" s="8" t="s">
        <v>1397</v>
      </c>
      <c r="I395" s="9">
        <v>43920.0</v>
      </c>
      <c r="J395" s="54">
        <v>43927.0</v>
      </c>
      <c r="K395" s="13" t="s">
        <v>1398</v>
      </c>
      <c r="L395" s="12" t="s">
        <v>447</v>
      </c>
      <c r="M395" s="13" t="s">
        <v>1399</v>
      </c>
      <c r="N395" s="25"/>
      <c r="O395" s="8" t="s">
        <v>85</v>
      </c>
      <c r="P395" s="8" t="s">
        <v>1400</v>
      </c>
      <c r="Q395" s="19"/>
      <c r="R395" s="19"/>
      <c r="S395" s="17" t="str">
        <f t="shared" ref="S395:S396" si="44">HYPERLINK("https://www.cdc.gov.tw/Bulletin/Detail/aGkS661YKBXFjfq6FhH04A?typeid=9","新增2例確診，均為境外移入")</f>
        <v>新增2例確診，均為境外移入</v>
      </c>
      <c r="T395" s="20"/>
      <c r="U395" s="18" t="str">
        <f t="shared" si="1"/>
        <v>#394</v>
      </c>
    </row>
    <row r="396">
      <c r="A396" s="5" t="s">
        <v>1401</v>
      </c>
      <c r="B396" s="6">
        <v>43936.0</v>
      </c>
      <c r="C396" s="7" t="s">
        <v>21</v>
      </c>
      <c r="D396" s="7" t="s">
        <v>76</v>
      </c>
      <c r="E396" s="7" t="s">
        <v>23</v>
      </c>
      <c r="F396" s="34"/>
      <c r="G396" s="7" t="s">
        <v>25</v>
      </c>
      <c r="H396" s="8" t="s">
        <v>1402</v>
      </c>
      <c r="I396" s="9">
        <v>43934.0</v>
      </c>
      <c r="J396" s="9">
        <v>43925.0</v>
      </c>
      <c r="K396" s="13" t="s">
        <v>1403</v>
      </c>
      <c r="L396" s="12" t="s">
        <v>363</v>
      </c>
      <c r="M396" s="13" t="s">
        <v>1404</v>
      </c>
      <c r="N396" s="25"/>
      <c r="O396" s="8" t="s">
        <v>85</v>
      </c>
      <c r="P396" s="8" t="s">
        <v>467</v>
      </c>
      <c r="Q396" s="19"/>
      <c r="R396" s="19"/>
      <c r="S396" s="17" t="str">
        <f t="shared" si="44"/>
        <v>新增2例確診，均為境外移入</v>
      </c>
      <c r="T396" s="20"/>
      <c r="U396" s="18" t="str">
        <f t="shared" si="1"/>
        <v>#395</v>
      </c>
    </row>
    <row r="397">
      <c r="A397" s="5" t="s">
        <v>1405</v>
      </c>
      <c r="B397" s="6">
        <v>43939.0</v>
      </c>
      <c r="C397" s="7" t="s">
        <v>37</v>
      </c>
      <c r="D397" s="7" t="s">
        <v>76</v>
      </c>
      <c r="E397" s="7" t="s">
        <v>23</v>
      </c>
      <c r="F397" s="7" t="s">
        <v>50</v>
      </c>
      <c r="G397" s="33" t="s">
        <v>1406</v>
      </c>
      <c r="H397" s="8" t="s">
        <v>1407</v>
      </c>
      <c r="I397" s="9">
        <v>43936.0</v>
      </c>
      <c r="J397" s="10">
        <v>43933.0</v>
      </c>
      <c r="K397" s="13" t="s">
        <v>1408</v>
      </c>
      <c r="L397" s="12" t="s">
        <v>438</v>
      </c>
      <c r="M397" s="13" t="s">
        <v>1409</v>
      </c>
      <c r="N397" s="25"/>
      <c r="O397" s="8" t="s">
        <v>1410</v>
      </c>
      <c r="P397" s="8" t="s">
        <v>1411</v>
      </c>
      <c r="Q397" s="19"/>
      <c r="R397" s="19"/>
      <c r="S397" s="17" t="str">
        <f t="shared" ref="S397:S399" si="45">HYPERLINK("https://www.cdc.gov.tw/Bulletin/Detail/yeX1Bl33EkxjvaXjdclUIQ?typeid=9","新增3境外移入確診，為軍艦實習生及軍人")</f>
        <v>新增3境外移入確診，為軍艦實習生及軍人</v>
      </c>
      <c r="T397" s="20"/>
      <c r="U397" s="18" t="str">
        <f t="shared" si="1"/>
        <v>#396</v>
      </c>
    </row>
    <row r="398">
      <c r="A398" s="5" t="s">
        <v>1412</v>
      </c>
      <c r="B398" s="6">
        <v>43939.0</v>
      </c>
      <c r="C398" s="7" t="s">
        <v>37</v>
      </c>
      <c r="D398" s="7" t="s">
        <v>76</v>
      </c>
      <c r="E398" s="7" t="s">
        <v>23</v>
      </c>
      <c r="F398" s="7" t="s">
        <v>69</v>
      </c>
      <c r="G398" s="7" t="str">
        <f t="shared" ref="G398:G400" si="46">$G$397</f>
        <v>敦睦
遠訓</v>
      </c>
      <c r="H398" s="8" t="str">
        <f>$H$3</f>
        <v>中國武漢</v>
      </c>
      <c r="I398" s="9">
        <f t="shared" ref="I398:I400" si="47">$I$397</f>
        <v>43936</v>
      </c>
      <c r="J398" s="54">
        <v>43922.0</v>
      </c>
      <c r="K398" s="13" t="s">
        <v>1413</v>
      </c>
      <c r="L398" s="12" t="s">
        <v>438</v>
      </c>
      <c r="M398" s="13" t="s">
        <v>1414</v>
      </c>
      <c r="N398" s="25"/>
      <c r="O398" s="8" t="str">
        <f t="shared" ref="O398:O400" si="48">$O$397</f>
        <v>軍艦</v>
      </c>
      <c r="P398" s="8" t="s">
        <v>1415</v>
      </c>
      <c r="Q398" s="19"/>
      <c r="R398" s="19"/>
      <c r="S398" s="17" t="str">
        <f t="shared" si="45"/>
        <v>新增3境外移入確診，為軍艦實習生及軍人</v>
      </c>
      <c r="T398" s="20"/>
      <c r="U398" s="18" t="str">
        <f t="shared" si="1"/>
        <v>#397</v>
      </c>
    </row>
    <row r="399">
      <c r="A399" s="5" t="s">
        <v>1416</v>
      </c>
      <c r="B399" s="6">
        <v>43939.0</v>
      </c>
      <c r="C399" s="7" t="s">
        <v>37</v>
      </c>
      <c r="D399" s="7" t="s">
        <v>76</v>
      </c>
      <c r="E399" s="7" t="s">
        <v>23</v>
      </c>
      <c r="F399" s="7" t="s">
        <v>564</v>
      </c>
      <c r="G399" s="7" t="str">
        <f t="shared" si="46"/>
        <v>敦睦
遠訓</v>
      </c>
      <c r="H399" s="8" t="str">
        <f t="shared" ref="H399:H400" si="49">$H$397</f>
        <v>海軍敦睦支隊磐石艦
2/21 整隊登艦
3/5 台灣啟航
3/12-3/15 帛琉
4/9-4/13 左營靠泊檢疫</v>
      </c>
      <c r="I399" s="9">
        <f t="shared" si="47"/>
        <v>43936</v>
      </c>
      <c r="J399" s="10">
        <v>43934.0</v>
      </c>
      <c r="K399" s="13" t="s">
        <v>1417</v>
      </c>
      <c r="L399" s="12" t="s">
        <v>438</v>
      </c>
      <c r="M399" s="13" t="s">
        <v>1418</v>
      </c>
      <c r="N399" s="25"/>
      <c r="O399" s="8" t="str">
        <f t="shared" si="48"/>
        <v>軍艦</v>
      </c>
      <c r="P399" s="8" t="s">
        <v>1419</v>
      </c>
      <c r="Q399" s="19"/>
      <c r="R399" s="19"/>
      <c r="S399" s="17" t="str">
        <f t="shared" si="45"/>
        <v>新增3境外移入確診，為軍艦實習生及軍人</v>
      </c>
      <c r="T399" s="20"/>
      <c r="U399" s="18" t="str">
        <f t="shared" si="1"/>
        <v>#398</v>
      </c>
    </row>
    <row r="400">
      <c r="A400" s="5" t="s">
        <v>1420</v>
      </c>
      <c r="B400" s="6">
        <v>43940.0</v>
      </c>
      <c r="C400" s="55" t="s">
        <v>37</v>
      </c>
      <c r="D400" s="7" t="s">
        <v>76</v>
      </c>
      <c r="E400" s="7" t="s">
        <v>23</v>
      </c>
      <c r="F400" s="34"/>
      <c r="G400" s="7" t="str">
        <f t="shared" si="46"/>
        <v>敦睦
遠訓</v>
      </c>
      <c r="H400" s="8" t="str">
        <f t="shared" si="49"/>
        <v>海軍敦睦支隊磐石艦
2/21 整隊登艦
3/5 台灣啟航
3/12-3/15 帛琉
4/9-4/13 左營靠泊檢疫</v>
      </c>
      <c r="I400" s="9">
        <f t="shared" si="47"/>
        <v>43936</v>
      </c>
      <c r="J400" s="10">
        <v>43936.0</v>
      </c>
      <c r="K400" s="13" t="s">
        <v>1421</v>
      </c>
      <c r="L400" s="12" t="s">
        <v>438</v>
      </c>
      <c r="M400" s="13" t="s">
        <v>1422</v>
      </c>
      <c r="N400" s="25"/>
      <c r="O400" s="8" t="str">
        <f t="shared" si="48"/>
        <v>軍艦</v>
      </c>
      <c r="P400" s="8" t="s">
        <v>1423</v>
      </c>
      <c r="Q400" s="19"/>
      <c r="R400" s="19"/>
      <c r="S400" s="17" t="str">
        <f t="shared" ref="S400:S421" si="50">HYPERLINK("https://www.cdc.gov.tw/Bulletin/Detail/KhUvbPOgGj6kcpHd4ONypA?typeid=9","新增敦睦遠訓支隊21例確診，1例境外移入確診")</f>
        <v>新增敦睦遠訓支隊21例確診，1例境外移入確診</v>
      </c>
      <c r="T400" s="20"/>
      <c r="U400" s="18" t="str">
        <f t="shared" si="1"/>
        <v>#399</v>
      </c>
    </row>
    <row r="401">
      <c r="A401" s="5" t="s">
        <v>1424</v>
      </c>
      <c r="B401" s="6">
        <v>43940.0</v>
      </c>
      <c r="C401" s="7" t="s">
        <v>37</v>
      </c>
      <c r="D401" s="7" t="s">
        <v>76</v>
      </c>
      <c r="E401" s="7" t="s">
        <v>23</v>
      </c>
      <c r="F401" s="7" t="s">
        <v>1190</v>
      </c>
      <c r="G401" s="7" t="s">
        <v>25</v>
      </c>
      <c r="H401" s="8" t="s">
        <v>1425</v>
      </c>
      <c r="I401" s="9">
        <v>43938.0</v>
      </c>
      <c r="J401" s="10">
        <v>43931.0</v>
      </c>
      <c r="K401" s="13" t="s">
        <v>1426</v>
      </c>
      <c r="L401" s="12" t="s">
        <v>363</v>
      </c>
      <c r="M401" s="22"/>
      <c r="N401" s="25"/>
      <c r="O401" s="8" t="s">
        <v>85</v>
      </c>
      <c r="P401" s="8" t="s">
        <v>467</v>
      </c>
      <c r="Q401" s="19"/>
      <c r="R401" s="19"/>
      <c r="S401" s="17" t="str">
        <f t="shared" si="50"/>
        <v>新增敦睦遠訓支隊21例確診，1例境外移入確診</v>
      </c>
      <c r="T401" s="20"/>
      <c r="U401" s="18" t="str">
        <f t="shared" si="1"/>
        <v>#400</v>
      </c>
    </row>
    <row r="402">
      <c r="A402" s="5" t="s">
        <v>1427</v>
      </c>
      <c r="B402" s="6">
        <v>43940.0</v>
      </c>
      <c r="C402" s="7" t="s">
        <v>37</v>
      </c>
      <c r="D402" s="7" t="s">
        <v>76</v>
      </c>
      <c r="E402" s="7" t="s">
        <v>23</v>
      </c>
      <c r="F402" s="7" t="s">
        <v>50</v>
      </c>
      <c r="G402" s="7" t="str">
        <f t="shared" ref="G402:G421" si="51">$G$397</f>
        <v>敦睦
遠訓</v>
      </c>
      <c r="H402" s="8" t="str">
        <f t="shared" ref="H402:H421" si="52">$H$397</f>
        <v>海軍敦睦支隊磐石艦
2/21 整隊登艦
3/5 台灣啟航
3/12-3/15 帛琉
4/9-4/13 左營靠泊檢疫</v>
      </c>
      <c r="I402" s="9">
        <f t="shared" ref="I402:I421" si="53">$I$397</f>
        <v>43936</v>
      </c>
      <c r="J402" s="10">
        <v>43939.0</v>
      </c>
      <c r="K402" s="56" t="s">
        <v>1428</v>
      </c>
      <c r="L402" s="12" t="s">
        <v>1429</v>
      </c>
      <c r="M402" s="13" t="s">
        <v>1430</v>
      </c>
      <c r="N402" s="25"/>
      <c r="O402" s="8" t="str">
        <f t="shared" ref="O402:O421" si="54">$O$397</f>
        <v>軍艦</v>
      </c>
      <c r="P402" s="8" t="s">
        <v>1431</v>
      </c>
      <c r="Q402" s="19"/>
      <c r="R402" s="19"/>
      <c r="S402" s="17" t="str">
        <f t="shared" si="50"/>
        <v>新增敦睦遠訓支隊21例確診，1例境外移入確診</v>
      </c>
      <c r="T402" s="20"/>
      <c r="U402" s="18" t="str">
        <f t="shared" si="1"/>
        <v>#401</v>
      </c>
    </row>
    <row r="403">
      <c r="A403" s="5" t="s">
        <v>1432</v>
      </c>
      <c r="B403" s="6">
        <v>43940.0</v>
      </c>
      <c r="C403" s="7" t="s">
        <v>21</v>
      </c>
      <c r="D403" s="7" t="s">
        <v>76</v>
      </c>
      <c r="E403" s="7" t="s">
        <v>23</v>
      </c>
      <c r="F403" s="7" t="s">
        <v>69</v>
      </c>
      <c r="G403" s="7" t="str">
        <f t="shared" si="51"/>
        <v>敦睦
遠訓</v>
      </c>
      <c r="H403" s="8" t="str">
        <f t="shared" si="52"/>
        <v>海軍敦睦支隊磐石艦
2/21 整隊登艦
3/5 台灣啟航
3/12-3/15 帛琉
4/9-4/13 左營靠泊檢疫</v>
      </c>
      <c r="I403" s="9">
        <f t="shared" si="53"/>
        <v>43936</v>
      </c>
      <c r="J403" s="10">
        <v>43939.0</v>
      </c>
      <c r="K403" s="13" t="s">
        <v>1433</v>
      </c>
      <c r="L403" s="12" t="s">
        <v>1429</v>
      </c>
      <c r="M403" s="13" t="s">
        <v>429</v>
      </c>
      <c r="N403" s="25"/>
      <c r="O403" s="8" t="str">
        <f t="shared" si="54"/>
        <v>軍艦</v>
      </c>
      <c r="P403" s="8" t="s">
        <v>1434</v>
      </c>
      <c r="Q403" s="19"/>
      <c r="R403" s="19"/>
      <c r="S403" s="17" t="str">
        <f t="shared" si="50"/>
        <v>新增敦睦遠訓支隊21例確診，1例境外移入確診</v>
      </c>
      <c r="T403" s="20"/>
      <c r="U403" s="18" t="str">
        <f t="shared" si="1"/>
        <v>#402</v>
      </c>
    </row>
    <row r="404">
      <c r="A404" s="5" t="s">
        <v>1435</v>
      </c>
      <c r="B404" s="6">
        <v>43940.0</v>
      </c>
      <c r="C404" s="7" t="s">
        <v>37</v>
      </c>
      <c r="D404" s="7" t="s">
        <v>76</v>
      </c>
      <c r="E404" s="7" t="s">
        <v>23</v>
      </c>
      <c r="F404" s="7" t="s">
        <v>124</v>
      </c>
      <c r="G404" s="7" t="str">
        <f t="shared" si="51"/>
        <v>敦睦
遠訓</v>
      </c>
      <c r="H404" s="8" t="str">
        <f t="shared" si="52"/>
        <v>海軍敦睦支隊磐石艦
2/21 整隊登艦
3/5 台灣啟航
3/12-3/15 帛琉
4/9-4/13 左營靠泊檢疫</v>
      </c>
      <c r="I404" s="9">
        <f t="shared" si="53"/>
        <v>43936</v>
      </c>
      <c r="J404" s="10">
        <v>43936.0</v>
      </c>
      <c r="K404" s="13" t="s">
        <v>1433</v>
      </c>
      <c r="L404" s="12" t="s">
        <v>1429</v>
      </c>
      <c r="M404" s="13" t="s">
        <v>1436</v>
      </c>
      <c r="N404" s="25"/>
      <c r="O404" s="8" t="str">
        <f t="shared" si="54"/>
        <v>軍艦</v>
      </c>
      <c r="P404" s="8" t="s">
        <v>1437</v>
      </c>
      <c r="Q404" s="19"/>
      <c r="R404" s="19"/>
      <c r="S404" s="17" t="str">
        <f t="shared" si="50"/>
        <v>新增敦睦遠訓支隊21例確診，1例境外移入確診</v>
      </c>
      <c r="T404" s="20"/>
      <c r="U404" s="18" t="str">
        <f t="shared" si="1"/>
        <v>#403</v>
      </c>
    </row>
    <row r="405">
      <c r="A405" s="5" t="s">
        <v>1438</v>
      </c>
      <c r="B405" s="6">
        <v>43940.0</v>
      </c>
      <c r="C405" s="7" t="s">
        <v>37</v>
      </c>
      <c r="D405" s="7">
        <v>27.0</v>
      </c>
      <c r="E405" s="7" t="s">
        <v>23</v>
      </c>
      <c r="F405" s="7" t="s">
        <v>50</v>
      </c>
      <c r="G405" s="7" t="str">
        <f t="shared" si="51"/>
        <v>敦睦
遠訓</v>
      </c>
      <c r="H405" s="8" t="str">
        <f t="shared" si="52"/>
        <v>海軍敦睦支隊磐石艦
2/21 整隊登艦
3/5 台灣啟航
3/12-3/15 帛琉
4/9-4/13 左營靠泊檢疫</v>
      </c>
      <c r="I405" s="9">
        <f t="shared" si="53"/>
        <v>43936</v>
      </c>
      <c r="J405" s="10">
        <v>43934.0</v>
      </c>
      <c r="K405" s="13" t="s">
        <v>1439</v>
      </c>
      <c r="L405" s="12" t="s">
        <v>1429</v>
      </c>
      <c r="M405" s="13" t="s">
        <v>364</v>
      </c>
      <c r="N405" s="25"/>
      <c r="O405" s="8" t="str">
        <f t="shared" si="54"/>
        <v>軍艦</v>
      </c>
      <c r="P405" s="8" t="s">
        <v>1440</v>
      </c>
      <c r="Q405" s="19"/>
      <c r="R405" s="19"/>
      <c r="S405" s="17" t="str">
        <f t="shared" si="50"/>
        <v>新增敦睦遠訓支隊21例確診，1例境外移入確診</v>
      </c>
      <c r="T405" s="20"/>
      <c r="U405" s="18" t="str">
        <f t="shared" si="1"/>
        <v>#404</v>
      </c>
    </row>
    <row r="406">
      <c r="A406" s="5" t="s">
        <v>1441</v>
      </c>
      <c r="B406" s="6">
        <v>43940.0</v>
      </c>
      <c r="C406" s="7" t="s">
        <v>21</v>
      </c>
      <c r="D406" s="7" t="s">
        <v>76</v>
      </c>
      <c r="E406" s="7" t="s">
        <v>23</v>
      </c>
      <c r="F406" s="34"/>
      <c r="G406" s="7" t="str">
        <f t="shared" si="51"/>
        <v>敦睦
遠訓</v>
      </c>
      <c r="H406" s="8" t="str">
        <f t="shared" si="52"/>
        <v>海軍敦睦支隊磐石艦
2/21 整隊登艦
3/5 台灣啟航
3/12-3/15 帛琉
4/9-4/13 左營靠泊檢疫</v>
      </c>
      <c r="I406" s="9">
        <f t="shared" si="53"/>
        <v>43936</v>
      </c>
      <c r="J406" s="12" t="s">
        <v>1442</v>
      </c>
      <c r="K406" s="13" t="s">
        <v>1433</v>
      </c>
      <c r="L406" s="12" t="s">
        <v>1429</v>
      </c>
      <c r="M406" s="13" t="s">
        <v>108</v>
      </c>
      <c r="N406" s="25"/>
      <c r="O406" s="8" t="str">
        <f t="shared" si="54"/>
        <v>軍艦</v>
      </c>
      <c r="P406" s="8" t="s">
        <v>1443</v>
      </c>
      <c r="Q406" s="19"/>
      <c r="R406" s="19"/>
      <c r="S406" s="17" t="str">
        <f t="shared" si="50"/>
        <v>新增敦睦遠訓支隊21例確診，1例境外移入確診</v>
      </c>
      <c r="T406" s="20"/>
      <c r="U406" s="18" t="str">
        <f t="shared" si="1"/>
        <v>#405</v>
      </c>
    </row>
    <row r="407">
      <c r="A407" s="5" t="s">
        <v>1444</v>
      </c>
      <c r="B407" s="6">
        <v>43940.0</v>
      </c>
      <c r="C407" s="57" t="s">
        <v>37</v>
      </c>
      <c r="D407" s="7">
        <v>30.0</v>
      </c>
      <c r="E407" s="7" t="s">
        <v>23</v>
      </c>
      <c r="F407" s="34"/>
      <c r="G407" s="7" t="str">
        <f t="shared" si="51"/>
        <v>敦睦
遠訓</v>
      </c>
      <c r="H407" s="8" t="str">
        <f t="shared" si="52"/>
        <v>海軍敦睦支隊磐石艦
2/21 整隊登艦
3/5 台灣啟航
3/12-3/15 帛琉
4/9-4/13 左營靠泊檢疫</v>
      </c>
      <c r="I407" s="9">
        <f t="shared" si="53"/>
        <v>43936</v>
      </c>
      <c r="J407" s="12" t="s">
        <v>1442</v>
      </c>
      <c r="K407" s="13" t="s">
        <v>1433</v>
      </c>
      <c r="L407" s="12" t="s">
        <v>1429</v>
      </c>
      <c r="M407" s="13" t="s">
        <v>108</v>
      </c>
      <c r="N407" s="25"/>
      <c r="O407" s="8" t="str">
        <f t="shared" si="54"/>
        <v>軍艦</v>
      </c>
      <c r="P407" s="8" t="s">
        <v>1423</v>
      </c>
      <c r="Q407" s="19"/>
      <c r="R407" s="19"/>
      <c r="S407" s="17" t="str">
        <f t="shared" si="50"/>
        <v>新增敦睦遠訓支隊21例確診，1例境外移入確診</v>
      </c>
      <c r="T407" s="20"/>
      <c r="U407" s="18" t="str">
        <f t="shared" si="1"/>
        <v>#406</v>
      </c>
    </row>
    <row r="408">
      <c r="A408" s="5" t="s">
        <v>1445</v>
      </c>
      <c r="B408" s="6">
        <v>43940.0</v>
      </c>
      <c r="C408" s="57" t="s">
        <v>37</v>
      </c>
      <c r="D408" s="7" t="s">
        <v>76</v>
      </c>
      <c r="E408" s="7" t="s">
        <v>23</v>
      </c>
      <c r="F408" s="34"/>
      <c r="G408" s="7" t="str">
        <f t="shared" si="51"/>
        <v>敦睦
遠訓</v>
      </c>
      <c r="H408" s="8" t="str">
        <f t="shared" si="52"/>
        <v>海軍敦睦支隊磐石艦
2/21 整隊登艦
3/5 台灣啟航
3/12-3/15 帛琉
4/9-4/13 左營靠泊檢疫</v>
      </c>
      <c r="I408" s="9">
        <f t="shared" si="53"/>
        <v>43936</v>
      </c>
      <c r="J408" s="12" t="s">
        <v>1442</v>
      </c>
      <c r="K408" s="13" t="s">
        <v>1433</v>
      </c>
      <c r="L408" s="12" t="s">
        <v>1429</v>
      </c>
      <c r="M408" s="13" t="s">
        <v>108</v>
      </c>
      <c r="N408" s="25"/>
      <c r="O408" s="8" t="str">
        <f t="shared" si="54"/>
        <v>軍艦</v>
      </c>
      <c r="P408" s="8" t="s">
        <v>1423</v>
      </c>
      <c r="Q408" s="19"/>
      <c r="R408" s="19"/>
      <c r="S408" s="17" t="str">
        <f t="shared" si="50"/>
        <v>新增敦睦遠訓支隊21例確診，1例境外移入確診</v>
      </c>
      <c r="T408" s="20"/>
      <c r="U408" s="18" t="str">
        <f t="shared" si="1"/>
        <v>#407</v>
      </c>
    </row>
    <row r="409">
      <c r="A409" s="5" t="s">
        <v>1446</v>
      </c>
      <c r="B409" s="6">
        <v>43940.0</v>
      </c>
      <c r="C409" s="57" t="s">
        <v>37</v>
      </c>
      <c r="D409" s="7" t="s">
        <v>116</v>
      </c>
      <c r="E409" s="7" t="s">
        <v>23</v>
      </c>
      <c r="F409" s="34"/>
      <c r="G409" s="7" t="str">
        <f t="shared" si="51"/>
        <v>敦睦
遠訓</v>
      </c>
      <c r="H409" s="8" t="str">
        <f t="shared" si="52"/>
        <v>海軍敦睦支隊磐石艦
2/21 整隊登艦
3/5 台灣啟航
3/12-3/15 帛琉
4/9-4/13 左營靠泊檢疫</v>
      </c>
      <c r="I409" s="9">
        <f t="shared" si="53"/>
        <v>43936</v>
      </c>
      <c r="J409" s="12" t="s">
        <v>1442</v>
      </c>
      <c r="K409" s="13" t="s">
        <v>1433</v>
      </c>
      <c r="L409" s="12" t="s">
        <v>1429</v>
      </c>
      <c r="M409" s="13" t="s">
        <v>108</v>
      </c>
      <c r="N409" s="25"/>
      <c r="O409" s="8" t="str">
        <f t="shared" si="54"/>
        <v>軍艦</v>
      </c>
      <c r="P409" s="8" t="s">
        <v>1423</v>
      </c>
      <c r="Q409" s="19"/>
      <c r="R409" s="19"/>
      <c r="S409" s="17" t="str">
        <f t="shared" si="50"/>
        <v>新增敦睦遠訓支隊21例確診，1例境外移入確診</v>
      </c>
      <c r="T409" s="20"/>
      <c r="U409" s="18" t="str">
        <f t="shared" si="1"/>
        <v>#408</v>
      </c>
    </row>
    <row r="410">
      <c r="A410" s="5" t="s">
        <v>1447</v>
      </c>
      <c r="B410" s="6">
        <v>43940.0</v>
      </c>
      <c r="C410" s="57" t="s">
        <v>37</v>
      </c>
      <c r="D410" s="7" t="s">
        <v>76</v>
      </c>
      <c r="E410" s="7" t="s">
        <v>23</v>
      </c>
      <c r="F410" s="34"/>
      <c r="G410" s="7" t="str">
        <f t="shared" si="51"/>
        <v>敦睦
遠訓</v>
      </c>
      <c r="H410" s="8" t="str">
        <f t="shared" si="52"/>
        <v>海軍敦睦支隊磐石艦
2/21 整隊登艦
3/5 台灣啟航
3/12-3/15 帛琉
4/9-4/13 左營靠泊檢疫</v>
      </c>
      <c r="I410" s="9">
        <f t="shared" si="53"/>
        <v>43936</v>
      </c>
      <c r="J410" s="12" t="s">
        <v>1442</v>
      </c>
      <c r="K410" s="13" t="s">
        <v>1433</v>
      </c>
      <c r="L410" s="12" t="s">
        <v>1429</v>
      </c>
      <c r="M410" s="13" t="s">
        <v>108</v>
      </c>
      <c r="N410" s="25"/>
      <c r="O410" s="8" t="str">
        <f t="shared" si="54"/>
        <v>軍艦</v>
      </c>
      <c r="P410" s="8" t="s">
        <v>1423</v>
      </c>
      <c r="Q410" s="19"/>
      <c r="R410" s="19"/>
      <c r="S410" s="17" t="str">
        <f t="shared" si="50"/>
        <v>新增敦睦遠訓支隊21例確診，1例境外移入確診</v>
      </c>
      <c r="T410" s="20"/>
      <c r="U410" s="18" t="str">
        <f t="shared" si="1"/>
        <v>#409</v>
      </c>
    </row>
    <row r="411">
      <c r="A411" s="5" t="s">
        <v>1448</v>
      </c>
      <c r="B411" s="6">
        <v>43940.0</v>
      </c>
      <c r="C411" s="57" t="s">
        <v>37</v>
      </c>
      <c r="D411" s="7" t="s">
        <v>59</v>
      </c>
      <c r="E411" s="7" t="s">
        <v>23</v>
      </c>
      <c r="F411" s="34"/>
      <c r="G411" s="7" t="str">
        <f t="shared" si="51"/>
        <v>敦睦
遠訓</v>
      </c>
      <c r="H411" s="8" t="str">
        <f t="shared" si="52"/>
        <v>海軍敦睦支隊磐石艦
2/21 整隊登艦
3/5 台灣啟航
3/12-3/15 帛琉
4/9-4/13 左營靠泊檢疫</v>
      </c>
      <c r="I411" s="9">
        <f t="shared" si="53"/>
        <v>43936</v>
      </c>
      <c r="J411" s="10">
        <v>43939.0</v>
      </c>
      <c r="K411" s="13" t="s">
        <v>1433</v>
      </c>
      <c r="L411" s="12" t="s">
        <v>1429</v>
      </c>
      <c r="M411" s="13" t="s">
        <v>1449</v>
      </c>
      <c r="N411" s="25"/>
      <c r="O411" s="8" t="str">
        <f t="shared" si="54"/>
        <v>軍艦</v>
      </c>
      <c r="P411" s="8" t="s">
        <v>1450</v>
      </c>
      <c r="Q411" s="19"/>
      <c r="R411" s="19"/>
      <c r="S411" s="17" t="str">
        <f t="shared" si="50"/>
        <v>新增敦睦遠訓支隊21例確診，1例境外移入確診</v>
      </c>
      <c r="T411" s="20"/>
      <c r="U411" s="18" t="str">
        <f t="shared" si="1"/>
        <v>#410</v>
      </c>
    </row>
    <row r="412">
      <c r="A412" s="5" t="s">
        <v>1451</v>
      </c>
      <c r="B412" s="6">
        <v>43940.0</v>
      </c>
      <c r="C412" s="57" t="s">
        <v>37</v>
      </c>
      <c r="D412" s="7" t="s">
        <v>76</v>
      </c>
      <c r="E412" s="7" t="s">
        <v>23</v>
      </c>
      <c r="F412" s="34"/>
      <c r="G412" s="7" t="str">
        <f t="shared" si="51"/>
        <v>敦睦
遠訓</v>
      </c>
      <c r="H412" s="8" t="str">
        <f t="shared" si="52"/>
        <v>海軍敦睦支隊磐石艦
2/21 整隊登艦
3/5 台灣啟航
3/12-3/15 帛琉
4/9-4/13 左營靠泊檢疫</v>
      </c>
      <c r="I412" s="9">
        <f t="shared" si="53"/>
        <v>43936</v>
      </c>
      <c r="J412" s="10">
        <v>43938.0</v>
      </c>
      <c r="K412" s="13" t="s">
        <v>1433</v>
      </c>
      <c r="L412" s="12" t="s">
        <v>1429</v>
      </c>
      <c r="M412" s="13" t="s">
        <v>1452</v>
      </c>
      <c r="N412" s="25"/>
      <c r="O412" s="8" t="str">
        <f t="shared" si="54"/>
        <v>軍艦</v>
      </c>
      <c r="P412" s="8" t="s">
        <v>1453</v>
      </c>
      <c r="Q412" s="19"/>
      <c r="R412" s="19"/>
      <c r="S412" s="17" t="str">
        <f t="shared" si="50"/>
        <v>新增敦睦遠訓支隊21例確診，1例境外移入確診</v>
      </c>
      <c r="T412" s="20"/>
      <c r="U412" s="18" t="str">
        <f t="shared" si="1"/>
        <v>#411</v>
      </c>
    </row>
    <row r="413">
      <c r="A413" s="5" t="s">
        <v>1454</v>
      </c>
      <c r="B413" s="6">
        <v>43940.0</v>
      </c>
      <c r="C413" s="57" t="s">
        <v>37</v>
      </c>
      <c r="D413" s="7" t="s">
        <v>116</v>
      </c>
      <c r="E413" s="7" t="s">
        <v>23</v>
      </c>
      <c r="F413" s="34"/>
      <c r="G413" s="7" t="str">
        <f t="shared" si="51"/>
        <v>敦睦
遠訓</v>
      </c>
      <c r="H413" s="8" t="str">
        <f t="shared" si="52"/>
        <v>海軍敦睦支隊磐石艦
2/21 整隊登艦
3/5 台灣啟航
3/12-3/15 帛琉
4/9-4/13 左營靠泊檢疫</v>
      </c>
      <c r="I413" s="9">
        <f t="shared" si="53"/>
        <v>43936</v>
      </c>
      <c r="J413" s="10">
        <v>43935.0</v>
      </c>
      <c r="K413" s="13" t="s">
        <v>1433</v>
      </c>
      <c r="L413" s="12" t="s">
        <v>1429</v>
      </c>
      <c r="M413" s="13" t="s">
        <v>1455</v>
      </c>
      <c r="N413" s="25"/>
      <c r="O413" s="8" t="str">
        <f t="shared" si="54"/>
        <v>軍艦</v>
      </c>
      <c r="P413" s="8" t="s">
        <v>1423</v>
      </c>
      <c r="Q413" s="19"/>
      <c r="R413" s="19"/>
      <c r="S413" s="17" t="str">
        <f t="shared" si="50"/>
        <v>新增敦睦遠訓支隊21例確診，1例境外移入確診</v>
      </c>
      <c r="T413" s="20"/>
      <c r="U413" s="18" t="str">
        <f t="shared" si="1"/>
        <v>#412</v>
      </c>
    </row>
    <row r="414">
      <c r="A414" s="5" t="s">
        <v>1456</v>
      </c>
      <c r="B414" s="6">
        <v>43940.0</v>
      </c>
      <c r="C414" s="57" t="s">
        <v>37</v>
      </c>
      <c r="D414" s="7" t="s">
        <v>76</v>
      </c>
      <c r="E414" s="7" t="s">
        <v>23</v>
      </c>
      <c r="F414" s="7" t="s">
        <v>1457</v>
      </c>
      <c r="G414" s="7" t="str">
        <f t="shared" si="51"/>
        <v>敦睦
遠訓</v>
      </c>
      <c r="H414" s="8" t="str">
        <f t="shared" si="52"/>
        <v>海軍敦睦支隊磐石艦
2/21 整隊登艦
3/5 台灣啟航
3/12-3/15 帛琉
4/9-4/13 左營靠泊檢疫</v>
      </c>
      <c r="I414" s="9">
        <f t="shared" si="53"/>
        <v>43936</v>
      </c>
      <c r="J414" s="10">
        <v>43939.0</v>
      </c>
      <c r="K414" s="13" t="s">
        <v>1433</v>
      </c>
      <c r="L414" s="12" t="s">
        <v>1429</v>
      </c>
      <c r="M414" s="13" t="s">
        <v>42</v>
      </c>
      <c r="N414" s="25"/>
      <c r="O414" s="8" t="str">
        <f t="shared" si="54"/>
        <v>軍艦</v>
      </c>
      <c r="P414" s="8" t="s">
        <v>1458</v>
      </c>
      <c r="Q414" s="19"/>
      <c r="R414" s="19"/>
      <c r="S414" s="17" t="str">
        <f t="shared" si="50"/>
        <v>新增敦睦遠訓支隊21例確診，1例境外移入確診</v>
      </c>
      <c r="T414" s="20"/>
      <c r="U414" s="18" t="str">
        <f t="shared" si="1"/>
        <v>#413</v>
      </c>
    </row>
    <row r="415">
      <c r="A415" s="5" t="s">
        <v>1459</v>
      </c>
      <c r="B415" s="6">
        <v>43940.0</v>
      </c>
      <c r="C415" s="57" t="s">
        <v>37</v>
      </c>
      <c r="D415" s="7" t="s">
        <v>116</v>
      </c>
      <c r="E415" s="7" t="s">
        <v>23</v>
      </c>
      <c r="F415" s="34"/>
      <c r="G415" s="7" t="str">
        <f t="shared" si="51"/>
        <v>敦睦
遠訓</v>
      </c>
      <c r="H415" s="8" t="str">
        <f t="shared" si="52"/>
        <v>海軍敦睦支隊磐石艦
2/21 整隊登艦
3/5 台灣啟航
3/12-3/15 帛琉
4/9-4/13 左營靠泊檢疫</v>
      </c>
      <c r="I415" s="9">
        <f t="shared" si="53"/>
        <v>43936</v>
      </c>
      <c r="J415" s="10">
        <v>43935.0</v>
      </c>
      <c r="K415" s="13" t="s">
        <v>1433</v>
      </c>
      <c r="L415" s="12" t="s">
        <v>1429</v>
      </c>
      <c r="M415" s="13" t="s">
        <v>1460</v>
      </c>
      <c r="N415" s="25"/>
      <c r="O415" s="8" t="str">
        <f t="shared" si="54"/>
        <v>軍艦</v>
      </c>
      <c r="P415" s="8" t="s">
        <v>1423</v>
      </c>
      <c r="Q415" s="19"/>
      <c r="R415" s="19"/>
      <c r="S415" s="17" t="str">
        <f t="shared" si="50"/>
        <v>新增敦睦遠訓支隊21例確診，1例境外移入確診</v>
      </c>
      <c r="T415" s="20"/>
      <c r="U415" s="18" t="str">
        <f t="shared" si="1"/>
        <v>#414</v>
      </c>
    </row>
    <row r="416">
      <c r="A416" s="5" t="s">
        <v>1461</v>
      </c>
      <c r="B416" s="6">
        <v>43940.0</v>
      </c>
      <c r="C416" s="7" t="s">
        <v>37</v>
      </c>
      <c r="D416" s="7" t="s">
        <v>76</v>
      </c>
      <c r="E416" s="7" t="s">
        <v>23</v>
      </c>
      <c r="F416" s="7" t="s">
        <v>33</v>
      </c>
      <c r="G416" s="7" t="str">
        <f t="shared" si="51"/>
        <v>敦睦
遠訓</v>
      </c>
      <c r="H416" s="8" t="str">
        <f t="shared" si="52"/>
        <v>海軍敦睦支隊磐石艦
2/21 整隊登艦
3/5 台灣啟航
3/12-3/15 帛琉
4/9-4/13 左營靠泊檢疫</v>
      </c>
      <c r="I416" s="9">
        <f t="shared" si="53"/>
        <v>43936</v>
      </c>
      <c r="J416" s="10">
        <v>43935.0</v>
      </c>
      <c r="K416" s="13" t="s">
        <v>1428</v>
      </c>
      <c r="L416" s="12" t="s">
        <v>438</v>
      </c>
      <c r="M416" s="13" t="s">
        <v>1462</v>
      </c>
      <c r="N416" s="25"/>
      <c r="O416" s="8" t="str">
        <f t="shared" si="54"/>
        <v>軍艦</v>
      </c>
      <c r="P416" s="8" t="s">
        <v>1463</v>
      </c>
      <c r="Q416" s="19"/>
      <c r="R416" s="19"/>
      <c r="S416" s="17" t="str">
        <f t="shared" si="50"/>
        <v>新增敦睦遠訓支隊21例確診，1例境外移入確診</v>
      </c>
      <c r="T416" s="20"/>
      <c r="U416" s="18" t="str">
        <f t="shared" si="1"/>
        <v>#415</v>
      </c>
    </row>
    <row r="417">
      <c r="A417" s="5" t="s">
        <v>1464</v>
      </c>
      <c r="B417" s="6">
        <v>43940.0</v>
      </c>
      <c r="C417" s="7" t="s">
        <v>37</v>
      </c>
      <c r="D417" s="7" t="s">
        <v>76</v>
      </c>
      <c r="E417" s="7" t="s">
        <v>23</v>
      </c>
      <c r="F417" s="34"/>
      <c r="G417" s="7" t="str">
        <f t="shared" si="51"/>
        <v>敦睦
遠訓</v>
      </c>
      <c r="H417" s="8" t="str">
        <f t="shared" si="52"/>
        <v>海軍敦睦支隊磐石艦
2/21 整隊登艦
3/5 台灣啟航
3/12-3/15 帛琉
4/9-4/13 左營靠泊檢疫</v>
      </c>
      <c r="I417" s="9">
        <f t="shared" si="53"/>
        <v>43936</v>
      </c>
      <c r="J417" s="12" t="s">
        <v>1442</v>
      </c>
      <c r="K417" s="13" t="s">
        <v>1433</v>
      </c>
      <c r="L417" s="12" t="s">
        <v>1429</v>
      </c>
      <c r="M417" s="13" t="s">
        <v>108</v>
      </c>
      <c r="N417" s="25"/>
      <c r="O417" s="8" t="str">
        <f t="shared" si="54"/>
        <v>軍艦</v>
      </c>
      <c r="P417" s="8" t="s">
        <v>1453</v>
      </c>
      <c r="Q417" s="19"/>
      <c r="R417" s="19"/>
      <c r="S417" s="17" t="str">
        <f t="shared" si="50"/>
        <v>新增敦睦遠訓支隊21例確診，1例境外移入確診</v>
      </c>
      <c r="T417" s="20"/>
      <c r="U417" s="18" t="str">
        <f t="shared" si="1"/>
        <v>#416</v>
      </c>
    </row>
    <row r="418">
      <c r="A418" s="5" t="s">
        <v>1465</v>
      </c>
      <c r="B418" s="6">
        <v>43940.0</v>
      </c>
      <c r="C418" s="7" t="s">
        <v>37</v>
      </c>
      <c r="D418" s="7" t="s">
        <v>76</v>
      </c>
      <c r="E418" s="7" t="s">
        <v>23</v>
      </c>
      <c r="F418" s="34"/>
      <c r="G418" s="7" t="str">
        <f t="shared" si="51"/>
        <v>敦睦
遠訓</v>
      </c>
      <c r="H418" s="8" t="str">
        <f t="shared" si="52"/>
        <v>海軍敦睦支隊磐石艦
2/21 整隊登艦
3/5 台灣啟航
3/12-3/15 帛琉
4/9-4/13 左營靠泊檢疫</v>
      </c>
      <c r="I418" s="9">
        <f t="shared" si="53"/>
        <v>43936</v>
      </c>
      <c r="J418" s="10">
        <v>43935.0</v>
      </c>
      <c r="K418" s="13" t="s">
        <v>1433</v>
      </c>
      <c r="L418" s="12" t="s">
        <v>1429</v>
      </c>
      <c r="M418" s="13" t="s">
        <v>1466</v>
      </c>
      <c r="N418" s="25"/>
      <c r="O418" s="8" t="str">
        <f t="shared" si="54"/>
        <v>軍艦</v>
      </c>
      <c r="P418" s="8" t="s">
        <v>1450</v>
      </c>
      <c r="Q418" s="19"/>
      <c r="R418" s="19"/>
      <c r="S418" s="17" t="str">
        <f t="shared" si="50"/>
        <v>新增敦睦遠訓支隊21例確診，1例境外移入確診</v>
      </c>
      <c r="T418" s="20"/>
      <c r="U418" s="18" t="str">
        <f t="shared" si="1"/>
        <v>#417</v>
      </c>
    </row>
    <row r="419">
      <c r="A419" s="5" t="s">
        <v>1467</v>
      </c>
      <c r="B419" s="6">
        <v>43940.0</v>
      </c>
      <c r="C419" s="7" t="s">
        <v>37</v>
      </c>
      <c r="D419" s="7" t="s">
        <v>76</v>
      </c>
      <c r="E419" s="7" t="s">
        <v>23</v>
      </c>
      <c r="F419" s="34"/>
      <c r="G419" s="7" t="str">
        <f t="shared" si="51"/>
        <v>敦睦
遠訓</v>
      </c>
      <c r="H419" s="8" t="str">
        <f t="shared" si="52"/>
        <v>海軍敦睦支隊磐石艦
2/21 整隊登艦
3/5 台灣啟航
3/12-3/15 帛琉
4/9-4/13 左營靠泊檢疫</v>
      </c>
      <c r="I419" s="9">
        <f t="shared" si="53"/>
        <v>43936</v>
      </c>
      <c r="J419" s="10">
        <v>43940.0</v>
      </c>
      <c r="K419" s="13" t="s">
        <v>1433</v>
      </c>
      <c r="L419" s="12" t="s">
        <v>1429</v>
      </c>
      <c r="M419" s="13" t="s">
        <v>1449</v>
      </c>
      <c r="N419" s="25"/>
      <c r="O419" s="8" t="str">
        <f t="shared" si="54"/>
        <v>軍艦</v>
      </c>
      <c r="P419" s="8" t="s">
        <v>1423</v>
      </c>
      <c r="Q419" s="19"/>
      <c r="R419" s="19"/>
      <c r="S419" s="17" t="str">
        <f t="shared" si="50"/>
        <v>新增敦睦遠訓支隊21例確診，1例境外移入確診</v>
      </c>
      <c r="T419" s="20"/>
      <c r="U419" s="18" t="str">
        <f t="shared" si="1"/>
        <v>#418</v>
      </c>
    </row>
    <row r="420">
      <c r="A420" s="5" t="s">
        <v>1468</v>
      </c>
      <c r="B420" s="6">
        <v>43940.0</v>
      </c>
      <c r="C420" s="7" t="s">
        <v>37</v>
      </c>
      <c r="D420" s="7" t="s">
        <v>116</v>
      </c>
      <c r="E420" s="7" t="s">
        <v>23</v>
      </c>
      <c r="F420" s="34"/>
      <c r="G420" s="7" t="str">
        <f t="shared" si="51"/>
        <v>敦睦
遠訓</v>
      </c>
      <c r="H420" s="8" t="str">
        <f t="shared" si="52"/>
        <v>海軍敦睦支隊磐石艦
2/21 整隊登艦
3/5 台灣啟航
3/12-3/15 帛琉
4/9-4/13 左營靠泊檢疫</v>
      </c>
      <c r="I420" s="9">
        <f t="shared" si="53"/>
        <v>43936</v>
      </c>
      <c r="J420" s="10">
        <v>43935.0</v>
      </c>
      <c r="K420" s="13" t="s">
        <v>1433</v>
      </c>
      <c r="L420" s="12" t="s">
        <v>1429</v>
      </c>
      <c r="M420" s="13" t="s">
        <v>618</v>
      </c>
      <c r="N420" s="25"/>
      <c r="O420" s="8" t="str">
        <f t="shared" si="54"/>
        <v>軍艦</v>
      </c>
      <c r="P420" s="8" t="s">
        <v>1423</v>
      </c>
      <c r="Q420" s="19"/>
      <c r="R420" s="19"/>
      <c r="S420" s="17" t="str">
        <f t="shared" si="50"/>
        <v>新增敦睦遠訓支隊21例確診，1例境外移入確診</v>
      </c>
      <c r="T420" s="20"/>
      <c r="U420" s="18" t="str">
        <f t="shared" si="1"/>
        <v>#419</v>
      </c>
    </row>
    <row r="421">
      <c r="A421" s="5" t="s">
        <v>1469</v>
      </c>
      <c r="B421" s="6">
        <v>43940.0</v>
      </c>
      <c r="C421" s="7" t="s">
        <v>37</v>
      </c>
      <c r="D421" s="7" t="s">
        <v>76</v>
      </c>
      <c r="E421" s="7" t="s">
        <v>23</v>
      </c>
      <c r="F421" s="7" t="s">
        <v>564</v>
      </c>
      <c r="G421" s="7" t="str">
        <f t="shared" si="51"/>
        <v>敦睦
遠訓</v>
      </c>
      <c r="H421" s="8" t="str">
        <f t="shared" si="52"/>
        <v>海軍敦睦支隊磐石艦
2/21 整隊登艦
3/5 台灣啟航
3/12-3/15 帛琉
4/9-4/13 左營靠泊檢疫</v>
      </c>
      <c r="I421" s="9">
        <f t="shared" si="53"/>
        <v>43936</v>
      </c>
      <c r="J421" s="12" t="s">
        <v>1442</v>
      </c>
      <c r="K421" s="13" t="s">
        <v>1433</v>
      </c>
      <c r="L421" s="12" t="s">
        <v>1429</v>
      </c>
      <c r="M421" s="13" t="s">
        <v>108</v>
      </c>
      <c r="N421" s="25"/>
      <c r="O421" s="8" t="str">
        <f t="shared" si="54"/>
        <v>軍艦</v>
      </c>
      <c r="P421" s="8" t="s">
        <v>1470</v>
      </c>
      <c r="Q421" s="19"/>
      <c r="R421" s="19"/>
      <c r="S421" s="17" t="str">
        <f t="shared" si="50"/>
        <v>新增敦睦遠訓支隊21例確診，1例境外移入確診</v>
      </c>
      <c r="T421" s="20"/>
      <c r="U421" s="18" t="str">
        <f t="shared" si="1"/>
        <v>#420</v>
      </c>
    </row>
    <row r="422">
      <c r="A422" s="5" t="s">
        <v>1471</v>
      </c>
      <c r="B422" s="6">
        <v>43941.0</v>
      </c>
      <c r="C422" s="7" t="s">
        <v>21</v>
      </c>
      <c r="D422" s="7" t="s">
        <v>76</v>
      </c>
      <c r="E422" s="7" t="s">
        <v>23</v>
      </c>
      <c r="F422" s="7" t="s">
        <v>248</v>
      </c>
      <c r="G422" s="7" t="s">
        <v>25</v>
      </c>
      <c r="H422" s="8" t="s">
        <v>1472</v>
      </c>
      <c r="I422" s="9">
        <v>43940.0</v>
      </c>
      <c r="J422" s="10">
        <v>43934.0</v>
      </c>
      <c r="K422" s="13" t="s">
        <v>1473</v>
      </c>
      <c r="L422" s="12" t="s">
        <v>363</v>
      </c>
      <c r="M422" s="13" t="s">
        <v>1363</v>
      </c>
      <c r="N422" s="25"/>
      <c r="O422" s="8" t="s">
        <v>85</v>
      </c>
      <c r="P422" s="8" t="s">
        <v>467</v>
      </c>
      <c r="Q422" s="19"/>
      <c r="R422" s="19"/>
      <c r="S422" s="17" t="str">
        <f t="shared" ref="S422:S423" si="55">HYPERLINK("https://www.cdc.gov.tw/Bulletin/Detail/x-KnHzHMsEDWt8KjDvWVVg?typeid=9","新增2境外移入，均為旅外就學")</f>
        <v>新增2境外移入，均為旅外就學</v>
      </c>
      <c r="T422" s="20"/>
      <c r="U422" s="18" t="str">
        <f t="shared" si="1"/>
        <v>#421</v>
      </c>
    </row>
    <row r="423">
      <c r="A423" s="5" t="s">
        <v>1474</v>
      </c>
      <c r="B423" s="6">
        <v>43941.0</v>
      </c>
      <c r="C423" s="7" t="s">
        <v>21</v>
      </c>
      <c r="D423" s="7" t="s">
        <v>76</v>
      </c>
      <c r="E423" s="7" t="s">
        <v>23</v>
      </c>
      <c r="F423" s="7" t="s">
        <v>248</v>
      </c>
      <c r="G423" s="7" t="s">
        <v>25</v>
      </c>
      <c r="H423" s="8" t="s">
        <v>1475</v>
      </c>
      <c r="I423" s="9">
        <v>43939.0</v>
      </c>
      <c r="J423" s="10">
        <v>43898.0</v>
      </c>
      <c r="K423" s="13" t="s">
        <v>1476</v>
      </c>
      <c r="L423" s="12" t="s">
        <v>363</v>
      </c>
      <c r="M423" s="13" t="s">
        <v>1477</v>
      </c>
      <c r="N423" s="25"/>
      <c r="O423" s="8" t="s">
        <v>85</v>
      </c>
      <c r="P423" s="8" t="s">
        <v>467</v>
      </c>
      <c r="Q423" s="19"/>
      <c r="R423" s="19"/>
      <c r="S423" s="17" t="str">
        <f t="shared" si="55"/>
        <v>新增2境外移入，均為旅外就學</v>
      </c>
      <c r="T423" s="20"/>
      <c r="U423" s="18" t="str">
        <f t="shared" si="1"/>
        <v>#422</v>
      </c>
    </row>
    <row r="424">
      <c r="A424" s="5" t="s">
        <v>1478</v>
      </c>
      <c r="B424" s="6">
        <v>43942.0</v>
      </c>
      <c r="C424" s="7" t="s">
        <v>37</v>
      </c>
      <c r="D424" s="7" t="s">
        <v>76</v>
      </c>
      <c r="E424" s="7" t="s">
        <v>23</v>
      </c>
      <c r="F424" s="7" t="s">
        <v>90</v>
      </c>
      <c r="G424" s="7" t="str">
        <f t="shared" ref="G424:G430" si="56">$G$397</f>
        <v>敦睦
遠訓</v>
      </c>
      <c r="H424" s="21" t="str">
        <f t="shared" ref="H424:H430" si="57">$H$397</f>
        <v>海軍敦睦支隊磐石艦
2/21 整隊登艦
3/5 台灣啟航
3/12-3/15 帛琉
4/9-4/13 左營靠泊檢疫</v>
      </c>
      <c r="I424" s="58">
        <f t="shared" ref="I424:I430" si="58">$I$397</f>
        <v>43936</v>
      </c>
      <c r="J424" s="10">
        <v>43920.0</v>
      </c>
      <c r="K424" s="13" t="s">
        <v>1479</v>
      </c>
      <c r="L424" s="12" t="s">
        <v>1429</v>
      </c>
      <c r="M424" s="13" t="s">
        <v>1418</v>
      </c>
      <c r="N424" s="25"/>
      <c r="O424" s="8" t="str">
        <f t="shared" ref="O424:O430" si="59">$O$397</f>
        <v>軍艦</v>
      </c>
      <c r="P424" s="8" t="s">
        <v>1480</v>
      </c>
      <c r="Q424" s="19"/>
      <c r="R424" s="19"/>
      <c r="S424" s="17" t="str">
        <f t="shared" ref="S424:S426" si="60">HYPERLINK("https://www.cdc.gov.tw/Bulletin/Detail/sbCyPHdZ_8nMFYR5x2eNpw?typeid=9","新增3例確診，均為敦睦艦隊實習生及軍人")</f>
        <v>新增3例確診，均為敦睦艦隊實習生及軍人</v>
      </c>
      <c r="T424" s="20"/>
      <c r="U424" s="18" t="str">
        <f t="shared" si="1"/>
        <v>#423</v>
      </c>
    </row>
    <row r="425">
      <c r="A425" s="5" t="s">
        <v>1481</v>
      </c>
      <c r="B425" s="6">
        <v>43942.0</v>
      </c>
      <c r="C425" s="7" t="s">
        <v>21</v>
      </c>
      <c r="D425" s="7" t="s">
        <v>116</v>
      </c>
      <c r="E425" s="7" t="s">
        <v>23</v>
      </c>
      <c r="F425" s="7" t="s">
        <v>24</v>
      </c>
      <c r="G425" s="7" t="str">
        <f t="shared" si="56"/>
        <v>敦睦
遠訓</v>
      </c>
      <c r="H425" s="21" t="str">
        <f t="shared" si="57"/>
        <v>海軍敦睦支隊磐石艦
2/21 整隊登艦
3/5 台灣啟航
3/12-3/15 帛琉
4/9-4/13 左營靠泊檢疫</v>
      </c>
      <c r="I425" s="58">
        <f t="shared" si="58"/>
        <v>43936</v>
      </c>
      <c r="J425" s="10">
        <v>43926.0</v>
      </c>
      <c r="K425" s="13" t="s">
        <v>1482</v>
      </c>
      <c r="L425" s="12" t="s">
        <v>1429</v>
      </c>
      <c r="M425" s="13" t="s">
        <v>1483</v>
      </c>
      <c r="N425" s="25"/>
      <c r="O425" s="8" t="str">
        <f t="shared" si="59"/>
        <v>軍艦</v>
      </c>
      <c r="P425" s="8" t="s">
        <v>1484</v>
      </c>
      <c r="Q425" s="19"/>
      <c r="R425" s="19"/>
      <c r="S425" s="17" t="str">
        <f t="shared" si="60"/>
        <v>新增3例確診，均為敦睦艦隊實習生及軍人</v>
      </c>
      <c r="T425" s="20"/>
      <c r="U425" s="18" t="str">
        <f t="shared" si="1"/>
        <v>#424</v>
      </c>
    </row>
    <row r="426">
      <c r="A426" s="5" t="s">
        <v>1485</v>
      </c>
      <c r="B426" s="6">
        <v>43942.0</v>
      </c>
      <c r="C426" s="7" t="s">
        <v>37</v>
      </c>
      <c r="D426" s="7" t="s">
        <v>76</v>
      </c>
      <c r="E426" s="7" t="s">
        <v>23</v>
      </c>
      <c r="F426" s="7" t="s">
        <v>24</v>
      </c>
      <c r="G426" s="7" t="str">
        <f t="shared" si="56"/>
        <v>敦睦
遠訓</v>
      </c>
      <c r="H426" s="21" t="str">
        <f t="shared" si="57"/>
        <v>海軍敦睦支隊磐石艦
2/21 整隊登艦
3/5 台灣啟航
3/12-3/15 帛琉
4/9-4/13 左營靠泊檢疫</v>
      </c>
      <c r="I426" s="58">
        <f t="shared" si="58"/>
        <v>43936</v>
      </c>
      <c r="J426" s="10">
        <v>43913.0</v>
      </c>
      <c r="K426" s="13" t="s">
        <v>1486</v>
      </c>
      <c r="L426" s="12" t="s">
        <v>1429</v>
      </c>
      <c r="M426" s="13" t="s">
        <v>1487</v>
      </c>
      <c r="N426" s="25"/>
      <c r="O426" s="8" t="str">
        <f t="shared" si="59"/>
        <v>軍艦</v>
      </c>
      <c r="P426" s="8" t="s">
        <v>1484</v>
      </c>
      <c r="Q426" s="19"/>
      <c r="R426" s="19"/>
      <c r="S426" s="17" t="str">
        <f t="shared" si="60"/>
        <v>新增3例確診，均為敦睦艦隊實習生及軍人</v>
      </c>
      <c r="T426" s="20"/>
      <c r="U426" s="18" t="str">
        <f t="shared" si="1"/>
        <v>#425</v>
      </c>
    </row>
    <row r="427">
      <c r="A427" s="5" t="s">
        <v>1488</v>
      </c>
      <c r="B427" s="6">
        <v>43943.0</v>
      </c>
      <c r="C427" s="7" t="s">
        <v>37</v>
      </c>
      <c r="D427" s="7" t="s">
        <v>76</v>
      </c>
      <c r="E427" s="7" t="s">
        <v>23</v>
      </c>
      <c r="F427" s="7" t="s">
        <v>564</v>
      </c>
      <c r="G427" s="7" t="str">
        <f t="shared" si="56"/>
        <v>敦睦
遠訓</v>
      </c>
      <c r="H427" s="21" t="str">
        <f t="shared" si="57"/>
        <v>海軍敦睦支隊磐石艦
2/21 整隊登艦
3/5 台灣啟航
3/12-3/15 帛琉
4/9-4/13 左營靠泊檢疫</v>
      </c>
      <c r="I427" s="58">
        <f t="shared" si="58"/>
        <v>43936</v>
      </c>
      <c r="J427" s="10">
        <v>43913.0</v>
      </c>
      <c r="K427" s="13" t="s">
        <v>1489</v>
      </c>
      <c r="L427" s="12" t="s">
        <v>1429</v>
      </c>
      <c r="M427" s="13" t="s">
        <v>1490</v>
      </c>
      <c r="N427" s="25"/>
      <c r="O427" s="8" t="str">
        <f t="shared" si="59"/>
        <v>軍艦</v>
      </c>
      <c r="P427" s="8" t="s">
        <v>1491</v>
      </c>
      <c r="Q427" s="19"/>
      <c r="R427" s="19"/>
      <c r="S427" s="17" t="str">
        <f>HYPERLINK("http://at.cdc.tw/090NJH","新增1例確診，為敦睦艦隊實習生")</f>
        <v>新增1例確診，為敦睦艦隊實習生</v>
      </c>
      <c r="T427" s="20"/>
      <c r="U427" s="18" t="str">
        <f t="shared" si="1"/>
        <v>#426</v>
      </c>
    </row>
    <row r="428">
      <c r="A428" s="5" t="s">
        <v>1492</v>
      </c>
      <c r="B428" s="6">
        <v>43944.0</v>
      </c>
      <c r="C428" s="7" t="s">
        <v>37</v>
      </c>
      <c r="D428" s="7" t="s">
        <v>76</v>
      </c>
      <c r="E428" s="7" t="s">
        <v>23</v>
      </c>
      <c r="F428" s="7" t="s">
        <v>24</v>
      </c>
      <c r="G428" s="7" t="str">
        <f t="shared" si="56"/>
        <v>敦睦
遠訓</v>
      </c>
      <c r="H428" s="21" t="str">
        <f t="shared" si="57"/>
        <v>海軍敦睦支隊磐石艦
2/21 整隊登艦
3/5 台灣啟航
3/12-3/15 帛琉
4/9-4/13 左營靠泊檢疫</v>
      </c>
      <c r="I428" s="58">
        <f t="shared" si="58"/>
        <v>43936</v>
      </c>
      <c r="J428" s="10">
        <v>43940.0</v>
      </c>
      <c r="K428" s="13" t="s">
        <v>1493</v>
      </c>
      <c r="L428" s="12" t="s">
        <v>1429</v>
      </c>
      <c r="M428" s="13" t="s">
        <v>1494</v>
      </c>
      <c r="N428" s="25"/>
      <c r="O428" s="8" t="str">
        <f t="shared" si="59"/>
        <v>軍艦</v>
      </c>
      <c r="P428" s="8" t="s">
        <v>1484</v>
      </c>
      <c r="Q428" s="19"/>
      <c r="R428" s="19"/>
      <c r="S428" s="17" t="str">
        <f>HYPERLINK("http://at.cdc.tw/Cbx7M1","新增1例確診，為敦睦艦隊軍人")</f>
        <v>新增1例確診，為敦睦艦隊軍人</v>
      </c>
      <c r="T428" s="20"/>
      <c r="U428" s="18" t="str">
        <f t="shared" si="1"/>
        <v>#427</v>
      </c>
    </row>
    <row r="429">
      <c r="A429" s="5" t="s">
        <v>1495</v>
      </c>
      <c r="B429" s="6">
        <v>43945.0</v>
      </c>
      <c r="C429" s="7" t="s">
        <v>37</v>
      </c>
      <c r="D429" s="7" t="s">
        <v>116</v>
      </c>
      <c r="E429" s="7" t="s">
        <v>23</v>
      </c>
      <c r="F429" s="7" t="s">
        <v>24</v>
      </c>
      <c r="G429" s="7" t="str">
        <f t="shared" si="56"/>
        <v>敦睦
遠訓</v>
      </c>
      <c r="H429" s="21" t="str">
        <f t="shared" si="57"/>
        <v>海軍敦睦支隊磐石艦
2/21 整隊登艦
3/5 台灣啟航
3/12-3/15 帛琉
4/9-4/13 左營靠泊檢疫</v>
      </c>
      <c r="I429" s="58">
        <f t="shared" si="58"/>
        <v>43936</v>
      </c>
      <c r="J429" s="10">
        <v>43943.0</v>
      </c>
      <c r="K429" s="13" t="s">
        <v>1496</v>
      </c>
      <c r="L429" s="12" t="s">
        <v>1429</v>
      </c>
      <c r="M429" s="13" t="s">
        <v>1497</v>
      </c>
      <c r="N429" s="25"/>
      <c r="O429" s="8" t="str">
        <f t="shared" si="59"/>
        <v>軍艦</v>
      </c>
      <c r="P429" s="8" t="s">
        <v>1484</v>
      </c>
      <c r="Q429" s="19"/>
      <c r="R429" s="19"/>
      <c r="S429" s="17" t="str">
        <f>HYPERLINK("http://at.cdc.tw/yr0kT7","新增1例確診，為敦睦艦隊磐石艦軍人")</f>
        <v>新增1例確診，為敦睦艦隊磐石艦軍人</v>
      </c>
      <c r="T429" s="20"/>
      <c r="U429" s="18" t="str">
        <f t="shared" si="1"/>
        <v>#428</v>
      </c>
    </row>
    <row r="430">
      <c r="A430" s="5" t="s">
        <v>1498</v>
      </c>
      <c r="B430" s="6">
        <v>43946.0</v>
      </c>
      <c r="C430" s="7" t="s">
        <v>37</v>
      </c>
      <c r="D430" s="7" t="s">
        <v>76</v>
      </c>
      <c r="E430" s="7" t="s">
        <v>23</v>
      </c>
      <c r="F430" s="7" t="s">
        <v>24</v>
      </c>
      <c r="G430" s="7" t="str">
        <f t="shared" si="56"/>
        <v>敦睦
遠訓</v>
      </c>
      <c r="H430" s="21" t="str">
        <f t="shared" si="57"/>
        <v>海軍敦睦支隊磐石艦
2/21 整隊登艦
3/5 台灣啟航
3/12-3/15 帛琉
4/9-4/13 左營靠泊檢疫</v>
      </c>
      <c r="I430" s="58">
        <f t="shared" si="58"/>
        <v>43936</v>
      </c>
      <c r="J430" s="10"/>
      <c r="K430" s="13" t="s">
        <v>1499</v>
      </c>
      <c r="L430" s="12" t="s">
        <v>1429</v>
      </c>
      <c r="M430" s="22"/>
      <c r="N430" s="25"/>
      <c r="O430" s="8" t="str">
        <f t="shared" si="59"/>
        <v>軍艦</v>
      </c>
      <c r="P430" s="8" t="s">
        <v>1500</v>
      </c>
      <c r="Q430" s="19"/>
      <c r="R430" s="19"/>
      <c r="S430" s="17" t="str">
        <f>HYPERLINK("https://www.cdc.gov.tw/Bulletin/Detail/6q-9BQ7MNJFRADWSuw3E5w?typeid=9","新增1例確診，為敦睦艦隊磐石艦實習生")</f>
        <v>新增1例確診，為敦睦艦隊磐石艦實習生</v>
      </c>
      <c r="T430" s="20"/>
      <c r="U430" s="18" t="str">
        <f t="shared" si="1"/>
        <v>#429</v>
      </c>
    </row>
    <row r="431">
      <c r="A431" s="5" t="s">
        <v>1501</v>
      </c>
      <c r="B431" s="6">
        <v>43953.0</v>
      </c>
      <c r="C431" s="7" t="s">
        <v>21</v>
      </c>
      <c r="D431" s="7" t="s">
        <v>100</v>
      </c>
      <c r="E431" s="7" t="s">
        <v>23</v>
      </c>
      <c r="F431" s="7" t="s">
        <v>69</v>
      </c>
      <c r="G431" s="7" t="s">
        <v>25</v>
      </c>
      <c r="H431" s="8" t="s">
        <v>1502</v>
      </c>
      <c r="I431" s="9">
        <v>43951.0</v>
      </c>
      <c r="J431" s="10">
        <v>43930.0</v>
      </c>
      <c r="K431" s="13" t="s">
        <v>1503</v>
      </c>
      <c r="L431" s="12" t="s">
        <v>363</v>
      </c>
      <c r="M431" s="13" t="s">
        <v>1504</v>
      </c>
      <c r="N431" s="25"/>
      <c r="O431" s="8" t="s">
        <v>85</v>
      </c>
      <c r="P431" s="8" t="s">
        <v>1505</v>
      </c>
      <c r="Q431" s="19"/>
      <c r="R431" s="19"/>
      <c r="S431" s="17" t="str">
        <f t="shared" ref="S431:S433" si="61">HYPERLINK("https://www.cdc.gov.tw/Bulletin/Detail/HWi23wYDOSGVgmGIiBZFjg?typeid=9","新增3例確診，均為境外移入")</f>
        <v>新增3例確診，均為境外移入</v>
      </c>
      <c r="T431" s="20"/>
      <c r="U431" s="18" t="str">
        <f t="shared" si="1"/>
        <v>#430</v>
      </c>
    </row>
    <row r="432">
      <c r="A432" s="5" t="s">
        <v>1506</v>
      </c>
      <c r="B432" s="6">
        <v>43953.0</v>
      </c>
      <c r="C432" s="7" t="s">
        <v>21</v>
      </c>
      <c r="D432" s="7" t="s">
        <v>116</v>
      </c>
      <c r="E432" s="7" t="s">
        <v>23</v>
      </c>
      <c r="F432" s="7" t="s">
        <v>24</v>
      </c>
      <c r="G432" s="7" t="s">
        <v>25</v>
      </c>
      <c r="H432" s="8" t="s">
        <v>1507</v>
      </c>
      <c r="I432" s="9">
        <v>43952.0</v>
      </c>
      <c r="J432" s="10">
        <v>43947.0</v>
      </c>
      <c r="K432" s="13" t="s">
        <v>1508</v>
      </c>
      <c r="L432" s="12" t="s">
        <v>363</v>
      </c>
      <c r="M432" s="13" t="s">
        <v>1509</v>
      </c>
      <c r="N432" s="25"/>
      <c r="O432" s="8" t="s">
        <v>85</v>
      </c>
      <c r="P432" s="8" t="s">
        <v>1510</v>
      </c>
      <c r="Q432" s="19"/>
      <c r="R432" s="19"/>
      <c r="S432" s="17" t="str">
        <f t="shared" si="61"/>
        <v>新增3例確診，均為境外移入</v>
      </c>
      <c r="T432" s="20"/>
      <c r="U432" s="18" t="str">
        <f t="shared" si="1"/>
        <v>#431</v>
      </c>
    </row>
    <row r="433">
      <c r="A433" s="5" t="s">
        <v>1511</v>
      </c>
      <c r="B433" s="6">
        <v>43953.0</v>
      </c>
      <c r="C433" s="7" t="s">
        <v>37</v>
      </c>
      <c r="D433" s="7" t="s">
        <v>59</v>
      </c>
      <c r="E433" s="7" t="s">
        <v>23</v>
      </c>
      <c r="F433" s="7" t="s">
        <v>24</v>
      </c>
      <c r="G433" s="7" t="s">
        <v>25</v>
      </c>
      <c r="H433" s="8" t="s">
        <v>1507</v>
      </c>
      <c r="I433" s="9">
        <v>43952.0</v>
      </c>
      <c r="J433" s="10">
        <v>43947.0</v>
      </c>
      <c r="K433" s="13" t="s">
        <v>1508</v>
      </c>
      <c r="L433" s="12" t="s">
        <v>363</v>
      </c>
      <c r="M433" s="13" t="s">
        <v>1509</v>
      </c>
      <c r="N433" s="25"/>
      <c r="O433" s="8" t="s">
        <v>85</v>
      </c>
      <c r="P433" s="8" t="s">
        <v>1510</v>
      </c>
      <c r="Q433" s="19"/>
      <c r="R433" s="19"/>
      <c r="S433" s="17" t="str">
        <f t="shared" si="61"/>
        <v>新增3例確診，均為境外移入</v>
      </c>
      <c r="T433" s="20"/>
      <c r="U433" s="18" t="str">
        <f t="shared" si="1"/>
        <v>#432</v>
      </c>
    </row>
    <row r="434">
      <c r="A434" s="5" t="s">
        <v>1512</v>
      </c>
      <c r="B434" s="6">
        <v>43954.0</v>
      </c>
      <c r="C434" s="34"/>
      <c r="D434" s="34"/>
      <c r="E434" s="7" t="s">
        <v>23</v>
      </c>
      <c r="F434" s="34"/>
      <c r="G434" s="7" t="s">
        <v>1406</v>
      </c>
      <c r="H434" s="21" t="str">
        <f t="shared" ref="H434:H437" si="62">$H$397</f>
        <v>海軍敦睦支隊磐石艦
2/21 整隊登艦
3/5 台灣啟航
3/12-3/15 帛琉
4/9-4/13 左營靠泊檢疫</v>
      </c>
      <c r="I434" s="59">
        <f t="shared" ref="I434:I437" si="63">$I$397</f>
        <v>43936</v>
      </c>
      <c r="J434" s="12"/>
      <c r="K434" s="13" t="s">
        <v>1513</v>
      </c>
      <c r="L434" s="12" t="s">
        <v>1429</v>
      </c>
      <c r="M434" s="13" t="s">
        <v>108</v>
      </c>
      <c r="N434" s="25"/>
      <c r="O434" s="8" t="str">
        <f t="shared" ref="O434:O437" si="64">$O$397</f>
        <v>軍艦</v>
      </c>
      <c r="P434" s="8" t="s">
        <v>1514</v>
      </c>
      <c r="Q434" s="19"/>
      <c r="R434" s="19"/>
      <c r="S434" s="17" t="str">
        <f t="shared" ref="S434:S437" si="65">HYPERLINK("https://www.cdc.gov.tw/Category/ListContent/EmXemht4IT-IRAPrAnyG9A?uaid=detYWfvKjmvE7piDZQ9BwA","敦睦艦隊4人檢驗陽性，將於明日再度採檢")</f>
        <v>敦睦艦隊4人檢驗陽性，將於明日再度採檢</v>
      </c>
      <c r="T434" s="20"/>
      <c r="U434" s="18" t="str">
        <f t="shared" si="1"/>
        <v>#433</v>
      </c>
    </row>
    <row r="435">
      <c r="A435" s="5" t="s">
        <v>1515</v>
      </c>
      <c r="B435" s="6">
        <v>43954.0</v>
      </c>
      <c r="C435" s="34"/>
      <c r="D435" s="34"/>
      <c r="E435" s="7" t="s">
        <v>23</v>
      </c>
      <c r="F435" s="34"/>
      <c r="G435" s="7" t="s">
        <v>1406</v>
      </c>
      <c r="H435" s="21" t="str">
        <f t="shared" si="62"/>
        <v>海軍敦睦支隊磐石艦
2/21 整隊登艦
3/5 台灣啟航
3/12-3/15 帛琉
4/9-4/13 左營靠泊檢疫</v>
      </c>
      <c r="I435" s="59">
        <f t="shared" si="63"/>
        <v>43936</v>
      </c>
      <c r="J435" s="12"/>
      <c r="K435" s="13" t="s">
        <v>1513</v>
      </c>
      <c r="L435" s="60" t="s">
        <v>1429</v>
      </c>
      <c r="M435" s="13" t="s">
        <v>108</v>
      </c>
      <c r="N435" s="25"/>
      <c r="O435" s="8" t="str">
        <f t="shared" si="64"/>
        <v>軍艦</v>
      </c>
      <c r="P435" s="8" t="s">
        <v>1514</v>
      </c>
      <c r="Q435" s="19"/>
      <c r="R435" s="19"/>
      <c r="S435" s="17" t="str">
        <f t="shared" si="65"/>
        <v>敦睦艦隊4人檢驗陽性，將於明日再度採檢</v>
      </c>
      <c r="T435" s="20"/>
      <c r="U435" s="18" t="str">
        <f t="shared" si="1"/>
        <v>#434</v>
      </c>
    </row>
    <row r="436">
      <c r="A436" s="5" t="s">
        <v>1516</v>
      </c>
      <c r="B436" s="6">
        <v>43954.0</v>
      </c>
      <c r="C436" s="34"/>
      <c r="D436" s="34"/>
      <c r="E436" s="7" t="s">
        <v>23</v>
      </c>
      <c r="F436" s="34"/>
      <c r="G436" s="7" t="s">
        <v>1406</v>
      </c>
      <c r="H436" s="21" t="str">
        <f t="shared" si="62"/>
        <v>海軍敦睦支隊磐石艦
2/21 整隊登艦
3/5 台灣啟航
3/12-3/15 帛琉
4/9-4/13 左營靠泊檢疫</v>
      </c>
      <c r="I436" s="59">
        <f t="shared" si="63"/>
        <v>43936</v>
      </c>
      <c r="J436" s="12"/>
      <c r="K436" s="13" t="s">
        <v>1513</v>
      </c>
      <c r="L436" s="60" t="s">
        <v>1429</v>
      </c>
      <c r="M436" s="13" t="s">
        <v>108</v>
      </c>
      <c r="N436" s="25"/>
      <c r="O436" s="8" t="str">
        <f t="shared" si="64"/>
        <v>軍艦</v>
      </c>
      <c r="P436" s="8" t="s">
        <v>1514</v>
      </c>
      <c r="Q436" s="19"/>
      <c r="R436" s="19"/>
      <c r="S436" s="17" t="str">
        <f t="shared" si="65"/>
        <v>敦睦艦隊4人檢驗陽性，將於明日再度採檢</v>
      </c>
      <c r="T436" s="20"/>
      <c r="U436" s="18" t="str">
        <f t="shared" si="1"/>
        <v>#435</v>
      </c>
    </row>
    <row r="437">
      <c r="A437" s="5" t="s">
        <v>1517</v>
      </c>
      <c r="B437" s="6">
        <v>43954.0</v>
      </c>
      <c r="C437" s="34"/>
      <c r="D437" s="34"/>
      <c r="E437" s="7" t="s">
        <v>23</v>
      </c>
      <c r="F437" s="34"/>
      <c r="G437" s="7" t="s">
        <v>1406</v>
      </c>
      <c r="H437" s="21" t="str">
        <f t="shared" si="62"/>
        <v>海軍敦睦支隊磐石艦
2/21 整隊登艦
3/5 台灣啟航
3/12-3/15 帛琉
4/9-4/13 左營靠泊檢疫</v>
      </c>
      <c r="I437" s="59">
        <f t="shared" si="63"/>
        <v>43936</v>
      </c>
      <c r="J437" s="12"/>
      <c r="K437" s="13" t="s">
        <v>1513</v>
      </c>
      <c r="L437" s="60" t="s">
        <v>1429</v>
      </c>
      <c r="M437" s="13" t="s">
        <v>108</v>
      </c>
      <c r="N437" s="25"/>
      <c r="O437" s="8" t="str">
        <f t="shared" si="64"/>
        <v>軍艦</v>
      </c>
      <c r="P437" s="8" t="s">
        <v>1514</v>
      </c>
      <c r="Q437" s="19"/>
      <c r="R437" s="19"/>
      <c r="S437" s="17" t="str">
        <f t="shared" si="65"/>
        <v>敦睦艦隊4人檢驗陽性，將於明日再度採檢</v>
      </c>
      <c r="T437" s="20"/>
      <c r="U437" s="18" t="str">
        <f t="shared" si="1"/>
        <v>#436</v>
      </c>
    </row>
    <row r="438">
      <c r="A438" s="5" t="s">
        <v>1518</v>
      </c>
      <c r="B438" s="6">
        <v>43955.0</v>
      </c>
      <c r="C438" s="7" t="s">
        <v>21</v>
      </c>
      <c r="D438" s="7" t="s">
        <v>116</v>
      </c>
      <c r="E438" s="7" t="s">
        <v>23</v>
      </c>
      <c r="F438" s="7" t="s">
        <v>784</v>
      </c>
      <c r="G438" s="7" t="s">
        <v>25</v>
      </c>
      <c r="H438" s="8" t="s">
        <v>1519</v>
      </c>
      <c r="I438" s="9">
        <v>43930.0</v>
      </c>
      <c r="J438" s="10">
        <v>43936.0</v>
      </c>
      <c r="K438" s="13" t="s">
        <v>1520</v>
      </c>
      <c r="L438" s="12" t="s">
        <v>447</v>
      </c>
      <c r="M438" s="13" t="s">
        <v>337</v>
      </c>
      <c r="N438" s="25"/>
      <c r="O438" s="8" t="s">
        <v>85</v>
      </c>
      <c r="P438" s="8" t="s">
        <v>1521</v>
      </c>
      <c r="Q438" s="19"/>
      <c r="R438" s="19"/>
      <c r="S438" s="17" t="str">
        <f>HYPERLINK("http://at.cdc.tw/um4164","新增1例確診，為境外移入")</f>
        <v>新增1例確診，為境外移入</v>
      </c>
      <c r="T438" s="20"/>
      <c r="U438" s="18" t="str">
        <f t="shared" si="1"/>
        <v>#437</v>
      </c>
    </row>
    <row r="439">
      <c r="A439" s="5" t="s">
        <v>1522</v>
      </c>
      <c r="B439" s="6">
        <v>43955.0</v>
      </c>
      <c r="C439" s="34"/>
      <c r="D439" s="34"/>
      <c r="E439" s="7" t="s">
        <v>23</v>
      </c>
      <c r="F439" s="7" t="s">
        <v>24</v>
      </c>
      <c r="G439" s="7" t="s">
        <v>1406</v>
      </c>
      <c r="H439" s="21" t="str">
        <f>$H$397</f>
        <v>海軍敦睦支隊磐石艦
2/21 整隊登艦
3/5 台灣啟航
3/12-3/15 帛琉
4/9-4/13 左營靠泊檢疫</v>
      </c>
      <c r="I439" s="59">
        <f>$I$397</f>
        <v>43936</v>
      </c>
      <c r="J439" s="12"/>
      <c r="K439" s="13" t="s">
        <v>1523</v>
      </c>
      <c r="L439" s="60" t="s">
        <v>1429</v>
      </c>
      <c r="M439" s="13" t="s">
        <v>108</v>
      </c>
      <c r="N439" s="25"/>
      <c r="O439" s="8" t="str">
        <f>$O$397</f>
        <v>軍艦</v>
      </c>
      <c r="P439" s="8" t="s">
        <v>1524</v>
      </c>
      <c r="Q439" s="19"/>
      <c r="R439" s="19"/>
      <c r="S439" s="17" t="str">
        <f>HYPERLINK("https://www.cdc.gov.tw/Bulletin/Detail/d-4jLlO03OdgqAUjm8PFzA?typeid=9","敦睦艦隊新增1人確診，其餘今晚可返家")</f>
        <v>敦睦艦隊新增1人確診，其餘今晚可返家</v>
      </c>
      <c r="T439" s="20"/>
      <c r="U439" s="18" t="str">
        <f t="shared" si="1"/>
        <v>#438</v>
      </c>
    </row>
    <row r="440">
      <c r="A440" s="5" t="s">
        <v>1525</v>
      </c>
      <c r="B440" s="6">
        <v>43957.0</v>
      </c>
      <c r="C440" s="7" t="s">
        <v>21</v>
      </c>
      <c r="D440" s="7" t="s">
        <v>116</v>
      </c>
      <c r="E440" s="7" t="s">
        <v>23</v>
      </c>
      <c r="F440" s="7" t="s">
        <v>69</v>
      </c>
      <c r="G440" s="7" t="s">
        <v>25</v>
      </c>
      <c r="H440" s="8" t="s">
        <v>1526</v>
      </c>
      <c r="I440" s="9">
        <v>43947.0</v>
      </c>
      <c r="J440" s="10">
        <v>43948.0</v>
      </c>
      <c r="K440" s="13" t="s">
        <v>1527</v>
      </c>
      <c r="L440" s="60" t="s">
        <v>1429</v>
      </c>
      <c r="M440" s="13" t="s">
        <v>1528</v>
      </c>
      <c r="N440" s="25"/>
      <c r="O440" s="8" t="s">
        <v>85</v>
      </c>
      <c r="P440" s="8" t="s">
        <v>334</v>
      </c>
      <c r="Q440" s="19"/>
      <c r="R440" s="19"/>
      <c r="S440" s="61" t="s">
        <v>1529</v>
      </c>
      <c r="T440" s="20"/>
      <c r="U440" s="18" t="str">
        <f t="shared" si="1"/>
        <v>#439</v>
      </c>
    </row>
    <row r="441">
      <c r="A441" s="5" t="s">
        <v>1530</v>
      </c>
      <c r="B441" s="6">
        <v>43958.0</v>
      </c>
      <c r="C441" s="7" t="s">
        <v>21</v>
      </c>
      <c r="D441" s="7" t="s">
        <v>76</v>
      </c>
      <c r="E441" s="7" t="s">
        <v>23</v>
      </c>
      <c r="F441" s="7" t="s">
        <v>33</v>
      </c>
      <c r="G441" s="7" t="s">
        <v>25</v>
      </c>
      <c r="H441" s="8" t="s">
        <v>1531</v>
      </c>
      <c r="I441" s="9">
        <v>43954.0</v>
      </c>
      <c r="J441" s="10">
        <v>43898.0</v>
      </c>
      <c r="K441" s="13" t="s">
        <v>1532</v>
      </c>
      <c r="L441" s="12" t="s">
        <v>426</v>
      </c>
      <c r="M441" s="13" t="s">
        <v>1533</v>
      </c>
      <c r="N441" s="25"/>
      <c r="O441" s="8" t="s">
        <v>85</v>
      </c>
      <c r="P441" s="8" t="s">
        <v>1534</v>
      </c>
      <c r="Q441" s="19"/>
      <c r="R441" s="19"/>
      <c r="S441" s="61" t="s">
        <v>1535</v>
      </c>
      <c r="T441" s="20"/>
      <c r="U441" s="18" t="str">
        <f t="shared" si="1"/>
        <v>#440</v>
      </c>
    </row>
    <row r="442">
      <c r="A442" s="5" t="s">
        <v>1536</v>
      </c>
      <c r="B442" s="6">
        <v>43972.0</v>
      </c>
      <c r="C442" s="7" t="s">
        <v>37</v>
      </c>
      <c r="D442" s="7" t="s">
        <v>116</v>
      </c>
      <c r="E442" s="7" t="s">
        <v>23</v>
      </c>
      <c r="F442" s="7" t="s">
        <v>45</v>
      </c>
      <c r="G442" s="7" t="s">
        <v>25</v>
      </c>
      <c r="H442" s="8" t="s">
        <v>1537</v>
      </c>
      <c r="I442" s="9">
        <v>43971.0</v>
      </c>
      <c r="J442" s="10">
        <v>43951.0</v>
      </c>
      <c r="K442" s="13" t="s">
        <v>1538</v>
      </c>
      <c r="L442" s="12" t="s">
        <v>363</v>
      </c>
      <c r="M442" s="13" t="s">
        <v>1539</v>
      </c>
      <c r="N442" s="25"/>
      <c r="O442" s="8" t="s">
        <v>85</v>
      </c>
      <c r="P442" s="8" t="s">
        <v>1540</v>
      </c>
      <c r="Q442" s="19"/>
      <c r="R442" s="19"/>
      <c r="S442" s="61" t="s">
        <v>1541</v>
      </c>
      <c r="T442" s="20"/>
      <c r="U442" s="18" t="str">
        <f t="shared" si="1"/>
        <v>#441</v>
      </c>
    </row>
    <row r="443">
      <c r="A443" s="5" t="s">
        <v>1542</v>
      </c>
      <c r="B443" s="6">
        <v>43980.0</v>
      </c>
      <c r="C443" s="7" t="s">
        <v>37</v>
      </c>
      <c r="D443" s="7" t="s">
        <v>76</v>
      </c>
      <c r="E443" s="7" t="s">
        <v>23</v>
      </c>
      <c r="F443" s="7" t="s">
        <v>661</v>
      </c>
      <c r="G443" s="7" t="s">
        <v>25</v>
      </c>
      <c r="H443" s="8" t="s">
        <v>1543</v>
      </c>
      <c r="I443" s="9">
        <v>43977.0</v>
      </c>
      <c r="J443" s="10">
        <v>43966.0</v>
      </c>
      <c r="K443" s="13" t="s">
        <v>1544</v>
      </c>
      <c r="L443" s="12" t="s">
        <v>363</v>
      </c>
      <c r="M443" s="13" t="s">
        <v>1545</v>
      </c>
      <c r="N443" s="25"/>
      <c r="O443" s="8" t="s">
        <v>85</v>
      </c>
      <c r="P443" s="8" t="s">
        <v>1546</v>
      </c>
      <c r="Q443" s="19"/>
      <c r="R443" s="19"/>
      <c r="S443" s="61" t="s">
        <v>1547</v>
      </c>
      <c r="T443" s="20"/>
      <c r="U443" s="18" t="str">
        <f t="shared" si="1"/>
        <v>#442</v>
      </c>
    </row>
    <row r="444">
      <c r="A444" s="5" t="s">
        <v>1548</v>
      </c>
      <c r="B444" s="6">
        <v>43983.0</v>
      </c>
      <c r="C444" s="7" t="s">
        <v>21</v>
      </c>
      <c r="D444" s="7" t="s">
        <v>22</v>
      </c>
      <c r="E444" s="7" t="s">
        <v>23</v>
      </c>
      <c r="F444" s="7" t="s">
        <v>33</v>
      </c>
      <c r="G444" s="7" t="s">
        <v>25</v>
      </c>
      <c r="H444" s="8" t="s">
        <v>1549</v>
      </c>
      <c r="I444" s="9">
        <v>43982.0</v>
      </c>
      <c r="J444" s="10">
        <v>43969.0</v>
      </c>
      <c r="K444" s="13" t="s">
        <v>1550</v>
      </c>
      <c r="L444" s="12" t="s">
        <v>363</v>
      </c>
      <c r="M444" s="13" t="s">
        <v>1551</v>
      </c>
      <c r="N444" s="25"/>
      <c r="O444" s="8" t="s">
        <v>85</v>
      </c>
      <c r="P444" s="8" t="s">
        <v>1552</v>
      </c>
      <c r="Q444" s="19"/>
      <c r="R444" s="19"/>
      <c r="S444" s="61" t="s">
        <v>1553</v>
      </c>
      <c r="T444" s="20"/>
      <c r="U444" s="18" t="str">
        <f t="shared" si="1"/>
        <v>#443</v>
      </c>
    </row>
    <row r="445">
      <c r="A445" s="5" t="s">
        <v>1554</v>
      </c>
      <c r="B445" s="6">
        <v>43997.0</v>
      </c>
      <c r="C445" s="7" t="s">
        <v>37</v>
      </c>
      <c r="D445" s="7" t="s">
        <v>22</v>
      </c>
      <c r="E445" s="7" t="s">
        <v>23</v>
      </c>
      <c r="F445" s="7" t="s">
        <v>50</v>
      </c>
      <c r="G445" s="7" t="s">
        <v>25</v>
      </c>
      <c r="H445" s="8" t="s">
        <v>1555</v>
      </c>
      <c r="I445" s="9">
        <v>43995.0</v>
      </c>
      <c r="J445" s="10">
        <v>43974.0</v>
      </c>
      <c r="K445" s="13" t="s">
        <v>1556</v>
      </c>
      <c r="L445" s="12" t="s">
        <v>363</v>
      </c>
      <c r="M445" s="13" t="s">
        <v>1557</v>
      </c>
      <c r="N445" s="25"/>
      <c r="O445" s="8" t="s">
        <v>85</v>
      </c>
      <c r="P445" s="8" t="s">
        <v>1558</v>
      </c>
      <c r="Q445" s="19"/>
      <c r="R445" s="19"/>
      <c r="S445" s="61" t="s">
        <v>1559</v>
      </c>
      <c r="T445" s="20"/>
      <c r="U445" s="18" t="str">
        <f t="shared" si="1"/>
        <v>#444</v>
      </c>
    </row>
    <row r="446">
      <c r="A446" s="5" t="s">
        <v>1560</v>
      </c>
      <c r="B446" s="6">
        <v>43997.0</v>
      </c>
      <c r="C446" s="7" t="s">
        <v>21</v>
      </c>
      <c r="D446" s="7" t="s">
        <v>59</v>
      </c>
      <c r="E446" s="7" t="s">
        <v>23</v>
      </c>
      <c r="F446" s="7" t="s">
        <v>50</v>
      </c>
      <c r="G446" s="7" t="s">
        <v>25</v>
      </c>
      <c r="H446" s="8" t="s">
        <v>1555</v>
      </c>
      <c r="I446" s="9">
        <v>43995.0</v>
      </c>
      <c r="J446" s="10">
        <v>43976.0</v>
      </c>
      <c r="K446" s="13" t="s">
        <v>1556</v>
      </c>
      <c r="L446" s="12" t="s">
        <v>363</v>
      </c>
      <c r="M446" s="13" t="s">
        <v>1557</v>
      </c>
      <c r="N446" s="25"/>
      <c r="O446" s="8" t="s">
        <v>85</v>
      </c>
      <c r="P446" s="8" t="s">
        <v>1558</v>
      </c>
      <c r="Q446" s="19"/>
      <c r="R446" s="19"/>
      <c r="S446" s="61" t="s">
        <v>1559</v>
      </c>
      <c r="T446" s="20"/>
      <c r="U446" s="18" t="str">
        <f t="shared" si="1"/>
        <v>#445</v>
      </c>
    </row>
    <row r="447">
      <c r="A447" s="5" t="s">
        <v>1561</v>
      </c>
      <c r="B447" s="6">
        <v>44000.0</v>
      </c>
      <c r="C447" s="7" t="s">
        <v>37</v>
      </c>
      <c r="D447" s="7" t="s">
        <v>100</v>
      </c>
      <c r="E447" s="7" t="s">
        <v>23</v>
      </c>
      <c r="F447" s="7" t="s">
        <v>69</v>
      </c>
      <c r="G447" s="7" t="s">
        <v>25</v>
      </c>
      <c r="H447" s="8" t="s">
        <v>1562</v>
      </c>
      <c r="I447" s="9">
        <v>43995.0</v>
      </c>
      <c r="J447" s="10"/>
      <c r="K447" s="13" t="s">
        <v>1563</v>
      </c>
      <c r="L447" s="12" t="s">
        <v>426</v>
      </c>
      <c r="M447" s="22"/>
      <c r="N447" s="25"/>
      <c r="O447" s="8" t="s">
        <v>85</v>
      </c>
      <c r="P447" s="8" t="s">
        <v>1564</v>
      </c>
      <c r="Q447" s="19"/>
      <c r="R447" s="19"/>
      <c r="S447" s="61" t="s">
        <v>1565</v>
      </c>
      <c r="T447" s="20"/>
      <c r="U447" s="18" t="str">
        <f t="shared" si="1"/>
        <v>#446</v>
      </c>
    </row>
    <row r="448">
      <c r="A448" s="5" t="s">
        <v>1566</v>
      </c>
      <c r="B448" s="6">
        <v>44007.0</v>
      </c>
      <c r="C448" s="7" t="s">
        <v>37</v>
      </c>
      <c r="D448" s="7" t="s">
        <v>100</v>
      </c>
      <c r="E448" s="7" t="s">
        <v>23</v>
      </c>
      <c r="F448" s="7" t="s">
        <v>124</v>
      </c>
      <c r="G448" s="7" t="s">
        <v>25</v>
      </c>
      <c r="H448" s="8" t="s">
        <v>1567</v>
      </c>
      <c r="I448" s="9">
        <v>44006.0</v>
      </c>
      <c r="J448" s="10">
        <v>43983.0</v>
      </c>
      <c r="K448" s="13" t="s">
        <v>1568</v>
      </c>
      <c r="L448" s="12" t="s">
        <v>363</v>
      </c>
      <c r="M448" s="13" t="s">
        <v>1569</v>
      </c>
      <c r="N448" s="25"/>
      <c r="O448" s="8" t="s">
        <v>85</v>
      </c>
      <c r="P448" s="8" t="s">
        <v>1570</v>
      </c>
      <c r="Q448" s="19"/>
      <c r="R448" s="19"/>
      <c r="S448" s="61" t="s">
        <v>1571</v>
      </c>
      <c r="T448" s="20"/>
      <c r="U448" s="18" t="str">
        <f t="shared" si="1"/>
        <v>#447</v>
      </c>
    </row>
    <row r="449">
      <c r="A449" s="5" t="s">
        <v>1572</v>
      </c>
      <c r="B449" s="6">
        <v>44014.0</v>
      </c>
      <c r="C449" s="7" t="s">
        <v>37</v>
      </c>
      <c r="D449" s="7" t="s">
        <v>22</v>
      </c>
      <c r="E449" s="7" t="s">
        <v>23</v>
      </c>
      <c r="F449" s="7" t="s">
        <v>124</v>
      </c>
      <c r="G449" s="7" t="s">
        <v>25</v>
      </c>
      <c r="H449" s="8" t="s">
        <v>1573</v>
      </c>
      <c r="I449" s="9">
        <v>44013.0</v>
      </c>
      <c r="J449" s="10">
        <v>43999.0</v>
      </c>
      <c r="K449" s="13" t="s">
        <v>1574</v>
      </c>
      <c r="L449" s="12" t="s">
        <v>363</v>
      </c>
      <c r="M449" s="13" t="s">
        <v>1575</v>
      </c>
      <c r="N449" s="25"/>
      <c r="O449" s="8" t="s">
        <v>85</v>
      </c>
      <c r="P449" s="8" t="s">
        <v>1576</v>
      </c>
      <c r="Q449" s="19"/>
      <c r="R449" s="19"/>
      <c r="S449" s="61" t="s">
        <v>1577</v>
      </c>
      <c r="T449" s="20"/>
      <c r="U449" s="18" t="str">
        <f t="shared" si="1"/>
        <v>#448</v>
      </c>
    </row>
    <row r="450">
      <c r="A450" s="5" t="s">
        <v>1578</v>
      </c>
      <c r="B450" s="6">
        <v>44015.0</v>
      </c>
      <c r="C450" s="7" t="s">
        <v>37</v>
      </c>
      <c r="D450" s="7" t="s">
        <v>22</v>
      </c>
      <c r="E450" s="7" t="s">
        <v>23</v>
      </c>
      <c r="F450" s="7" t="s">
        <v>124</v>
      </c>
      <c r="G450" s="7" t="s">
        <v>25</v>
      </c>
      <c r="H450" s="8" t="s">
        <v>1579</v>
      </c>
      <c r="I450" s="9">
        <v>44013.0</v>
      </c>
      <c r="J450" s="10">
        <v>44009.0</v>
      </c>
      <c r="K450" s="13" t="s">
        <v>1580</v>
      </c>
      <c r="L450" s="12" t="s">
        <v>363</v>
      </c>
      <c r="M450" s="13" t="s">
        <v>1581</v>
      </c>
      <c r="N450" s="25"/>
      <c r="O450" s="8" t="s">
        <v>85</v>
      </c>
      <c r="P450" s="8" t="s">
        <v>1582</v>
      </c>
      <c r="Q450" s="19"/>
      <c r="R450" s="19"/>
      <c r="S450" s="61" t="s">
        <v>1583</v>
      </c>
      <c r="T450" s="20"/>
      <c r="U450" s="18" t="str">
        <f t="shared" si="1"/>
        <v>#449</v>
      </c>
    </row>
    <row r="451">
      <c r="A451" s="5" t="s">
        <v>1584</v>
      </c>
      <c r="B451" s="6">
        <v>44022.0</v>
      </c>
      <c r="C451" s="7" t="s">
        <v>21</v>
      </c>
      <c r="D451" s="7" t="s">
        <v>76</v>
      </c>
      <c r="E451" s="7" t="s">
        <v>23</v>
      </c>
      <c r="F451" s="34"/>
      <c r="G451" s="7" t="s">
        <v>25</v>
      </c>
      <c r="H451" s="8" t="s">
        <v>1585</v>
      </c>
      <c r="I451" s="9">
        <v>44017.0</v>
      </c>
      <c r="J451" s="10">
        <v>44019.0</v>
      </c>
      <c r="K451" s="13" t="s">
        <v>1586</v>
      </c>
      <c r="L451" s="12" t="s">
        <v>426</v>
      </c>
      <c r="M451" s="13" t="s">
        <v>1587</v>
      </c>
      <c r="N451" s="25"/>
      <c r="O451" s="8" t="s">
        <v>85</v>
      </c>
      <c r="P451" s="8" t="s">
        <v>1588</v>
      </c>
      <c r="Q451" s="19"/>
      <c r="R451" s="19"/>
      <c r="S451" s="61" t="s">
        <v>1589</v>
      </c>
      <c r="T451" s="20"/>
      <c r="U451" s="18" t="str">
        <f t="shared" si="1"/>
        <v>#450</v>
      </c>
    </row>
    <row r="452">
      <c r="A452" s="5" t="s">
        <v>1590</v>
      </c>
      <c r="B452" s="6">
        <v>44022.0</v>
      </c>
      <c r="C452" s="7" t="s">
        <v>37</v>
      </c>
      <c r="D452" s="7" t="s">
        <v>22</v>
      </c>
      <c r="E452" s="7" t="s">
        <v>23</v>
      </c>
      <c r="F452" s="34"/>
      <c r="G452" s="7" t="s">
        <v>25</v>
      </c>
      <c r="H452" s="8" t="s">
        <v>1591</v>
      </c>
      <c r="I452" s="9">
        <v>44020.0</v>
      </c>
      <c r="J452" s="10">
        <v>44014.0</v>
      </c>
      <c r="K452" s="13" t="s">
        <v>1586</v>
      </c>
      <c r="L452" s="12" t="s">
        <v>363</v>
      </c>
      <c r="M452" s="13" t="s">
        <v>34</v>
      </c>
      <c r="N452" s="25"/>
      <c r="O452" s="8" t="s">
        <v>85</v>
      </c>
      <c r="P452" s="8" t="s">
        <v>1592</v>
      </c>
      <c r="Q452" s="19"/>
      <c r="R452" s="19"/>
      <c r="S452" s="61" t="s">
        <v>1589</v>
      </c>
      <c r="T452" s="20"/>
      <c r="U452" s="18" t="str">
        <f t="shared" si="1"/>
        <v>#451</v>
      </c>
    </row>
    <row r="453">
      <c r="A453" s="5" t="s">
        <v>1593</v>
      </c>
      <c r="B453" s="6">
        <v>44028.0</v>
      </c>
      <c r="C453" s="7" t="s">
        <v>21</v>
      </c>
      <c r="D453" s="7" t="s">
        <v>116</v>
      </c>
      <c r="E453" s="7" t="s">
        <v>23</v>
      </c>
      <c r="F453" s="7" t="s">
        <v>50</v>
      </c>
      <c r="G453" s="7" t="s">
        <v>25</v>
      </c>
      <c r="H453" s="8" t="s">
        <v>1594</v>
      </c>
      <c r="I453" s="9">
        <v>44026.0</v>
      </c>
      <c r="J453" s="10">
        <v>44026.0</v>
      </c>
      <c r="K453" s="13" t="s">
        <v>1595</v>
      </c>
      <c r="L453" s="12" t="s">
        <v>363</v>
      </c>
      <c r="M453" s="13" t="s">
        <v>1596</v>
      </c>
      <c r="N453" s="25"/>
      <c r="O453" s="8" t="s">
        <v>85</v>
      </c>
      <c r="P453" s="8" t="s">
        <v>1597</v>
      </c>
      <c r="Q453" s="19"/>
      <c r="R453" s="19"/>
      <c r="S453" s="61" t="s">
        <v>1598</v>
      </c>
      <c r="T453" s="20"/>
      <c r="U453" s="18" t="str">
        <f t="shared" si="1"/>
        <v>#452</v>
      </c>
    </row>
    <row r="454">
      <c r="A454" s="5" t="s">
        <v>1599</v>
      </c>
      <c r="B454" s="6">
        <v>44029.0</v>
      </c>
      <c r="C454" s="7" t="s">
        <v>21</v>
      </c>
      <c r="D454" s="7" t="s">
        <v>76</v>
      </c>
      <c r="E454" s="7" t="s">
        <v>23</v>
      </c>
      <c r="F454" s="34"/>
      <c r="G454" s="7" t="s">
        <v>25</v>
      </c>
      <c r="H454" s="8" t="s">
        <v>1600</v>
      </c>
      <c r="I454" s="9">
        <v>44027.0</v>
      </c>
      <c r="J454" s="10">
        <v>44026.0</v>
      </c>
      <c r="K454" s="13" t="s">
        <v>1601</v>
      </c>
      <c r="L454" s="12" t="s">
        <v>363</v>
      </c>
      <c r="M454" s="13" t="s">
        <v>1602</v>
      </c>
      <c r="N454" s="25"/>
      <c r="O454" s="8" t="s">
        <v>85</v>
      </c>
      <c r="P454" s="8" t="s">
        <v>334</v>
      </c>
      <c r="Q454" s="19"/>
      <c r="R454" s="19"/>
      <c r="S454" s="61" t="s">
        <v>1603</v>
      </c>
      <c r="T454" s="20"/>
      <c r="U454" s="18" t="str">
        <f t="shared" si="1"/>
        <v>#453</v>
      </c>
    </row>
    <row r="455">
      <c r="A455" s="5" t="s">
        <v>1604</v>
      </c>
      <c r="B455" s="6">
        <v>44029.0</v>
      </c>
      <c r="C455" s="7" t="s">
        <v>37</v>
      </c>
      <c r="D455" s="7" t="s">
        <v>59</v>
      </c>
      <c r="E455" s="7" t="s">
        <v>23</v>
      </c>
      <c r="F455" s="34"/>
      <c r="G455" s="7" t="s">
        <v>25</v>
      </c>
      <c r="H455" s="8" t="s">
        <v>1605</v>
      </c>
      <c r="I455" s="9">
        <v>44027.0</v>
      </c>
      <c r="J455" s="10">
        <v>44023.0</v>
      </c>
      <c r="K455" s="13" t="s">
        <v>1601</v>
      </c>
      <c r="L455" s="12" t="s">
        <v>363</v>
      </c>
      <c r="M455" s="13" t="s">
        <v>1606</v>
      </c>
      <c r="N455" s="25"/>
      <c r="O455" s="8" t="s">
        <v>85</v>
      </c>
      <c r="P455" s="8" t="s">
        <v>334</v>
      </c>
      <c r="Q455" s="19"/>
      <c r="R455" s="19"/>
      <c r="S455" s="61" t="s">
        <v>1603</v>
      </c>
      <c r="T455" s="20"/>
      <c r="U455" s="18" t="str">
        <f t="shared" si="1"/>
        <v>#454</v>
      </c>
    </row>
    <row r="456">
      <c r="A456" s="5" t="s">
        <v>1607</v>
      </c>
      <c r="B456" s="6">
        <v>44031.0</v>
      </c>
      <c r="C456" s="7" t="s">
        <v>37</v>
      </c>
      <c r="D456" s="7" t="s">
        <v>59</v>
      </c>
      <c r="E456" s="7" t="s">
        <v>23</v>
      </c>
      <c r="F456" s="7" t="s">
        <v>69</v>
      </c>
      <c r="G456" s="7" t="s">
        <v>25</v>
      </c>
      <c r="H456" s="8" t="s">
        <v>1608</v>
      </c>
      <c r="I456" s="9">
        <v>44029.0</v>
      </c>
      <c r="J456" s="10">
        <v>44027.0</v>
      </c>
      <c r="K456" s="13" t="s">
        <v>1609</v>
      </c>
      <c r="L456" s="12" t="s">
        <v>363</v>
      </c>
      <c r="M456" s="13" t="s">
        <v>719</v>
      </c>
      <c r="N456" s="25"/>
      <c r="O456" s="8" t="s">
        <v>85</v>
      </c>
      <c r="P456" s="8" t="s">
        <v>477</v>
      </c>
      <c r="Q456" s="19"/>
      <c r="R456" s="19"/>
      <c r="S456" s="61" t="s">
        <v>1610</v>
      </c>
      <c r="T456" s="20"/>
      <c r="U456" s="18" t="str">
        <f t="shared" si="1"/>
        <v>#455</v>
      </c>
    </row>
    <row r="457">
      <c r="A457" s="5" t="s">
        <v>1611</v>
      </c>
      <c r="B457" s="6">
        <v>44036.0</v>
      </c>
      <c r="C457" s="7" t="s">
        <v>37</v>
      </c>
      <c r="D457" s="7" t="s">
        <v>22</v>
      </c>
      <c r="E457" s="7" t="s">
        <v>23</v>
      </c>
      <c r="F457" s="34"/>
      <c r="G457" s="7" t="s">
        <v>25</v>
      </c>
      <c r="H457" s="8" t="s">
        <v>1612</v>
      </c>
      <c r="I457" s="9">
        <v>44032.0</v>
      </c>
      <c r="J457" s="10">
        <v>44025.0</v>
      </c>
      <c r="K457" s="13" t="s">
        <v>1613</v>
      </c>
      <c r="L457" s="12" t="s">
        <v>363</v>
      </c>
      <c r="M457" s="13" t="s">
        <v>1614</v>
      </c>
      <c r="N457" s="25"/>
      <c r="O457" s="8" t="s">
        <v>85</v>
      </c>
      <c r="P457" s="8" t="s">
        <v>1615</v>
      </c>
      <c r="Q457" s="19"/>
      <c r="R457" s="19"/>
      <c r="S457" s="61" t="s">
        <v>1616</v>
      </c>
      <c r="T457" s="20"/>
      <c r="U457" s="18" t="str">
        <f t="shared" si="1"/>
        <v>#456</v>
      </c>
    </row>
    <row r="458">
      <c r="A458" s="5" t="s">
        <v>1617</v>
      </c>
      <c r="B458" s="6">
        <v>44036.0</v>
      </c>
      <c r="C458" s="7" t="s">
        <v>37</v>
      </c>
      <c r="D458" s="7" t="s">
        <v>116</v>
      </c>
      <c r="E458" s="7" t="s">
        <v>23</v>
      </c>
      <c r="F458" s="34"/>
      <c r="G458" s="7" t="s">
        <v>25</v>
      </c>
      <c r="H458" s="8" t="s">
        <v>1618</v>
      </c>
      <c r="I458" s="9">
        <v>44025.0</v>
      </c>
      <c r="J458" s="10">
        <v>44025.0</v>
      </c>
      <c r="K458" s="13" t="s">
        <v>1619</v>
      </c>
      <c r="L458" s="12" t="s">
        <v>426</v>
      </c>
      <c r="M458" s="13" t="s">
        <v>1620</v>
      </c>
      <c r="N458" s="25"/>
      <c r="O458" s="8" t="s">
        <v>85</v>
      </c>
      <c r="P458" s="8" t="s">
        <v>1621</v>
      </c>
      <c r="Q458" s="19"/>
      <c r="R458" s="19"/>
      <c r="S458" s="61" t="s">
        <v>1616</v>
      </c>
      <c r="T458" s="20"/>
      <c r="U458" s="18" t="str">
        <f t="shared" si="1"/>
        <v>#457</v>
      </c>
    </row>
    <row r="459">
      <c r="A459" s="5" t="s">
        <v>1622</v>
      </c>
      <c r="B459" s="6">
        <v>44036.0</v>
      </c>
      <c r="C459" s="7" t="s">
        <v>21</v>
      </c>
      <c r="D459" s="7" t="s">
        <v>116</v>
      </c>
      <c r="E459" s="7" t="s">
        <v>23</v>
      </c>
      <c r="F459" s="34"/>
      <c r="G459" s="7" t="s">
        <v>25</v>
      </c>
      <c r="H459" s="8" t="s">
        <v>1623</v>
      </c>
      <c r="I459" s="9">
        <v>44034.0</v>
      </c>
      <c r="J459" s="10">
        <v>44026.0</v>
      </c>
      <c r="K459" s="13" t="s">
        <v>1624</v>
      </c>
      <c r="L459" s="12" t="s">
        <v>363</v>
      </c>
      <c r="M459" s="13" t="s">
        <v>1625</v>
      </c>
      <c r="N459" s="25"/>
      <c r="O459" s="8" t="s">
        <v>85</v>
      </c>
      <c r="P459" s="8" t="s">
        <v>1626</v>
      </c>
      <c r="Q459" s="19"/>
      <c r="R459" s="19"/>
      <c r="S459" s="61" t="s">
        <v>1616</v>
      </c>
      <c r="T459" s="20"/>
      <c r="U459" s="18" t="str">
        <f t="shared" si="1"/>
        <v>#458</v>
      </c>
    </row>
    <row r="460">
      <c r="A460" s="5" t="s">
        <v>1627</v>
      </c>
      <c r="B460" s="6">
        <v>44039.0</v>
      </c>
      <c r="C460" s="7" t="s">
        <v>21</v>
      </c>
      <c r="D460" s="7" t="s">
        <v>76</v>
      </c>
      <c r="E460" s="7" t="s">
        <v>23</v>
      </c>
      <c r="F460" s="34"/>
      <c r="G460" s="7" t="s">
        <v>25</v>
      </c>
      <c r="H460" s="8" t="s">
        <v>1628</v>
      </c>
      <c r="I460" s="9">
        <v>44037.0</v>
      </c>
      <c r="J460" s="10">
        <v>44031.0</v>
      </c>
      <c r="K460" s="13" t="s">
        <v>1629</v>
      </c>
      <c r="L460" s="12" t="s">
        <v>363</v>
      </c>
      <c r="M460" s="13" t="s">
        <v>1630</v>
      </c>
      <c r="N460" s="25"/>
      <c r="O460" s="8" t="s">
        <v>85</v>
      </c>
      <c r="P460" s="8" t="s">
        <v>1631</v>
      </c>
      <c r="Q460" s="19"/>
      <c r="R460" s="19"/>
      <c r="S460" s="61" t="s">
        <v>1632</v>
      </c>
      <c r="T460" s="20"/>
      <c r="U460" s="18" t="str">
        <f t="shared" si="1"/>
        <v>#459</v>
      </c>
    </row>
    <row r="461">
      <c r="A461" s="5" t="s">
        <v>1633</v>
      </c>
      <c r="B461" s="6">
        <v>44039.0</v>
      </c>
      <c r="C461" s="7" t="s">
        <v>37</v>
      </c>
      <c r="D461" s="7" t="s">
        <v>76</v>
      </c>
      <c r="E461" s="7" t="s">
        <v>23</v>
      </c>
      <c r="F461" s="34"/>
      <c r="G461" s="7" t="s">
        <v>25</v>
      </c>
      <c r="H461" s="8" t="s">
        <v>1634</v>
      </c>
      <c r="I461" s="9">
        <v>44033.0</v>
      </c>
      <c r="J461" s="10">
        <v>44037.0</v>
      </c>
      <c r="K461" s="13" t="s">
        <v>1629</v>
      </c>
      <c r="L461" s="12" t="s">
        <v>363</v>
      </c>
      <c r="M461" s="13" t="s">
        <v>1635</v>
      </c>
      <c r="N461" s="25"/>
      <c r="O461" s="8" t="s">
        <v>85</v>
      </c>
      <c r="P461" s="8" t="s">
        <v>1636</v>
      </c>
      <c r="Q461" s="19"/>
      <c r="R461" s="19"/>
      <c r="S461" s="61" t="s">
        <v>1632</v>
      </c>
      <c r="T461" s="20"/>
      <c r="U461" s="18" t="str">
        <f t="shared" si="1"/>
        <v>#460</v>
      </c>
    </row>
    <row r="462">
      <c r="A462" s="5" t="s">
        <v>1637</v>
      </c>
      <c r="B462" s="6">
        <v>44039.0</v>
      </c>
      <c r="C462" s="7" t="s">
        <v>21</v>
      </c>
      <c r="D462" s="7" t="s">
        <v>22</v>
      </c>
      <c r="E462" s="7" t="s">
        <v>23</v>
      </c>
      <c r="F462" s="34"/>
      <c r="G462" s="7" t="s">
        <v>25</v>
      </c>
      <c r="H462" s="8" t="s">
        <v>1634</v>
      </c>
      <c r="I462" s="9">
        <v>44034.0</v>
      </c>
      <c r="J462" s="10">
        <v>44037.0</v>
      </c>
      <c r="K462" s="13" t="s">
        <v>1629</v>
      </c>
      <c r="L462" s="12" t="s">
        <v>363</v>
      </c>
      <c r="M462" s="13" t="s">
        <v>432</v>
      </c>
      <c r="N462" s="25"/>
      <c r="O462" s="8" t="s">
        <v>85</v>
      </c>
      <c r="P462" s="8" t="s">
        <v>1638</v>
      </c>
      <c r="Q462" s="19"/>
      <c r="R462" s="19"/>
      <c r="S462" s="61" t="s">
        <v>1632</v>
      </c>
      <c r="T462" s="20"/>
      <c r="U462" s="18" t="str">
        <f t="shared" si="1"/>
        <v>#461</v>
      </c>
    </row>
    <row r="463">
      <c r="A463" s="5" t="s">
        <v>1639</v>
      </c>
      <c r="B463" s="6">
        <v>44039.0</v>
      </c>
      <c r="C463" s="7" t="s">
        <v>37</v>
      </c>
      <c r="D463" s="7" t="s">
        <v>100</v>
      </c>
      <c r="E463" s="7" t="s">
        <v>23</v>
      </c>
      <c r="F463" s="34"/>
      <c r="G463" s="7" t="s">
        <v>25</v>
      </c>
      <c r="H463" s="8" t="s">
        <v>1640</v>
      </c>
      <c r="I463" s="9">
        <v>44032.0</v>
      </c>
      <c r="J463" s="10">
        <v>44036.0</v>
      </c>
      <c r="K463" s="13" t="s">
        <v>1641</v>
      </c>
      <c r="L463" s="12" t="s">
        <v>426</v>
      </c>
      <c r="M463" s="13" t="s">
        <v>1642</v>
      </c>
      <c r="N463" s="25"/>
      <c r="O463" s="8" t="s">
        <v>85</v>
      </c>
      <c r="P463" s="8" t="s">
        <v>1643</v>
      </c>
      <c r="Q463" s="19"/>
      <c r="R463" s="19"/>
      <c r="S463" s="61" t="s">
        <v>1632</v>
      </c>
      <c r="T463" s="20"/>
      <c r="U463" s="18" t="str">
        <f t="shared" si="1"/>
        <v>#462</v>
      </c>
    </row>
    <row r="464">
      <c r="A464" s="5" t="s">
        <v>1644</v>
      </c>
      <c r="B464" s="6">
        <v>44040.0</v>
      </c>
      <c r="C464" s="7" t="s">
        <v>37</v>
      </c>
      <c r="D464" s="7" t="s">
        <v>22</v>
      </c>
      <c r="E464" s="7" t="s">
        <v>23</v>
      </c>
      <c r="F464" s="34"/>
      <c r="G464" s="7" t="s">
        <v>25</v>
      </c>
      <c r="H464" s="8" t="s">
        <v>1645</v>
      </c>
      <c r="I464" s="9">
        <v>44038.0</v>
      </c>
      <c r="J464" s="10">
        <v>44033.0</v>
      </c>
      <c r="K464" s="13" t="s">
        <v>1646</v>
      </c>
      <c r="L464" s="12" t="s">
        <v>363</v>
      </c>
      <c r="M464" s="13" t="s">
        <v>1647</v>
      </c>
      <c r="N464" s="25"/>
      <c r="O464" s="8" t="s">
        <v>85</v>
      </c>
      <c r="P464" s="8" t="s">
        <v>1648</v>
      </c>
      <c r="Q464" s="19"/>
      <c r="R464" s="19"/>
      <c r="S464" s="61" t="s">
        <v>1649</v>
      </c>
      <c r="T464" s="20"/>
      <c r="U464" s="18" t="str">
        <f t="shared" si="1"/>
        <v>#463</v>
      </c>
    </row>
    <row r="465">
      <c r="A465" s="5" t="s">
        <v>1650</v>
      </c>
      <c r="B465" s="6">
        <v>44040.0</v>
      </c>
      <c r="C465" s="7" t="s">
        <v>37</v>
      </c>
      <c r="D465" s="7" t="s">
        <v>116</v>
      </c>
      <c r="E465" s="7" t="s">
        <v>23</v>
      </c>
      <c r="F465" s="34"/>
      <c r="G465" s="7" t="s">
        <v>25</v>
      </c>
      <c r="H465" s="8" t="s">
        <v>1651</v>
      </c>
      <c r="I465" s="9">
        <v>44038.0</v>
      </c>
      <c r="J465" s="10">
        <v>44028.0</v>
      </c>
      <c r="K465" s="13" t="s">
        <v>1646</v>
      </c>
      <c r="L465" s="12" t="s">
        <v>363</v>
      </c>
      <c r="M465" s="13" t="s">
        <v>1652</v>
      </c>
      <c r="N465" s="25"/>
      <c r="O465" s="8" t="s">
        <v>85</v>
      </c>
      <c r="P465" s="8" t="s">
        <v>334</v>
      </c>
      <c r="Q465" s="19"/>
      <c r="R465" s="19"/>
      <c r="S465" s="61" t="s">
        <v>1649</v>
      </c>
      <c r="T465" s="20"/>
      <c r="U465" s="18" t="str">
        <f t="shared" si="1"/>
        <v>#464</v>
      </c>
    </row>
    <row r="466">
      <c r="A466" s="5" t="s">
        <v>1653</v>
      </c>
      <c r="B466" s="6">
        <v>44040.0</v>
      </c>
      <c r="C466" s="7" t="s">
        <v>37</v>
      </c>
      <c r="D466" s="7" t="s">
        <v>116</v>
      </c>
      <c r="E466" s="7" t="s">
        <v>23</v>
      </c>
      <c r="F466" s="34"/>
      <c r="G466" s="7" t="s">
        <v>25</v>
      </c>
      <c r="H466" s="8" t="s">
        <v>1654</v>
      </c>
      <c r="I466" s="9">
        <v>44038.0</v>
      </c>
      <c r="J466" s="10">
        <v>44001.0</v>
      </c>
      <c r="K466" s="13" t="s">
        <v>1646</v>
      </c>
      <c r="L466" s="12" t="s">
        <v>363</v>
      </c>
      <c r="M466" s="13" t="s">
        <v>1655</v>
      </c>
      <c r="N466" s="25"/>
      <c r="O466" s="8" t="s">
        <v>85</v>
      </c>
      <c r="P466" s="8" t="s">
        <v>1656</v>
      </c>
      <c r="Q466" s="19"/>
      <c r="R466" s="19"/>
      <c r="S466" s="61" t="s">
        <v>1649</v>
      </c>
      <c r="T466" s="20"/>
      <c r="U466" s="18" t="str">
        <f t="shared" si="1"/>
        <v>#465</v>
      </c>
    </row>
    <row r="467">
      <c r="A467" s="5" t="s">
        <v>1657</v>
      </c>
      <c r="B467" s="6">
        <v>44040.0</v>
      </c>
      <c r="C467" s="7" t="s">
        <v>37</v>
      </c>
      <c r="D467" s="7" t="s">
        <v>49</v>
      </c>
      <c r="E467" s="7" t="s">
        <v>23</v>
      </c>
      <c r="F467" s="34"/>
      <c r="G467" s="7" t="s">
        <v>25</v>
      </c>
      <c r="H467" s="8" t="s">
        <v>1654</v>
      </c>
      <c r="I467" s="9">
        <v>44038.0</v>
      </c>
      <c r="K467" s="13" t="s">
        <v>1646</v>
      </c>
      <c r="L467" s="12" t="s">
        <v>363</v>
      </c>
      <c r="M467" s="13" t="s">
        <v>1442</v>
      </c>
      <c r="N467" s="14" t="s">
        <v>1658</v>
      </c>
      <c r="O467" s="8" t="s">
        <v>85</v>
      </c>
      <c r="P467" s="8" t="s">
        <v>1659</v>
      </c>
      <c r="Q467" s="19"/>
      <c r="R467" s="19"/>
      <c r="S467" s="61" t="s">
        <v>1649</v>
      </c>
      <c r="T467" s="20"/>
      <c r="U467" s="18" t="str">
        <f t="shared" si="1"/>
        <v>#466</v>
      </c>
    </row>
    <row r="468">
      <c r="A468" s="5" t="s">
        <v>1660</v>
      </c>
      <c r="B468" s="6">
        <v>44040.0</v>
      </c>
      <c r="C468" s="7" t="s">
        <v>21</v>
      </c>
      <c r="D468" s="7" t="s">
        <v>49</v>
      </c>
      <c r="E468" s="7" t="s">
        <v>23</v>
      </c>
      <c r="F468" s="34"/>
      <c r="G468" s="7" t="s">
        <v>25</v>
      </c>
      <c r="H468" s="8" t="s">
        <v>1654</v>
      </c>
      <c r="I468" s="9">
        <v>44038.0</v>
      </c>
      <c r="J468" s="10">
        <v>44024.0</v>
      </c>
      <c r="K468" s="13" t="s">
        <v>1646</v>
      </c>
      <c r="L468" s="12" t="s">
        <v>363</v>
      </c>
      <c r="M468" s="13" t="s">
        <v>1661</v>
      </c>
      <c r="N468" s="25"/>
      <c r="O468" s="8" t="s">
        <v>85</v>
      </c>
      <c r="P468" s="8" t="s">
        <v>1659</v>
      </c>
      <c r="Q468" s="19"/>
      <c r="R468" s="19"/>
      <c r="S468" s="61" t="s">
        <v>1649</v>
      </c>
      <c r="T468" s="20"/>
      <c r="U468" s="18" t="str">
        <f t="shared" si="1"/>
        <v>#467</v>
      </c>
    </row>
    <row r="469">
      <c r="A469" s="5" t="s">
        <v>1662</v>
      </c>
      <c r="B469" s="6">
        <v>44044.0</v>
      </c>
      <c r="C469" s="7" t="s">
        <v>37</v>
      </c>
      <c r="D469" s="7" t="s">
        <v>22</v>
      </c>
      <c r="E469" s="62" t="s">
        <v>1663</v>
      </c>
      <c r="F469" s="34"/>
      <c r="G469" s="7" t="s">
        <v>25</v>
      </c>
      <c r="H469" s="8" t="s">
        <v>1664</v>
      </c>
      <c r="I469" s="9">
        <v>44038.0</v>
      </c>
      <c r="J469" s="10">
        <v>44038.0</v>
      </c>
      <c r="K469" s="13" t="s">
        <v>1665</v>
      </c>
      <c r="L469" s="12" t="s">
        <v>426</v>
      </c>
      <c r="M469" s="13" t="s">
        <v>518</v>
      </c>
      <c r="N469" s="25"/>
      <c r="O469" s="8" t="s">
        <v>85</v>
      </c>
      <c r="P469" s="8" t="s">
        <v>1666</v>
      </c>
      <c r="Q469" s="19"/>
      <c r="R469" s="19"/>
      <c r="S469" s="61" t="s">
        <v>1667</v>
      </c>
      <c r="T469" s="20"/>
      <c r="U469" s="18" t="str">
        <f t="shared" si="1"/>
        <v>#468</v>
      </c>
    </row>
    <row r="470">
      <c r="A470" s="5" t="s">
        <v>1668</v>
      </c>
      <c r="B470" s="6">
        <v>44044.0</v>
      </c>
      <c r="C470" s="7" t="s">
        <v>37</v>
      </c>
      <c r="D470" s="7" t="s">
        <v>76</v>
      </c>
      <c r="E470" s="7" t="s">
        <v>1669</v>
      </c>
      <c r="F470" s="7" t="s">
        <v>45</v>
      </c>
      <c r="G470" s="7" t="s">
        <v>1670</v>
      </c>
      <c r="H470" s="8" t="s">
        <v>1671</v>
      </c>
      <c r="I470" s="9">
        <v>43954.0</v>
      </c>
      <c r="J470" s="12" t="s">
        <v>1672</v>
      </c>
      <c r="K470" s="13" t="s">
        <v>1673</v>
      </c>
      <c r="L470" s="12" t="s">
        <v>1674</v>
      </c>
      <c r="M470" s="13" t="s">
        <v>108</v>
      </c>
      <c r="N470" s="25"/>
      <c r="O470" s="8" t="s">
        <v>126</v>
      </c>
      <c r="P470" s="8" t="s">
        <v>1675</v>
      </c>
      <c r="Q470" s="19"/>
      <c r="R470" s="19"/>
      <c r="S470" s="61" t="s">
        <v>1667</v>
      </c>
      <c r="T470" s="20"/>
      <c r="U470" s="18" t="str">
        <f t="shared" si="1"/>
        <v>#469</v>
      </c>
    </row>
    <row r="471">
      <c r="A471" s="5" t="s">
        <v>1676</v>
      </c>
      <c r="B471" s="6">
        <v>44044.0</v>
      </c>
      <c r="C471" s="7" t="s">
        <v>37</v>
      </c>
      <c r="D471" s="7" t="s">
        <v>76</v>
      </c>
      <c r="E471" s="7" t="s">
        <v>205</v>
      </c>
      <c r="F471" s="34"/>
      <c r="G471" s="7" t="s">
        <v>25</v>
      </c>
      <c r="H471" s="8" t="s">
        <v>1677</v>
      </c>
      <c r="I471" s="9">
        <v>44042.0</v>
      </c>
      <c r="J471" s="12" t="s">
        <v>1672</v>
      </c>
      <c r="K471" s="13" t="s">
        <v>1678</v>
      </c>
      <c r="L471" s="12" t="s">
        <v>1679</v>
      </c>
      <c r="M471" s="13" t="s">
        <v>108</v>
      </c>
      <c r="N471" s="25"/>
      <c r="O471" s="8" t="s">
        <v>85</v>
      </c>
      <c r="P471" s="8" t="s">
        <v>1680</v>
      </c>
      <c r="Q471" s="19"/>
      <c r="R471" s="19"/>
      <c r="S471" s="61" t="s">
        <v>1667</v>
      </c>
      <c r="T471" s="20"/>
      <c r="U471" s="18" t="str">
        <f t="shared" si="1"/>
        <v>#470</v>
      </c>
    </row>
    <row r="472">
      <c r="A472" s="5" t="s">
        <v>1681</v>
      </c>
      <c r="B472" s="6">
        <v>44044.0</v>
      </c>
      <c r="C472" s="7" t="s">
        <v>37</v>
      </c>
      <c r="D472" s="7" t="s">
        <v>49</v>
      </c>
      <c r="E472" s="7" t="s">
        <v>23</v>
      </c>
      <c r="F472" s="34"/>
      <c r="G472" s="7" t="s">
        <v>25</v>
      </c>
      <c r="H472" s="8" t="s">
        <v>1682</v>
      </c>
      <c r="I472" s="9">
        <v>44040.0</v>
      </c>
      <c r="J472" s="10">
        <v>44022.0</v>
      </c>
      <c r="K472" s="13" t="s">
        <v>1683</v>
      </c>
      <c r="L472" s="12" t="s">
        <v>426</v>
      </c>
      <c r="M472" s="13" t="s">
        <v>1684</v>
      </c>
      <c r="N472" s="14" t="s">
        <v>121</v>
      </c>
      <c r="O472" s="8" t="s">
        <v>85</v>
      </c>
      <c r="P472" s="8" t="s">
        <v>1685</v>
      </c>
      <c r="Q472" s="19"/>
      <c r="R472" s="19"/>
      <c r="S472" s="61" t="s">
        <v>1667</v>
      </c>
      <c r="T472" s="20"/>
      <c r="U472" s="18" t="str">
        <f t="shared" si="1"/>
        <v>#471</v>
      </c>
    </row>
    <row r="473">
      <c r="A473" s="5" t="s">
        <v>1686</v>
      </c>
      <c r="B473" s="6">
        <v>44044.0</v>
      </c>
      <c r="C473" s="7" t="s">
        <v>37</v>
      </c>
      <c r="D473" s="7" t="s">
        <v>100</v>
      </c>
      <c r="E473" s="7" t="s">
        <v>23</v>
      </c>
      <c r="F473" s="34"/>
      <c r="G473" s="7" t="s">
        <v>25</v>
      </c>
      <c r="H473" s="8" t="s">
        <v>1687</v>
      </c>
      <c r="I473" s="9">
        <v>44042.0</v>
      </c>
      <c r="J473" s="10">
        <v>44040.0</v>
      </c>
      <c r="K473" s="13" t="s">
        <v>1688</v>
      </c>
      <c r="L473" s="12" t="s">
        <v>363</v>
      </c>
      <c r="M473" s="13" t="s">
        <v>1689</v>
      </c>
      <c r="N473" s="25"/>
      <c r="O473" s="8" t="s">
        <v>85</v>
      </c>
      <c r="P473" s="8" t="s">
        <v>1690</v>
      </c>
      <c r="Q473" s="19"/>
      <c r="R473" s="19"/>
      <c r="S473" s="61" t="s">
        <v>1667</v>
      </c>
      <c r="T473" s="20"/>
      <c r="U473" s="18" t="str">
        <f t="shared" si="1"/>
        <v>#472</v>
      </c>
    </row>
    <row r="474">
      <c r="A474" s="5" t="s">
        <v>1691</v>
      </c>
      <c r="B474" s="6">
        <v>44044.0</v>
      </c>
      <c r="C474" s="7" t="s">
        <v>37</v>
      </c>
      <c r="D474" s="7" t="s">
        <v>59</v>
      </c>
      <c r="E474" s="7" t="s">
        <v>205</v>
      </c>
      <c r="F474" s="34"/>
      <c r="G474" s="7" t="s">
        <v>25</v>
      </c>
      <c r="H474" s="8" t="s">
        <v>1692</v>
      </c>
      <c r="I474" s="9">
        <v>44027.0</v>
      </c>
      <c r="J474" s="10">
        <v>44039.0</v>
      </c>
      <c r="K474" s="13" t="s">
        <v>1693</v>
      </c>
      <c r="L474" s="12" t="s">
        <v>447</v>
      </c>
      <c r="M474" s="13" t="s">
        <v>470</v>
      </c>
      <c r="N474" s="25"/>
      <c r="O474" s="8" t="s">
        <v>85</v>
      </c>
      <c r="P474" s="8" t="s">
        <v>1694</v>
      </c>
      <c r="Q474" s="19"/>
      <c r="R474" s="19"/>
      <c r="S474" s="61" t="s">
        <v>1667</v>
      </c>
      <c r="T474" s="20"/>
      <c r="U474" s="18" t="str">
        <f t="shared" si="1"/>
        <v>#473</v>
      </c>
    </row>
    <row r="475">
      <c r="A475" s="5" t="s">
        <v>1695</v>
      </c>
      <c r="B475" s="6">
        <v>44044.0</v>
      </c>
      <c r="C475" s="7" t="s">
        <v>37</v>
      </c>
      <c r="D475" s="7" t="s">
        <v>76</v>
      </c>
      <c r="E475" s="7" t="s">
        <v>23</v>
      </c>
      <c r="F475" s="34"/>
      <c r="G475" s="7" t="s">
        <v>25</v>
      </c>
      <c r="H475" s="8" t="s">
        <v>1696</v>
      </c>
      <c r="I475" s="9">
        <v>44036.0</v>
      </c>
      <c r="J475" s="10">
        <v>44041.0</v>
      </c>
      <c r="K475" s="13" t="s">
        <v>1697</v>
      </c>
      <c r="L475" s="12" t="s">
        <v>426</v>
      </c>
      <c r="M475" s="13" t="s">
        <v>1698</v>
      </c>
      <c r="N475" s="25"/>
      <c r="O475" s="8" t="s">
        <v>85</v>
      </c>
      <c r="P475" s="8" t="s">
        <v>334</v>
      </c>
      <c r="Q475" s="19"/>
      <c r="R475" s="19"/>
      <c r="S475" s="61" t="s">
        <v>1667</v>
      </c>
      <c r="T475" s="20"/>
      <c r="U475" s="18" t="str">
        <f t="shared" si="1"/>
        <v>#474</v>
      </c>
    </row>
    <row r="476">
      <c r="A476" s="5" t="s">
        <v>1699</v>
      </c>
      <c r="B476" s="6">
        <v>44045.0</v>
      </c>
      <c r="C476" s="7" t="s">
        <v>21</v>
      </c>
      <c r="D476" s="7" t="s">
        <v>76</v>
      </c>
      <c r="E476" s="7" t="s">
        <v>205</v>
      </c>
      <c r="F476" s="34"/>
      <c r="G476" s="7" t="s">
        <v>25</v>
      </c>
      <c r="H476" s="8" t="s">
        <v>1700</v>
      </c>
      <c r="I476" s="9">
        <v>44043.0</v>
      </c>
      <c r="J476" s="10">
        <v>44044.0</v>
      </c>
      <c r="K476" s="13" t="s">
        <v>1701</v>
      </c>
      <c r="L476" s="12" t="s">
        <v>426</v>
      </c>
      <c r="M476" s="13" t="s">
        <v>34</v>
      </c>
      <c r="N476" s="25"/>
      <c r="O476" s="8" t="s">
        <v>85</v>
      </c>
      <c r="P476" s="8" t="s">
        <v>477</v>
      </c>
      <c r="Q476" s="19"/>
      <c r="R476" s="19"/>
      <c r="S476" s="61" t="s">
        <v>1702</v>
      </c>
      <c r="T476" s="20"/>
      <c r="U476" s="18" t="str">
        <f t="shared" si="1"/>
        <v>#475</v>
      </c>
    </row>
    <row r="477">
      <c r="A477" s="5" t="s">
        <v>1703</v>
      </c>
      <c r="B477" s="6">
        <v>44047.0</v>
      </c>
      <c r="C477" s="7" t="s">
        <v>21</v>
      </c>
      <c r="D477" s="7" t="s">
        <v>22</v>
      </c>
      <c r="E477" s="7" t="s">
        <v>23</v>
      </c>
      <c r="F477" s="34"/>
      <c r="G477" s="7" t="s">
        <v>25</v>
      </c>
      <c r="H477" s="8" t="s">
        <v>1704</v>
      </c>
      <c r="I477" s="9">
        <v>44045.0</v>
      </c>
      <c r="J477" s="10">
        <v>44042.0</v>
      </c>
      <c r="K477" s="13" t="s">
        <v>1705</v>
      </c>
      <c r="L477" s="12" t="s">
        <v>426</v>
      </c>
      <c r="M477" s="13" t="s">
        <v>1706</v>
      </c>
      <c r="N477" s="25"/>
      <c r="O477" s="8" t="s">
        <v>85</v>
      </c>
      <c r="P477" s="21"/>
      <c r="Q477" s="19"/>
      <c r="R477" s="19"/>
      <c r="S477" s="61" t="s">
        <v>1707</v>
      </c>
      <c r="T477" s="20"/>
      <c r="U477" s="18" t="str">
        <f t="shared" si="1"/>
        <v>#476</v>
      </c>
    </row>
    <row r="478">
      <c r="A478" s="5" t="s">
        <v>1708</v>
      </c>
      <c r="B478" s="6">
        <v>44049.0</v>
      </c>
      <c r="C478" s="7" t="s">
        <v>37</v>
      </c>
      <c r="D478" s="7" t="s">
        <v>100</v>
      </c>
      <c r="E478" s="7" t="s">
        <v>23</v>
      </c>
      <c r="F478" s="34"/>
      <c r="G478" s="7" t="s">
        <v>25</v>
      </c>
      <c r="H478" s="8" t="s">
        <v>1709</v>
      </c>
      <c r="I478" s="9">
        <v>44037.0</v>
      </c>
      <c r="J478" s="10">
        <v>44046.0</v>
      </c>
      <c r="K478" s="13" t="s">
        <v>1710</v>
      </c>
      <c r="L478" s="12" t="s">
        <v>447</v>
      </c>
      <c r="M478" s="13" t="s">
        <v>1711</v>
      </c>
      <c r="N478" s="25"/>
      <c r="O478" s="8" t="s">
        <v>85</v>
      </c>
      <c r="P478" s="8" t="s">
        <v>1712</v>
      </c>
      <c r="Q478" s="19"/>
      <c r="R478" s="19"/>
      <c r="S478" s="61" t="s">
        <v>1713</v>
      </c>
      <c r="T478" s="20"/>
      <c r="U478" s="18" t="str">
        <f t="shared" si="1"/>
        <v>#477</v>
      </c>
    </row>
    <row r="479">
      <c r="A479" s="5" t="s">
        <v>1714</v>
      </c>
      <c r="B479" s="6">
        <v>44051.0</v>
      </c>
      <c r="C479" s="7" t="s">
        <v>37</v>
      </c>
      <c r="D479" s="7" t="s">
        <v>100</v>
      </c>
      <c r="E479" s="7" t="s">
        <v>23</v>
      </c>
      <c r="F479" s="34"/>
      <c r="G479" s="7" t="s">
        <v>25</v>
      </c>
      <c r="H479" s="8" t="s">
        <v>1715</v>
      </c>
      <c r="I479" s="9">
        <v>44049.0</v>
      </c>
      <c r="J479" s="10">
        <v>44035.0</v>
      </c>
      <c r="K479" s="13" t="s">
        <v>1716</v>
      </c>
      <c r="L479" s="12" t="s">
        <v>426</v>
      </c>
      <c r="M479" s="13" t="s">
        <v>1717</v>
      </c>
      <c r="N479" s="25"/>
      <c r="O479" s="8" t="s">
        <v>85</v>
      </c>
      <c r="P479" s="8" t="s">
        <v>1718</v>
      </c>
      <c r="Q479" s="19"/>
      <c r="R479" s="19"/>
      <c r="S479" s="61" t="s">
        <v>1589</v>
      </c>
      <c r="T479" s="20"/>
      <c r="U479" s="18" t="str">
        <f t="shared" si="1"/>
        <v>#478</v>
      </c>
    </row>
    <row r="480">
      <c r="A480" s="5" t="s">
        <v>1719</v>
      </c>
      <c r="B480" s="6">
        <v>44051.0</v>
      </c>
      <c r="C480" s="7" t="s">
        <v>21</v>
      </c>
      <c r="D480" s="7" t="s">
        <v>100</v>
      </c>
      <c r="E480" s="7" t="s">
        <v>23</v>
      </c>
      <c r="F480" s="34"/>
      <c r="G480" s="7" t="s">
        <v>25</v>
      </c>
      <c r="H480" s="8" t="s">
        <v>1720</v>
      </c>
      <c r="I480" s="9">
        <v>44049.0</v>
      </c>
      <c r="J480" s="10">
        <v>44046.0</v>
      </c>
      <c r="K480" s="13" t="s">
        <v>1716</v>
      </c>
      <c r="L480" s="12" t="s">
        <v>426</v>
      </c>
      <c r="M480" s="13" t="s">
        <v>713</v>
      </c>
      <c r="N480" s="25"/>
      <c r="O480" s="8" t="s">
        <v>85</v>
      </c>
      <c r="P480" s="8" t="s">
        <v>1718</v>
      </c>
      <c r="Q480" s="19"/>
      <c r="R480" s="19"/>
      <c r="S480" s="61" t="s">
        <v>1589</v>
      </c>
      <c r="T480" s="20"/>
      <c r="U480" s="18" t="str">
        <f t="shared" si="1"/>
        <v>#479</v>
      </c>
    </row>
    <row r="481">
      <c r="A481" s="5" t="s">
        <v>1721</v>
      </c>
      <c r="B481" s="6">
        <v>44052.0</v>
      </c>
      <c r="C481" s="7" t="s">
        <v>21</v>
      </c>
      <c r="D481" s="7" t="s">
        <v>76</v>
      </c>
      <c r="E481" s="7" t="s">
        <v>23</v>
      </c>
      <c r="F481" s="34"/>
      <c r="G481" s="7" t="s">
        <v>25</v>
      </c>
      <c r="H481" s="8" t="s">
        <v>1722</v>
      </c>
      <c r="I481" s="9">
        <v>44050.0</v>
      </c>
      <c r="J481" s="10">
        <v>44047.0</v>
      </c>
      <c r="K481" s="13" t="s">
        <v>1723</v>
      </c>
      <c r="L481" s="12" t="s">
        <v>426</v>
      </c>
      <c r="M481" s="13" t="s">
        <v>1724</v>
      </c>
      <c r="N481" s="25"/>
      <c r="O481" s="8" t="s">
        <v>85</v>
      </c>
      <c r="P481" s="8" t="s">
        <v>1725</v>
      </c>
      <c r="Q481" s="19"/>
      <c r="R481" s="19"/>
      <c r="S481" s="61" t="s">
        <v>1726</v>
      </c>
      <c r="T481" s="20"/>
      <c r="U481" s="18" t="str">
        <f t="shared" si="1"/>
        <v>#480</v>
      </c>
    </row>
    <row r="482">
      <c r="A482" s="5" t="s">
        <v>1727</v>
      </c>
      <c r="B482" s="6">
        <v>44055.0</v>
      </c>
      <c r="C482" s="7" t="s">
        <v>37</v>
      </c>
      <c r="D482" s="7" t="s">
        <v>22</v>
      </c>
      <c r="E482" s="7" t="s">
        <v>23</v>
      </c>
      <c r="F482" s="34"/>
      <c r="G482" s="7" t="s">
        <v>25</v>
      </c>
      <c r="H482" s="8" t="s">
        <v>1728</v>
      </c>
      <c r="I482" s="9">
        <v>44053.0</v>
      </c>
      <c r="J482" s="10">
        <v>44038.0</v>
      </c>
      <c r="K482" s="13" t="s">
        <v>1729</v>
      </c>
      <c r="L482" s="12" t="s">
        <v>426</v>
      </c>
      <c r="M482" s="13" t="s">
        <v>1730</v>
      </c>
      <c r="N482" s="25"/>
      <c r="O482" s="8" t="s">
        <v>85</v>
      </c>
      <c r="P482" s="8" t="s">
        <v>1690</v>
      </c>
      <c r="Q482" s="19"/>
      <c r="R482" s="19"/>
      <c r="S482" s="61" t="s">
        <v>1731</v>
      </c>
      <c r="T482" s="20"/>
      <c r="U482" s="18" t="str">
        <f t="shared" si="1"/>
        <v>#481</v>
      </c>
    </row>
    <row r="483">
      <c r="A483" s="16" t="s">
        <v>1732</v>
      </c>
      <c r="B483" s="6">
        <v>44058.0</v>
      </c>
      <c r="C483" s="7" t="s">
        <v>21</v>
      </c>
      <c r="D483" s="7" t="s">
        <v>76</v>
      </c>
      <c r="E483" s="7" t="s">
        <v>23</v>
      </c>
      <c r="F483" s="34"/>
      <c r="G483" s="7" t="s">
        <v>25</v>
      </c>
      <c r="H483" s="8" t="s">
        <v>1733</v>
      </c>
      <c r="I483" s="9">
        <v>44056.0</v>
      </c>
      <c r="J483" s="10">
        <v>44053.0</v>
      </c>
      <c r="K483" s="13" t="s">
        <v>1734</v>
      </c>
      <c r="L483" s="12" t="s">
        <v>363</v>
      </c>
      <c r="M483" s="13" t="s">
        <v>1735</v>
      </c>
      <c r="N483" s="25"/>
      <c r="O483" s="8" t="s">
        <v>85</v>
      </c>
      <c r="P483" s="8" t="s">
        <v>1736</v>
      </c>
      <c r="Q483" s="19"/>
      <c r="R483" s="19"/>
      <c r="S483" s="61" t="s">
        <v>1726</v>
      </c>
      <c r="T483" s="20"/>
      <c r="U483" s="18" t="str">
        <f t="shared" si="1"/>
        <v>#482</v>
      </c>
    </row>
    <row r="484">
      <c r="A484" s="16" t="s">
        <v>1737</v>
      </c>
      <c r="B484" s="6">
        <v>44059.0</v>
      </c>
      <c r="C484" s="7" t="s">
        <v>21</v>
      </c>
      <c r="D484" s="7" t="s">
        <v>116</v>
      </c>
      <c r="E484" s="7" t="s">
        <v>23</v>
      </c>
      <c r="F484" s="34"/>
      <c r="G484" s="7" t="s">
        <v>25</v>
      </c>
      <c r="H484" s="8" t="s">
        <v>1738</v>
      </c>
      <c r="I484" s="9">
        <v>44057.0</v>
      </c>
      <c r="J484" s="10">
        <v>44049.0</v>
      </c>
      <c r="K484" s="13" t="s">
        <v>1739</v>
      </c>
      <c r="L484" s="12" t="s">
        <v>426</v>
      </c>
      <c r="M484" s="13" t="s">
        <v>1740</v>
      </c>
      <c r="N484" s="25"/>
      <c r="O484" s="8" t="s">
        <v>85</v>
      </c>
      <c r="P484" s="8" t="s">
        <v>334</v>
      </c>
      <c r="Q484" s="19"/>
      <c r="R484" s="19"/>
      <c r="S484" s="61" t="s">
        <v>1589</v>
      </c>
      <c r="T484" s="20"/>
      <c r="U484" s="18" t="str">
        <f t="shared" si="1"/>
        <v>#483</v>
      </c>
    </row>
    <row r="485">
      <c r="A485" s="16" t="s">
        <v>1741</v>
      </c>
      <c r="B485" s="6">
        <v>44059.0</v>
      </c>
      <c r="C485" s="7" t="s">
        <v>37</v>
      </c>
      <c r="D485" s="7" t="s">
        <v>59</v>
      </c>
      <c r="E485" s="7" t="s">
        <v>23</v>
      </c>
      <c r="F485" s="34"/>
      <c r="G485" s="7" t="s">
        <v>25</v>
      </c>
      <c r="H485" s="8" t="s">
        <v>1742</v>
      </c>
      <c r="I485" s="9">
        <v>44057.0</v>
      </c>
      <c r="J485" s="10">
        <v>44051.0</v>
      </c>
      <c r="K485" s="13" t="s">
        <v>1739</v>
      </c>
      <c r="L485" s="12" t="s">
        <v>426</v>
      </c>
      <c r="M485" s="13" t="s">
        <v>1743</v>
      </c>
      <c r="N485" s="25"/>
      <c r="O485" s="8" t="s">
        <v>85</v>
      </c>
      <c r="P485" s="8" t="s">
        <v>334</v>
      </c>
      <c r="Q485" s="19"/>
      <c r="R485" s="19"/>
      <c r="S485" s="61" t="s">
        <v>1589</v>
      </c>
      <c r="T485" s="20"/>
      <c r="U485" s="18" t="str">
        <f t="shared" si="1"/>
        <v>#484</v>
      </c>
    </row>
    <row r="486">
      <c r="A486" s="16" t="s">
        <v>1744</v>
      </c>
      <c r="B486" s="6">
        <v>44060.0</v>
      </c>
      <c r="C486" s="7" t="s">
        <v>37</v>
      </c>
      <c r="D486" s="7" t="s">
        <v>267</v>
      </c>
      <c r="E486" s="7" t="s">
        <v>23</v>
      </c>
      <c r="F486" s="34"/>
      <c r="G486" s="7" t="s">
        <v>25</v>
      </c>
      <c r="H486" s="8" t="s">
        <v>1745</v>
      </c>
      <c r="I486" s="9">
        <v>44048.0</v>
      </c>
      <c r="J486" s="12" t="s">
        <v>1442</v>
      </c>
      <c r="K486" s="13" t="s">
        <v>1746</v>
      </c>
      <c r="L486" s="12" t="s">
        <v>426</v>
      </c>
      <c r="M486" s="13" t="s">
        <v>108</v>
      </c>
      <c r="N486" s="25"/>
      <c r="O486" s="8" t="s">
        <v>85</v>
      </c>
      <c r="P486" s="8" t="s">
        <v>1747</v>
      </c>
      <c r="Q486" s="19"/>
      <c r="R486" s="19"/>
      <c r="S486" s="61" t="s">
        <v>1748</v>
      </c>
      <c r="T486" s="20"/>
      <c r="U486" s="18" t="str">
        <f t="shared" si="1"/>
        <v>#485</v>
      </c>
    </row>
    <row r="487">
      <c r="A487" s="16" t="s">
        <v>1749</v>
      </c>
      <c r="B487" s="6">
        <v>44061.0</v>
      </c>
      <c r="C487" s="7" t="s">
        <v>37</v>
      </c>
      <c r="D487" s="7" t="s">
        <v>100</v>
      </c>
      <c r="E487" s="7" t="s">
        <v>23</v>
      </c>
      <c r="F487" s="34"/>
      <c r="G487" s="7" t="s">
        <v>25</v>
      </c>
      <c r="H487" s="8" t="s">
        <v>1750</v>
      </c>
      <c r="I487" s="9">
        <v>44055.0</v>
      </c>
      <c r="J487" s="10">
        <v>44057.0</v>
      </c>
      <c r="K487" s="13" t="s">
        <v>1751</v>
      </c>
      <c r="L487" s="12" t="s">
        <v>426</v>
      </c>
      <c r="M487" s="13" t="s">
        <v>34</v>
      </c>
      <c r="N487" s="25"/>
      <c r="O487" s="8" t="s">
        <v>85</v>
      </c>
      <c r="P487" s="8" t="s">
        <v>1752</v>
      </c>
      <c r="Q487" s="19"/>
      <c r="R487" s="19"/>
      <c r="S487" s="61" t="s">
        <v>1753</v>
      </c>
      <c r="T487" s="20"/>
      <c r="U487" s="18" t="str">
        <f t="shared" si="1"/>
        <v>#486</v>
      </c>
    </row>
    <row r="488">
      <c r="A488" s="16" t="s">
        <v>1754</v>
      </c>
      <c r="B488" s="6">
        <v>44065.0</v>
      </c>
      <c r="C488" s="7" t="s">
        <v>21</v>
      </c>
      <c r="D488" s="7" t="s">
        <v>76</v>
      </c>
      <c r="E488" s="7" t="s">
        <v>23</v>
      </c>
      <c r="F488" s="34"/>
      <c r="G488" s="7" t="s">
        <v>25</v>
      </c>
      <c r="H488" s="8" t="s">
        <v>1755</v>
      </c>
      <c r="I488" s="9">
        <v>44062.0</v>
      </c>
      <c r="J488" s="10">
        <v>44027.0</v>
      </c>
      <c r="K488" s="13" t="s">
        <v>1756</v>
      </c>
      <c r="L488" s="12" t="s">
        <v>363</v>
      </c>
      <c r="M488" s="13" t="s">
        <v>1757</v>
      </c>
      <c r="N488" s="25"/>
      <c r="O488" s="8" t="s">
        <v>85</v>
      </c>
      <c r="P488" s="8" t="s">
        <v>1758</v>
      </c>
      <c r="Q488" s="19"/>
      <c r="R488" s="19"/>
      <c r="S488" s="61" t="s">
        <v>1759</v>
      </c>
      <c r="T488" s="20"/>
      <c r="U488" s="18" t="str">
        <f t="shared" si="1"/>
        <v>#487</v>
      </c>
    </row>
    <row r="489">
      <c r="A489" s="16" t="s">
        <v>1760</v>
      </c>
      <c r="B489" s="6">
        <v>44072.0</v>
      </c>
      <c r="C489" s="7" t="s">
        <v>37</v>
      </c>
      <c r="D489" s="7" t="s">
        <v>59</v>
      </c>
      <c r="E489" s="7" t="s">
        <v>23</v>
      </c>
      <c r="F489" s="34"/>
      <c r="G489" s="7" t="s">
        <v>25</v>
      </c>
      <c r="H489" s="8" t="s">
        <v>1761</v>
      </c>
      <c r="I489" s="9">
        <v>44070.0</v>
      </c>
      <c r="J489" s="10">
        <v>44063.0</v>
      </c>
      <c r="K489" s="13" t="s">
        <v>1762</v>
      </c>
      <c r="L489" s="12" t="s">
        <v>363</v>
      </c>
      <c r="M489" s="13" t="s">
        <v>518</v>
      </c>
      <c r="N489" s="25"/>
      <c r="O489" s="8" t="s">
        <v>85</v>
      </c>
      <c r="P489" s="8" t="s">
        <v>334</v>
      </c>
      <c r="Q489" s="19"/>
      <c r="R489" s="19"/>
      <c r="S489" s="61" t="s">
        <v>1763</v>
      </c>
      <c r="T489" s="20"/>
      <c r="U489" s="18" t="str">
        <f t="shared" si="1"/>
        <v>#488</v>
      </c>
    </row>
    <row r="490">
      <c r="A490" s="16" t="s">
        <v>1764</v>
      </c>
      <c r="B490" s="6">
        <v>44076.0</v>
      </c>
      <c r="C490" s="7" t="s">
        <v>37</v>
      </c>
      <c r="D490" s="7" t="s">
        <v>59</v>
      </c>
      <c r="E490" s="7" t="s">
        <v>158</v>
      </c>
      <c r="F490" s="34"/>
      <c r="G490" s="7" t="s">
        <v>25</v>
      </c>
      <c r="H490" s="8" t="s">
        <v>1765</v>
      </c>
      <c r="I490" s="9">
        <v>44059.0</v>
      </c>
      <c r="J490" s="12" t="s">
        <v>1442</v>
      </c>
      <c r="K490" s="13" t="s">
        <v>1766</v>
      </c>
      <c r="L490" s="12" t="s">
        <v>1674</v>
      </c>
      <c r="M490" s="13" t="s">
        <v>1442</v>
      </c>
      <c r="N490" s="25"/>
      <c r="O490" s="8" t="s">
        <v>85</v>
      </c>
      <c r="P490" s="8" t="s">
        <v>1767</v>
      </c>
      <c r="Q490" s="19"/>
      <c r="R490" s="19"/>
      <c r="S490" s="61" t="s">
        <v>1768</v>
      </c>
      <c r="T490" s="20"/>
      <c r="U490" s="18" t="str">
        <f t="shared" si="1"/>
        <v>#489</v>
      </c>
    </row>
    <row r="491">
      <c r="A491" s="16" t="s">
        <v>1769</v>
      </c>
      <c r="B491" s="6">
        <v>44078.0</v>
      </c>
      <c r="C491" s="7" t="s">
        <v>21</v>
      </c>
      <c r="D491" s="7" t="s">
        <v>59</v>
      </c>
      <c r="E491" s="7" t="s">
        <v>23</v>
      </c>
      <c r="F491" s="34"/>
      <c r="G491" s="7" t="s">
        <v>25</v>
      </c>
      <c r="H491" s="8" t="s">
        <v>1770</v>
      </c>
      <c r="I491" s="9">
        <v>44075.0</v>
      </c>
      <c r="J491" s="10">
        <v>44068.0</v>
      </c>
      <c r="K491" s="13" t="s">
        <v>1771</v>
      </c>
      <c r="L491" s="12" t="s">
        <v>426</v>
      </c>
      <c r="M491" s="13" t="s">
        <v>482</v>
      </c>
      <c r="N491" s="25"/>
      <c r="O491" s="8" t="s">
        <v>85</v>
      </c>
      <c r="P491" s="8" t="s">
        <v>1772</v>
      </c>
      <c r="Q491" s="19"/>
      <c r="R491" s="19"/>
      <c r="S491" s="61" t="s">
        <v>1773</v>
      </c>
      <c r="T491" s="20"/>
      <c r="U491" s="18" t="str">
        <f t="shared" si="1"/>
        <v>#490</v>
      </c>
    </row>
    <row r="492">
      <c r="A492" s="16" t="s">
        <v>1774</v>
      </c>
      <c r="B492" s="6">
        <v>44079.0</v>
      </c>
      <c r="C492" s="7" t="s">
        <v>37</v>
      </c>
      <c r="D492" s="7" t="s">
        <v>116</v>
      </c>
      <c r="E492" s="7" t="s">
        <v>205</v>
      </c>
      <c r="F492" s="34"/>
      <c r="G492" s="7" t="s">
        <v>25</v>
      </c>
      <c r="H492" s="8" t="s">
        <v>1775</v>
      </c>
      <c r="I492" s="9">
        <v>44077.0</v>
      </c>
      <c r="J492" s="12" t="s">
        <v>1442</v>
      </c>
      <c r="K492" s="13" t="s">
        <v>1776</v>
      </c>
      <c r="L492" s="12" t="s">
        <v>426</v>
      </c>
      <c r="M492" s="13" t="s">
        <v>108</v>
      </c>
      <c r="N492" s="25"/>
      <c r="O492" s="8" t="s">
        <v>85</v>
      </c>
      <c r="P492" s="8" t="s">
        <v>1777</v>
      </c>
      <c r="Q492" s="19"/>
      <c r="R492" s="19"/>
      <c r="S492" s="61" t="s">
        <v>1778</v>
      </c>
      <c r="T492" s="20"/>
      <c r="U492" s="18" t="str">
        <f t="shared" si="1"/>
        <v>#491</v>
      </c>
    </row>
    <row r="493">
      <c r="A493" s="16" t="s">
        <v>1779</v>
      </c>
      <c r="B493" s="6">
        <v>44079.0</v>
      </c>
      <c r="C493" s="7" t="s">
        <v>21</v>
      </c>
      <c r="D493" s="7" t="s">
        <v>116</v>
      </c>
      <c r="E493" s="7" t="s">
        <v>23</v>
      </c>
      <c r="F493" s="34"/>
      <c r="G493" s="7" t="s">
        <v>25</v>
      </c>
      <c r="H493" s="8" t="s">
        <v>1780</v>
      </c>
      <c r="I493" s="9">
        <v>44078.0</v>
      </c>
      <c r="J493" s="10">
        <v>44058.0</v>
      </c>
      <c r="K493" s="13" t="s">
        <v>1781</v>
      </c>
      <c r="L493" s="12" t="s">
        <v>363</v>
      </c>
      <c r="M493" s="13" t="s">
        <v>1782</v>
      </c>
      <c r="N493" s="25"/>
      <c r="O493" s="8" t="s">
        <v>85</v>
      </c>
      <c r="P493" s="21"/>
      <c r="Q493" s="19"/>
      <c r="R493" s="19"/>
      <c r="S493" s="61" t="s">
        <v>1778</v>
      </c>
      <c r="T493" s="20"/>
      <c r="U493" s="18" t="str">
        <f t="shared" si="1"/>
        <v>#492</v>
      </c>
    </row>
    <row r="494">
      <c r="A494" s="16" t="s">
        <v>1783</v>
      </c>
      <c r="B494" s="6">
        <v>44080.0</v>
      </c>
      <c r="C494" s="7" t="s">
        <v>37</v>
      </c>
      <c r="D494" s="7" t="s">
        <v>59</v>
      </c>
      <c r="E494" s="7" t="s">
        <v>23</v>
      </c>
      <c r="F494" s="34"/>
      <c r="G494" s="7" t="s">
        <v>25</v>
      </c>
      <c r="H494" s="8" t="s">
        <v>1784</v>
      </c>
      <c r="I494" s="9">
        <v>44077.0</v>
      </c>
      <c r="J494" s="10">
        <v>44075.0</v>
      </c>
      <c r="K494" s="13" t="s">
        <v>1785</v>
      </c>
      <c r="L494" s="12" t="s">
        <v>363</v>
      </c>
      <c r="M494" s="13" t="s">
        <v>1786</v>
      </c>
      <c r="N494" s="25"/>
      <c r="O494" s="8" t="s">
        <v>85</v>
      </c>
      <c r="P494" s="8" t="s">
        <v>1787</v>
      </c>
      <c r="Q494" s="19"/>
      <c r="R494" s="19"/>
      <c r="S494" s="61" t="s">
        <v>1788</v>
      </c>
      <c r="T494" s="20"/>
      <c r="U494" s="18" t="str">
        <f t="shared" si="1"/>
        <v>#493</v>
      </c>
    </row>
    <row r="495">
      <c r="A495" s="16" t="s">
        <v>1789</v>
      </c>
      <c r="B495" s="6">
        <v>44081.0</v>
      </c>
      <c r="C495" s="7" t="s">
        <v>37</v>
      </c>
      <c r="D495" s="7" t="s">
        <v>76</v>
      </c>
      <c r="E495" s="7" t="s">
        <v>23</v>
      </c>
      <c r="F495" s="34"/>
      <c r="G495" s="7" t="s">
        <v>25</v>
      </c>
      <c r="H495" s="8" t="s">
        <v>1790</v>
      </c>
      <c r="I495" s="9">
        <v>44077.0</v>
      </c>
      <c r="J495" s="10">
        <v>44079.0</v>
      </c>
      <c r="K495" s="13" t="s">
        <v>1791</v>
      </c>
      <c r="L495" s="12" t="s">
        <v>426</v>
      </c>
      <c r="M495" s="13" t="s">
        <v>1792</v>
      </c>
      <c r="N495" s="25"/>
      <c r="O495" s="8" t="s">
        <v>85</v>
      </c>
      <c r="P495" s="8" t="s">
        <v>1793</v>
      </c>
      <c r="Q495" s="19"/>
      <c r="R495" s="19"/>
      <c r="S495" s="61" t="s">
        <v>1794</v>
      </c>
      <c r="T495" s="20"/>
      <c r="U495" s="18" t="str">
        <f t="shared" si="1"/>
        <v>#494</v>
      </c>
    </row>
    <row r="496">
      <c r="A496" s="16" t="s">
        <v>1795</v>
      </c>
      <c r="B496" s="6">
        <v>44082.0</v>
      </c>
      <c r="C496" s="7" t="s">
        <v>21</v>
      </c>
      <c r="D496" s="7" t="s">
        <v>76</v>
      </c>
      <c r="E496" s="7" t="s">
        <v>23</v>
      </c>
      <c r="F496" s="34"/>
      <c r="G496" s="7" t="s">
        <v>25</v>
      </c>
      <c r="H496" s="8" t="s">
        <v>1796</v>
      </c>
      <c r="I496" s="9">
        <v>44080.0</v>
      </c>
      <c r="J496" s="10">
        <v>44073.0</v>
      </c>
      <c r="K496" s="13" t="s">
        <v>1797</v>
      </c>
      <c r="L496" s="12" t="s">
        <v>363</v>
      </c>
      <c r="M496" s="13" t="s">
        <v>1798</v>
      </c>
      <c r="N496" s="25"/>
      <c r="O496" s="8" t="s">
        <v>85</v>
      </c>
      <c r="P496" s="8" t="s">
        <v>1799</v>
      </c>
      <c r="Q496" s="19"/>
      <c r="R496" s="19"/>
      <c r="S496" s="61" t="s">
        <v>1800</v>
      </c>
      <c r="T496" s="20"/>
      <c r="U496" s="18" t="str">
        <f t="shared" si="1"/>
        <v>#495</v>
      </c>
    </row>
    <row r="497">
      <c r="A497" s="16" t="s">
        <v>1801</v>
      </c>
      <c r="B497" s="6">
        <v>44084.0</v>
      </c>
      <c r="C497" s="7" t="s">
        <v>37</v>
      </c>
      <c r="D497" s="7" t="s">
        <v>100</v>
      </c>
      <c r="E497" s="7" t="s">
        <v>23</v>
      </c>
      <c r="F497" s="34"/>
      <c r="G497" s="7" t="s">
        <v>25</v>
      </c>
      <c r="H497" s="8" t="s">
        <v>1802</v>
      </c>
      <c r="I497" s="9">
        <v>44078.0</v>
      </c>
      <c r="J497" s="10">
        <v>44081.0</v>
      </c>
      <c r="K497" s="13" t="s">
        <v>1803</v>
      </c>
      <c r="L497" s="12" t="s">
        <v>426</v>
      </c>
      <c r="M497" s="13" t="s">
        <v>651</v>
      </c>
      <c r="N497" s="25"/>
      <c r="O497" s="8" t="s">
        <v>85</v>
      </c>
      <c r="P497" s="8" t="s">
        <v>1804</v>
      </c>
      <c r="Q497" s="19"/>
      <c r="R497" s="19"/>
      <c r="S497" s="61" t="s">
        <v>1805</v>
      </c>
      <c r="T497" s="20"/>
      <c r="U497" s="18" t="str">
        <f t="shared" si="1"/>
        <v>#496</v>
      </c>
    </row>
    <row r="498">
      <c r="A498" s="16" t="s">
        <v>1806</v>
      </c>
      <c r="B498" s="6">
        <v>44085.0</v>
      </c>
      <c r="C498" s="7" t="s">
        <v>21</v>
      </c>
      <c r="D498" s="7" t="s">
        <v>116</v>
      </c>
      <c r="E498" s="7" t="s">
        <v>205</v>
      </c>
      <c r="F498" s="34"/>
      <c r="G498" s="7" t="s">
        <v>25</v>
      </c>
      <c r="H498" s="8" t="s">
        <v>1807</v>
      </c>
      <c r="I498" s="9">
        <v>44073.0</v>
      </c>
      <c r="J498" s="12" t="s">
        <v>1442</v>
      </c>
      <c r="K498" s="13" t="s">
        <v>1808</v>
      </c>
      <c r="L498" s="12" t="s">
        <v>426</v>
      </c>
      <c r="M498" s="13" t="s">
        <v>1442</v>
      </c>
      <c r="N498" s="25"/>
      <c r="O498" s="8" t="s">
        <v>85</v>
      </c>
      <c r="P498" s="8" t="s">
        <v>1809</v>
      </c>
      <c r="Q498" s="19"/>
      <c r="R498" s="19"/>
      <c r="S498" s="61" t="s">
        <v>1810</v>
      </c>
      <c r="T498" s="20"/>
      <c r="U498" s="18" t="str">
        <f t="shared" si="1"/>
        <v>#497</v>
      </c>
    </row>
    <row r="499">
      <c r="A499" s="16" t="s">
        <v>1811</v>
      </c>
      <c r="B499" s="6">
        <v>44085.0</v>
      </c>
      <c r="C499" s="7" t="s">
        <v>37</v>
      </c>
      <c r="D499" s="7" t="s">
        <v>100</v>
      </c>
      <c r="E499" s="7" t="s">
        <v>23</v>
      </c>
      <c r="F499" s="34"/>
      <c r="G499" s="7" t="s">
        <v>25</v>
      </c>
      <c r="H499" s="8" t="s">
        <v>1812</v>
      </c>
      <c r="I499" s="9">
        <v>44083.0</v>
      </c>
      <c r="J499" s="10">
        <v>44026.0</v>
      </c>
      <c r="K499" s="13" t="s">
        <v>1813</v>
      </c>
      <c r="L499" s="12" t="s">
        <v>363</v>
      </c>
      <c r="M499" s="13" t="s">
        <v>1814</v>
      </c>
      <c r="N499" s="25"/>
      <c r="O499" s="8" t="s">
        <v>85</v>
      </c>
      <c r="P499" s="8" t="s">
        <v>1815</v>
      </c>
      <c r="Q499" s="19"/>
      <c r="R499" s="19"/>
      <c r="S499" s="61" t="s">
        <v>1810</v>
      </c>
      <c r="T499" s="20"/>
      <c r="U499" s="18" t="str">
        <f t="shared" si="1"/>
        <v>#498</v>
      </c>
    </row>
    <row r="500">
      <c r="A500" s="16" t="s">
        <v>1816</v>
      </c>
      <c r="B500" s="6">
        <v>44088.0</v>
      </c>
      <c r="C500" s="7" t="s">
        <v>21</v>
      </c>
      <c r="D500" s="7" t="s">
        <v>76</v>
      </c>
      <c r="E500" s="7" t="s">
        <v>205</v>
      </c>
      <c r="F500" s="34"/>
      <c r="G500" s="7" t="s">
        <v>25</v>
      </c>
      <c r="H500" s="8" t="s">
        <v>1817</v>
      </c>
      <c r="I500" s="9">
        <v>44084.0</v>
      </c>
      <c r="J500" s="12" t="s">
        <v>1442</v>
      </c>
      <c r="K500" s="13" t="s">
        <v>1818</v>
      </c>
      <c r="L500" s="12" t="s">
        <v>363</v>
      </c>
      <c r="M500" s="13" t="s">
        <v>1442</v>
      </c>
      <c r="N500" s="25"/>
      <c r="O500" s="8" t="s">
        <v>85</v>
      </c>
      <c r="P500" s="8" t="s">
        <v>1819</v>
      </c>
      <c r="Q500" s="19"/>
      <c r="R500" s="19"/>
      <c r="S500" s="61" t="s">
        <v>1820</v>
      </c>
      <c r="T500" s="20"/>
      <c r="U500" s="18" t="str">
        <f t="shared" si="1"/>
        <v>#499</v>
      </c>
    </row>
    <row r="501">
      <c r="A501" s="16" t="s">
        <v>1821</v>
      </c>
      <c r="B501" s="6">
        <v>44090.0</v>
      </c>
      <c r="C501" s="7" t="s">
        <v>21</v>
      </c>
      <c r="D501" s="7" t="s">
        <v>116</v>
      </c>
      <c r="E501" s="7" t="s">
        <v>205</v>
      </c>
      <c r="F501" s="34"/>
      <c r="G501" s="7" t="s">
        <v>25</v>
      </c>
      <c r="H501" s="8" t="s">
        <v>1822</v>
      </c>
      <c r="I501" s="9">
        <v>44087.0</v>
      </c>
      <c r="J501" s="12" t="s">
        <v>1442</v>
      </c>
      <c r="K501" s="13" t="s">
        <v>1823</v>
      </c>
      <c r="L501" s="12" t="s">
        <v>363</v>
      </c>
      <c r="M501" s="13" t="s">
        <v>1442</v>
      </c>
      <c r="N501" s="25"/>
      <c r="O501" s="8" t="s">
        <v>85</v>
      </c>
      <c r="P501" s="21"/>
      <c r="Q501" s="19"/>
      <c r="R501" s="19"/>
      <c r="S501" s="61" t="s">
        <v>1824</v>
      </c>
      <c r="T501" s="20"/>
      <c r="U501" s="18" t="str">
        <f t="shared" si="1"/>
        <v>#500</v>
      </c>
    </row>
    <row r="502">
      <c r="A502" s="16" t="s">
        <v>1825</v>
      </c>
      <c r="B502" s="6">
        <v>44091.0</v>
      </c>
      <c r="C502" s="7" t="s">
        <v>21</v>
      </c>
      <c r="D502" s="7" t="s">
        <v>59</v>
      </c>
      <c r="E502" s="7" t="s">
        <v>23</v>
      </c>
      <c r="F502" s="34"/>
      <c r="G502" s="7" t="s">
        <v>25</v>
      </c>
      <c r="H502" s="8" t="s">
        <v>1826</v>
      </c>
      <c r="I502" s="9">
        <v>44087.0</v>
      </c>
      <c r="J502" s="12" t="s">
        <v>1442</v>
      </c>
      <c r="K502" s="13" t="s">
        <v>1827</v>
      </c>
      <c r="L502" s="12" t="s">
        <v>363</v>
      </c>
      <c r="M502" s="13" t="s">
        <v>1442</v>
      </c>
      <c r="N502" s="25"/>
      <c r="O502" s="8" t="s">
        <v>85</v>
      </c>
      <c r="P502" s="8" t="s">
        <v>1828</v>
      </c>
      <c r="Q502" s="19"/>
      <c r="R502" s="19"/>
      <c r="S502" s="61" t="s">
        <v>1829</v>
      </c>
      <c r="T502" s="20"/>
      <c r="U502" s="18" t="str">
        <f t="shared" si="1"/>
        <v>#501</v>
      </c>
    </row>
    <row r="503">
      <c r="A503" s="16" t="s">
        <v>1830</v>
      </c>
      <c r="B503" s="6">
        <v>44091.0</v>
      </c>
      <c r="C503" s="7" t="s">
        <v>21</v>
      </c>
      <c r="D503" s="7" t="s">
        <v>76</v>
      </c>
      <c r="E503" s="7" t="s">
        <v>23</v>
      </c>
      <c r="F503" s="34"/>
      <c r="G503" s="7" t="s">
        <v>25</v>
      </c>
      <c r="H503" s="8" t="s">
        <v>1831</v>
      </c>
      <c r="I503" s="9">
        <v>44080.0</v>
      </c>
      <c r="J503" s="10">
        <v>44084.0</v>
      </c>
      <c r="K503" s="13" t="s">
        <v>1832</v>
      </c>
      <c r="L503" s="12" t="s">
        <v>426</v>
      </c>
      <c r="M503" s="13" t="s">
        <v>1833</v>
      </c>
      <c r="N503" s="25"/>
      <c r="O503" s="8" t="s">
        <v>85</v>
      </c>
      <c r="P503" s="8" t="s">
        <v>1834</v>
      </c>
      <c r="Q503" s="19"/>
      <c r="R503" s="19"/>
      <c r="S503" s="61" t="s">
        <v>1829</v>
      </c>
      <c r="T503" s="20"/>
      <c r="U503" s="18" t="str">
        <f t="shared" si="1"/>
        <v>#502</v>
      </c>
    </row>
    <row r="504">
      <c r="A504" s="16" t="s">
        <v>1835</v>
      </c>
      <c r="B504" s="6">
        <v>44091.0</v>
      </c>
      <c r="C504" s="7" t="s">
        <v>37</v>
      </c>
      <c r="D504" s="7" t="s">
        <v>116</v>
      </c>
      <c r="E504" s="7" t="s">
        <v>23</v>
      </c>
      <c r="F504" s="34"/>
      <c r="G504" s="7" t="s">
        <v>25</v>
      </c>
      <c r="H504" s="8" t="s">
        <v>1836</v>
      </c>
      <c r="I504" s="9">
        <v>44087.0</v>
      </c>
      <c r="J504" s="10">
        <v>44084.0</v>
      </c>
      <c r="K504" s="13" t="s">
        <v>1837</v>
      </c>
      <c r="L504" s="12" t="s">
        <v>363</v>
      </c>
      <c r="M504" s="13" t="s">
        <v>1838</v>
      </c>
      <c r="N504" s="25"/>
      <c r="O504" s="8" t="s">
        <v>85</v>
      </c>
      <c r="P504" s="8" t="s">
        <v>1839</v>
      </c>
      <c r="Q504" s="19"/>
      <c r="R504" s="19"/>
      <c r="S504" s="61" t="s">
        <v>1829</v>
      </c>
      <c r="T504" s="20"/>
      <c r="U504" s="18" t="str">
        <f t="shared" si="1"/>
        <v>#503</v>
      </c>
    </row>
    <row r="505">
      <c r="A505" s="16" t="s">
        <v>1840</v>
      </c>
      <c r="B505" s="6">
        <v>44093.0</v>
      </c>
      <c r="C505" s="7" t="s">
        <v>37</v>
      </c>
      <c r="D505" s="7" t="s">
        <v>76</v>
      </c>
      <c r="E505" s="7" t="s">
        <v>205</v>
      </c>
      <c r="F505" s="34"/>
      <c r="G505" s="7" t="s">
        <v>25</v>
      </c>
      <c r="H505" s="8" t="s">
        <v>1841</v>
      </c>
      <c r="I505" s="9">
        <v>44091.0</v>
      </c>
      <c r="J505" s="10">
        <v>44092.0</v>
      </c>
      <c r="K505" s="13" t="s">
        <v>1842</v>
      </c>
      <c r="L505" s="12" t="s">
        <v>363</v>
      </c>
      <c r="M505" s="13" t="s">
        <v>1843</v>
      </c>
      <c r="N505" s="25"/>
      <c r="O505" s="8" t="s">
        <v>85</v>
      </c>
      <c r="P505" s="8" t="s">
        <v>1844</v>
      </c>
      <c r="Q505" s="19"/>
      <c r="R505" s="19"/>
      <c r="S505" s="61" t="s">
        <v>1845</v>
      </c>
      <c r="T505" s="20"/>
      <c r="U505" s="18" t="str">
        <f t="shared" si="1"/>
        <v>#504</v>
      </c>
    </row>
    <row r="506">
      <c r="A506" s="16" t="s">
        <v>1846</v>
      </c>
      <c r="B506" s="6">
        <v>44093.0</v>
      </c>
      <c r="C506" s="7" t="s">
        <v>37</v>
      </c>
      <c r="D506" s="7" t="s">
        <v>116</v>
      </c>
      <c r="E506" s="7" t="s">
        <v>23</v>
      </c>
      <c r="F506" s="34"/>
      <c r="G506" s="7" t="s">
        <v>25</v>
      </c>
      <c r="H506" s="8" t="s">
        <v>1847</v>
      </c>
      <c r="I506" s="9">
        <v>44091.0</v>
      </c>
      <c r="J506" s="10">
        <v>44091.0</v>
      </c>
      <c r="K506" s="13" t="s">
        <v>1842</v>
      </c>
      <c r="L506" s="12" t="s">
        <v>363</v>
      </c>
      <c r="M506" s="13" t="s">
        <v>1848</v>
      </c>
      <c r="N506" s="25"/>
      <c r="O506" s="8" t="s">
        <v>85</v>
      </c>
      <c r="P506" s="8" t="s">
        <v>1849</v>
      </c>
      <c r="Q506" s="19"/>
      <c r="R506" s="19"/>
      <c r="S506" s="61" t="s">
        <v>1845</v>
      </c>
      <c r="T506" s="20"/>
      <c r="U506" s="18" t="str">
        <f t="shared" si="1"/>
        <v>#505</v>
      </c>
    </row>
    <row r="507">
      <c r="A507" s="16" t="s">
        <v>1850</v>
      </c>
      <c r="B507" s="6">
        <v>44093.0</v>
      </c>
      <c r="C507" s="7" t="s">
        <v>21</v>
      </c>
      <c r="D507" s="7" t="s">
        <v>22</v>
      </c>
      <c r="E507" s="7" t="s">
        <v>23</v>
      </c>
      <c r="F507" s="34"/>
      <c r="G507" s="7" t="s">
        <v>25</v>
      </c>
      <c r="H507" s="8" t="s">
        <v>1851</v>
      </c>
      <c r="I507" s="9">
        <v>44085.0</v>
      </c>
      <c r="J507" s="10">
        <v>44071.0</v>
      </c>
      <c r="K507" s="13" t="s">
        <v>1852</v>
      </c>
      <c r="L507" s="12" t="s">
        <v>1674</v>
      </c>
      <c r="M507" s="13" t="s">
        <v>518</v>
      </c>
      <c r="N507" s="25"/>
      <c r="O507" s="8" t="s">
        <v>85</v>
      </c>
      <c r="P507" s="8" t="s">
        <v>1853</v>
      </c>
      <c r="Q507" s="19"/>
      <c r="R507" s="19"/>
      <c r="S507" s="61" t="s">
        <v>1845</v>
      </c>
      <c r="T507" s="20"/>
      <c r="U507" s="18" t="str">
        <f t="shared" si="1"/>
        <v>#506</v>
      </c>
    </row>
    <row r="508">
      <c r="A508" s="16" t="s">
        <v>1854</v>
      </c>
      <c r="B508" s="6">
        <v>44094.0</v>
      </c>
      <c r="C508" s="7" t="s">
        <v>21</v>
      </c>
      <c r="D508" s="7" t="s">
        <v>116</v>
      </c>
      <c r="E508" s="7" t="s">
        <v>205</v>
      </c>
      <c r="F508" s="34"/>
      <c r="G508" s="7" t="s">
        <v>25</v>
      </c>
      <c r="H508" s="8" t="s">
        <v>1855</v>
      </c>
      <c r="I508" s="9">
        <v>44092.0</v>
      </c>
      <c r="J508" s="12" t="s">
        <v>1442</v>
      </c>
      <c r="K508" s="13" t="s">
        <v>1856</v>
      </c>
      <c r="L508" s="12" t="s">
        <v>363</v>
      </c>
      <c r="M508" s="13" t="s">
        <v>1442</v>
      </c>
      <c r="N508" s="25"/>
      <c r="O508" s="8" t="s">
        <v>85</v>
      </c>
      <c r="P508" s="8" t="s">
        <v>1819</v>
      </c>
      <c r="Q508" s="19"/>
      <c r="R508" s="19"/>
      <c r="S508" s="61" t="s">
        <v>1820</v>
      </c>
      <c r="T508" s="20"/>
      <c r="U508" s="18" t="str">
        <f t="shared" si="1"/>
        <v>#507</v>
      </c>
    </row>
    <row r="509">
      <c r="A509" s="16" t="s">
        <v>1857</v>
      </c>
      <c r="B509" s="6">
        <v>44095.0</v>
      </c>
      <c r="C509" s="7" t="s">
        <v>37</v>
      </c>
      <c r="D509" s="7" t="s">
        <v>76</v>
      </c>
      <c r="E509" s="7" t="s">
        <v>23</v>
      </c>
      <c r="F509" s="34"/>
      <c r="G509" s="7" t="s">
        <v>25</v>
      </c>
      <c r="H509" s="8" t="s">
        <v>1858</v>
      </c>
      <c r="I509" s="9">
        <v>44093.0</v>
      </c>
      <c r="J509" s="10">
        <v>44091.0</v>
      </c>
      <c r="K509" s="13" t="s">
        <v>1859</v>
      </c>
      <c r="L509" s="12" t="s">
        <v>363</v>
      </c>
      <c r="M509" s="13" t="s">
        <v>1860</v>
      </c>
      <c r="N509" s="25"/>
      <c r="O509" s="8" t="s">
        <v>85</v>
      </c>
      <c r="P509" s="8" t="s">
        <v>334</v>
      </c>
      <c r="Q509" s="19"/>
      <c r="R509" s="19"/>
      <c r="S509" s="61" t="s">
        <v>1861</v>
      </c>
      <c r="T509" s="20"/>
      <c r="U509" s="18" t="str">
        <f t="shared" si="1"/>
        <v>#508</v>
      </c>
    </row>
    <row r="510">
      <c r="A510" s="16" t="s">
        <v>1862</v>
      </c>
      <c r="B510" s="6">
        <v>44095.0</v>
      </c>
      <c r="C510" s="7" t="s">
        <v>37</v>
      </c>
      <c r="D510" s="7" t="s">
        <v>116</v>
      </c>
      <c r="E510" s="7" t="s">
        <v>23</v>
      </c>
      <c r="F510" s="34"/>
      <c r="G510" s="7" t="s">
        <v>25</v>
      </c>
      <c r="H510" s="8" t="s">
        <v>1863</v>
      </c>
      <c r="I510" s="9">
        <v>44091.0</v>
      </c>
      <c r="J510" s="10">
        <v>44091.0</v>
      </c>
      <c r="K510" s="13" t="s">
        <v>1864</v>
      </c>
      <c r="L510" s="12" t="s">
        <v>447</v>
      </c>
      <c r="M510" s="13" t="s">
        <v>1865</v>
      </c>
      <c r="N510" s="25"/>
      <c r="O510" s="8" t="s">
        <v>85</v>
      </c>
      <c r="P510" s="8" t="s">
        <v>1866</v>
      </c>
      <c r="Q510" s="19"/>
      <c r="R510" s="19"/>
      <c r="S510" s="61" t="s">
        <v>1861</v>
      </c>
      <c r="T510" s="20"/>
      <c r="U510" s="18" t="str">
        <f t="shared" si="1"/>
        <v>#509</v>
      </c>
    </row>
    <row r="511">
      <c r="A511" s="16" t="s">
        <v>1867</v>
      </c>
      <c r="B511" s="6">
        <v>44099.0</v>
      </c>
      <c r="C511" s="7" t="s">
        <v>37</v>
      </c>
      <c r="D511" s="7" t="s">
        <v>116</v>
      </c>
      <c r="E511" s="7" t="s">
        <v>205</v>
      </c>
      <c r="F511" s="34"/>
      <c r="G511" s="7" t="s">
        <v>25</v>
      </c>
      <c r="H511" s="8" t="s">
        <v>1817</v>
      </c>
      <c r="I511" s="9">
        <v>44084.0</v>
      </c>
      <c r="J511" s="10">
        <v>44095.0</v>
      </c>
      <c r="K511" s="13" t="s">
        <v>1868</v>
      </c>
      <c r="L511" s="12" t="s">
        <v>426</v>
      </c>
      <c r="M511" s="13" t="s">
        <v>470</v>
      </c>
      <c r="N511" s="25"/>
      <c r="O511" s="8" t="s">
        <v>85</v>
      </c>
      <c r="P511" s="8" t="s">
        <v>1869</v>
      </c>
      <c r="Q511" s="19"/>
      <c r="R511" s="19"/>
      <c r="S511" s="61" t="s">
        <v>1870</v>
      </c>
      <c r="T511" s="20"/>
      <c r="U511" s="18" t="str">
        <f t="shared" si="1"/>
        <v>#510</v>
      </c>
    </row>
    <row r="512">
      <c r="A512" s="16" t="s">
        <v>1871</v>
      </c>
      <c r="B512" s="6">
        <v>44102.0</v>
      </c>
      <c r="C512" s="7" t="s">
        <v>37</v>
      </c>
      <c r="D512" s="7" t="s">
        <v>76</v>
      </c>
      <c r="E512" s="7" t="s">
        <v>205</v>
      </c>
      <c r="F512" s="34"/>
      <c r="G512" s="7" t="s">
        <v>25</v>
      </c>
      <c r="H512" s="8" t="s">
        <v>1872</v>
      </c>
      <c r="I512" s="9">
        <v>44085.0</v>
      </c>
      <c r="J512" s="12" t="s">
        <v>1442</v>
      </c>
      <c r="K512" s="13" t="s">
        <v>1873</v>
      </c>
      <c r="L512" s="12" t="s">
        <v>426</v>
      </c>
      <c r="M512" s="13" t="s">
        <v>1442</v>
      </c>
      <c r="N512" s="25"/>
      <c r="O512" s="8" t="s">
        <v>85</v>
      </c>
      <c r="P512" s="8" t="s">
        <v>1874</v>
      </c>
      <c r="Q512" s="19"/>
      <c r="R512" s="19"/>
      <c r="S512" s="61" t="s">
        <v>1875</v>
      </c>
      <c r="T512" s="20"/>
      <c r="U512" s="18" t="str">
        <f t="shared" si="1"/>
        <v>#511</v>
      </c>
    </row>
    <row r="513">
      <c r="A513" s="16" t="s">
        <v>1876</v>
      </c>
      <c r="B513" s="6">
        <v>44102.0</v>
      </c>
      <c r="C513" s="7" t="s">
        <v>37</v>
      </c>
      <c r="D513" s="7" t="s">
        <v>59</v>
      </c>
      <c r="E513" s="7" t="s">
        <v>205</v>
      </c>
      <c r="F513" s="34"/>
      <c r="G513" s="7" t="s">
        <v>25</v>
      </c>
      <c r="H513" s="8" t="s">
        <v>1877</v>
      </c>
      <c r="I513" s="9">
        <v>44097.0</v>
      </c>
      <c r="J513" s="12" t="s">
        <v>1442</v>
      </c>
      <c r="K513" s="13" t="s">
        <v>1878</v>
      </c>
      <c r="L513" s="12" t="s">
        <v>426</v>
      </c>
      <c r="M513" s="13" t="s">
        <v>1442</v>
      </c>
      <c r="N513" s="25"/>
      <c r="O513" s="8" t="s">
        <v>85</v>
      </c>
      <c r="P513" s="8" t="s">
        <v>1879</v>
      </c>
      <c r="Q513" s="19"/>
      <c r="R513" s="19"/>
      <c r="S513" s="61" t="s">
        <v>1875</v>
      </c>
      <c r="T513" s="20"/>
      <c r="U513" s="18" t="str">
        <f t="shared" si="1"/>
        <v>#512</v>
      </c>
    </row>
    <row r="514">
      <c r="A514" s="16" t="s">
        <v>1880</v>
      </c>
      <c r="B514" s="6">
        <v>44102.0</v>
      </c>
      <c r="C514" s="7" t="s">
        <v>37</v>
      </c>
      <c r="D514" s="7" t="s">
        <v>59</v>
      </c>
      <c r="E514" s="7" t="s">
        <v>23</v>
      </c>
      <c r="F514" s="34"/>
      <c r="G514" s="7" t="s">
        <v>25</v>
      </c>
      <c r="H514" s="8" t="s">
        <v>1881</v>
      </c>
      <c r="I514" s="9">
        <v>44100.0</v>
      </c>
      <c r="J514" s="10">
        <v>44093.0</v>
      </c>
      <c r="K514" s="13" t="s">
        <v>1882</v>
      </c>
      <c r="L514" s="12" t="s">
        <v>363</v>
      </c>
      <c r="M514" s="13" t="s">
        <v>1883</v>
      </c>
      <c r="N514" s="25"/>
      <c r="O514" s="8" t="s">
        <v>85</v>
      </c>
      <c r="P514" s="8" t="s">
        <v>1884</v>
      </c>
      <c r="Q514" s="19"/>
      <c r="R514" s="19"/>
      <c r="S514" s="61" t="s">
        <v>1875</v>
      </c>
      <c r="T514" s="20"/>
      <c r="U514" s="18" t="str">
        <f t="shared" si="1"/>
        <v>#513</v>
      </c>
    </row>
    <row r="515">
      <c r="A515" s="16" t="s">
        <v>1885</v>
      </c>
      <c r="B515" s="6">
        <v>44104.0</v>
      </c>
      <c r="C515" s="7" t="s">
        <v>37</v>
      </c>
      <c r="D515" s="7" t="s">
        <v>22</v>
      </c>
      <c r="E515" s="7" t="s">
        <v>351</v>
      </c>
      <c r="F515" s="34"/>
      <c r="G515" s="7" t="s">
        <v>25</v>
      </c>
      <c r="H515" s="8" t="s">
        <v>1886</v>
      </c>
      <c r="I515" s="9">
        <v>44085.0</v>
      </c>
      <c r="J515" s="12" t="s">
        <v>1442</v>
      </c>
      <c r="K515" s="13" t="s">
        <v>1887</v>
      </c>
      <c r="L515" s="12" t="s">
        <v>1674</v>
      </c>
      <c r="M515" s="13" t="s">
        <v>1442</v>
      </c>
      <c r="N515" s="25"/>
      <c r="O515" s="8" t="s">
        <v>85</v>
      </c>
      <c r="P515" s="8" t="s">
        <v>1888</v>
      </c>
      <c r="Q515" s="19"/>
      <c r="R515" s="19"/>
      <c r="S515" s="61" t="s">
        <v>1889</v>
      </c>
      <c r="T515" s="20"/>
      <c r="U515" s="18" t="str">
        <f t="shared" si="1"/>
        <v>#514</v>
      </c>
    </row>
    <row r="516">
      <c r="A516" s="16" t="s">
        <v>1890</v>
      </c>
      <c r="B516" s="6">
        <v>44105.0</v>
      </c>
      <c r="C516" s="7" t="s">
        <v>37</v>
      </c>
      <c r="D516" s="7" t="s">
        <v>59</v>
      </c>
      <c r="E516" s="7" t="s">
        <v>23</v>
      </c>
      <c r="F516" s="34"/>
      <c r="G516" s="7" t="s">
        <v>25</v>
      </c>
      <c r="H516" s="8" t="s">
        <v>1891</v>
      </c>
      <c r="I516" s="9">
        <v>44103.0</v>
      </c>
      <c r="J516" s="10"/>
      <c r="K516" s="13" t="s">
        <v>1892</v>
      </c>
      <c r="L516" s="12" t="s">
        <v>363</v>
      </c>
      <c r="M516" s="13" t="s">
        <v>388</v>
      </c>
      <c r="N516" s="25"/>
      <c r="O516" s="8" t="s">
        <v>85</v>
      </c>
      <c r="P516" s="8" t="s">
        <v>1893</v>
      </c>
      <c r="Q516" s="19"/>
      <c r="R516" s="19"/>
      <c r="S516" s="61" t="s">
        <v>1894</v>
      </c>
      <c r="T516" s="20"/>
      <c r="U516" s="18" t="str">
        <f t="shared" si="1"/>
        <v>#515</v>
      </c>
    </row>
    <row r="517">
      <c r="A517" s="16" t="s">
        <v>1895</v>
      </c>
      <c r="B517" s="6">
        <v>44106.0</v>
      </c>
      <c r="C517" s="7" t="s">
        <v>37</v>
      </c>
      <c r="D517" s="7" t="s">
        <v>116</v>
      </c>
      <c r="E517" s="7" t="s">
        <v>23</v>
      </c>
      <c r="F517" s="34"/>
      <c r="G517" s="7" t="s">
        <v>25</v>
      </c>
      <c r="H517" s="8" t="s">
        <v>1896</v>
      </c>
      <c r="I517" s="9">
        <v>44094.0</v>
      </c>
      <c r="J517" s="10">
        <v>44071.0</v>
      </c>
      <c r="K517" s="13" t="s">
        <v>1897</v>
      </c>
      <c r="L517" s="12" t="s">
        <v>426</v>
      </c>
      <c r="M517" s="13" t="s">
        <v>1898</v>
      </c>
      <c r="N517" s="25"/>
      <c r="O517" s="8" t="s">
        <v>85</v>
      </c>
      <c r="P517" s="8" t="s">
        <v>1899</v>
      </c>
      <c r="Q517" s="19"/>
      <c r="R517" s="19"/>
      <c r="S517" s="61" t="s">
        <v>1900</v>
      </c>
      <c r="T517" s="20"/>
      <c r="U517" s="18" t="str">
        <f t="shared" si="1"/>
        <v>#516</v>
      </c>
    </row>
    <row r="518">
      <c r="A518" s="16" t="s">
        <v>1901</v>
      </c>
      <c r="B518" s="6">
        <v>44106.0</v>
      </c>
      <c r="C518" s="7" t="s">
        <v>37</v>
      </c>
      <c r="D518" s="7" t="s">
        <v>59</v>
      </c>
      <c r="E518" s="7" t="s">
        <v>23</v>
      </c>
      <c r="F518" s="34"/>
      <c r="G518" s="7" t="s">
        <v>25</v>
      </c>
      <c r="H518" s="8" t="s">
        <v>1902</v>
      </c>
      <c r="I518" s="9">
        <v>44104.0</v>
      </c>
      <c r="J518" s="10">
        <v>44089.0</v>
      </c>
      <c r="K518" s="13" t="s">
        <v>1903</v>
      </c>
      <c r="L518" s="12" t="s">
        <v>363</v>
      </c>
      <c r="M518" s="13" t="s">
        <v>1904</v>
      </c>
      <c r="N518" s="25"/>
      <c r="O518" s="8" t="s">
        <v>85</v>
      </c>
      <c r="P518" s="8" t="s">
        <v>1905</v>
      </c>
      <c r="Q518" s="19"/>
      <c r="R518" s="19"/>
      <c r="S518" s="61" t="s">
        <v>1900</v>
      </c>
      <c r="T518" s="20"/>
      <c r="U518" s="18" t="str">
        <f t="shared" si="1"/>
        <v>#517</v>
      </c>
    </row>
    <row r="519">
      <c r="A519" s="16" t="s">
        <v>1906</v>
      </c>
      <c r="B519" s="6">
        <v>44109.0</v>
      </c>
      <c r="C519" s="7" t="s">
        <v>21</v>
      </c>
      <c r="D519" s="7" t="s">
        <v>116</v>
      </c>
      <c r="E519" s="7" t="s">
        <v>23</v>
      </c>
      <c r="F519" s="34"/>
      <c r="G519" s="7" t="s">
        <v>25</v>
      </c>
      <c r="H519" s="8" t="s">
        <v>1907</v>
      </c>
      <c r="I519" s="9">
        <v>44092.0</v>
      </c>
      <c r="J519" s="10">
        <v>44001.0</v>
      </c>
      <c r="K519" s="13" t="s">
        <v>1908</v>
      </c>
      <c r="L519" s="12" t="s">
        <v>1674</v>
      </c>
      <c r="M519" s="13" t="s">
        <v>1909</v>
      </c>
      <c r="N519" s="25"/>
      <c r="O519" s="8" t="s">
        <v>85</v>
      </c>
      <c r="P519" s="8" t="s">
        <v>1910</v>
      </c>
      <c r="Q519" s="19"/>
      <c r="R519" s="19"/>
      <c r="S519" s="61" t="s">
        <v>1911</v>
      </c>
      <c r="T519" s="20"/>
      <c r="U519" s="18" t="str">
        <f t="shared" si="1"/>
        <v>#518</v>
      </c>
    </row>
    <row r="520">
      <c r="A520" s="16" t="s">
        <v>1912</v>
      </c>
      <c r="B520" s="6">
        <v>44110.0</v>
      </c>
      <c r="C520" s="7" t="s">
        <v>37</v>
      </c>
      <c r="D520" s="7" t="s">
        <v>116</v>
      </c>
      <c r="E520" s="7" t="s">
        <v>23</v>
      </c>
      <c r="F520" s="34"/>
      <c r="G520" s="7" t="s">
        <v>25</v>
      </c>
      <c r="H520" s="8" t="s">
        <v>1913</v>
      </c>
      <c r="I520" s="9">
        <v>44108.0</v>
      </c>
      <c r="J520" s="10"/>
      <c r="K520" s="13" t="s">
        <v>1914</v>
      </c>
      <c r="L520" s="12" t="s">
        <v>363</v>
      </c>
      <c r="M520" s="13" t="s">
        <v>429</v>
      </c>
      <c r="N520" s="25"/>
      <c r="O520" s="8" t="s">
        <v>85</v>
      </c>
      <c r="P520" s="8" t="s">
        <v>1915</v>
      </c>
      <c r="Q520" s="19"/>
      <c r="R520" s="19"/>
      <c r="S520" s="61" t="s">
        <v>1916</v>
      </c>
      <c r="T520" s="20"/>
      <c r="U520" s="18" t="str">
        <f t="shared" si="1"/>
        <v>#519</v>
      </c>
    </row>
    <row r="521">
      <c r="A521" s="16" t="s">
        <v>1917</v>
      </c>
      <c r="B521" s="6">
        <v>44110.0</v>
      </c>
      <c r="C521" s="7" t="s">
        <v>21</v>
      </c>
      <c r="D521" s="7" t="s">
        <v>76</v>
      </c>
      <c r="E521" s="7" t="s">
        <v>23</v>
      </c>
      <c r="F521" s="34"/>
      <c r="G521" s="7" t="s">
        <v>25</v>
      </c>
      <c r="H521" s="8" t="s">
        <v>1918</v>
      </c>
      <c r="I521" s="9">
        <v>44108.0</v>
      </c>
      <c r="J521" s="10">
        <v>44101.0</v>
      </c>
      <c r="K521" s="13" t="s">
        <v>1914</v>
      </c>
      <c r="L521" s="12" t="s">
        <v>363</v>
      </c>
      <c r="M521" s="13" t="s">
        <v>1919</v>
      </c>
      <c r="N521" s="25"/>
      <c r="O521" s="8" t="s">
        <v>85</v>
      </c>
      <c r="P521" s="8" t="s">
        <v>1920</v>
      </c>
      <c r="Q521" s="19"/>
      <c r="R521" s="19"/>
      <c r="S521" s="61" t="s">
        <v>1916</v>
      </c>
      <c r="T521" s="20"/>
      <c r="U521" s="18" t="str">
        <f t="shared" si="1"/>
        <v>#520</v>
      </c>
    </row>
    <row r="522">
      <c r="A522" s="16" t="s">
        <v>1921</v>
      </c>
      <c r="B522" s="6">
        <v>44110.0</v>
      </c>
      <c r="C522" s="7" t="s">
        <v>37</v>
      </c>
      <c r="D522" s="7" t="s">
        <v>116</v>
      </c>
      <c r="E522" s="7" t="s">
        <v>23</v>
      </c>
      <c r="F522" s="34"/>
      <c r="G522" s="7" t="s">
        <v>25</v>
      </c>
      <c r="H522" s="8" t="s">
        <v>1922</v>
      </c>
      <c r="I522" s="9">
        <v>44108.0</v>
      </c>
      <c r="J522" s="10">
        <v>44107.0</v>
      </c>
      <c r="K522" s="13" t="s">
        <v>1914</v>
      </c>
      <c r="L522" s="12" t="s">
        <v>363</v>
      </c>
      <c r="M522" s="13" t="s">
        <v>1923</v>
      </c>
      <c r="N522" s="25"/>
      <c r="O522" s="8" t="s">
        <v>85</v>
      </c>
      <c r="P522" s="8" t="s">
        <v>1924</v>
      </c>
      <c r="Q522" s="19"/>
      <c r="R522" s="19"/>
      <c r="S522" s="61" t="s">
        <v>1916</v>
      </c>
      <c r="T522" s="20"/>
      <c r="U522" s="18" t="str">
        <f t="shared" si="1"/>
        <v>#521</v>
      </c>
    </row>
    <row r="523">
      <c r="A523" s="16" t="s">
        <v>1925</v>
      </c>
      <c r="B523" s="6">
        <v>44111.0</v>
      </c>
      <c r="C523" s="7" t="s">
        <v>21</v>
      </c>
      <c r="D523" s="7" t="s">
        <v>76</v>
      </c>
      <c r="E523" s="7" t="s">
        <v>23</v>
      </c>
      <c r="F523" s="34"/>
      <c r="G523" s="7" t="s">
        <v>25</v>
      </c>
      <c r="H523" s="8" t="s">
        <v>1926</v>
      </c>
      <c r="I523" s="9">
        <v>44108.0</v>
      </c>
      <c r="J523" s="10">
        <v>44109.0</v>
      </c>
      <c r="K523" s="13" t="s">
        <v>1927</v>
      </c>
      <c r="L523" s="12" t="s">
        <v>426</v>
      </c>
      <c r="M523" s="13" t="s">
        <v>1928</v>
      </c>
      <c r="N523" s="25"/>
      <c r="O523" s="8" t="s">
        <v>85</v>
      </c>
      <c r="P523" s="8" t="s">
        <v>334</v>
      </c>
      <c r="Q523" s="19"/>
      <c r="R523" s="19"/>
      <c r="S523" s="61" t="s">
        <v>1929</v>
      </c>
      <c r="T523" s="20"/>
      <c r="U523" s="18" t="str">
        <f t="shared" si="1"/>
        <v>#522</v>
      </c>
    </row>
    <row r="524">
      <c r="A524" s="16" t="s">
        <v>1930</v>
      </c>
      <c r="B524" s="6">
        <v>44111.0</v>
      </c>
      <c r="C524" s="7" t="s">
        <v>37</v>
      </c>
      <c r="D524" s="7" t="s">
        <v>116</v>
      </c>
      <c r="E524" s="7" t="s">
        <v>1931</v>
      </c>
      <c r="F524" s="34"/>
      <c r="G524" s="7" t="s">
        <v>25</v>
      </c>
      <c r="H524" s="8" t="s">
        <v>1932</v>
      </c>
      <c r="I524" s="9">
        <v>44083.0</v>
      </c>
      <c r="J524" s="12" t="s">
        <v>1442</v>
      </c>
      <c r="K524" s="13" t="s">
        <v>1933</v>
      </c>
      <c r="L524" s="12" t="s">
        <v>1674</v>
      </c>
      <c r="M524" s="13" t="s">
        <v>1442</v>
      </c>
      <c r="N524" s="25"/>
      <c r="O524" s="8" t="s">
        <v>85</v>
      </c>
      <c r="P524" s="8" t="s">
        <v>1934</v>
      </c>
      <c r="Q524" s="19"/>
      <c r="R524" s="19"/>
      <c r="S524" s="61" t="s">
        <v>1929</v>
      </c>
      <c r="T524" s="20"/>
      <c r="U524" s="18" t="str">
        <f t="shared" si="1"/>
        <v>#523</v>
      </c>
    </row>
    <row r="525">
      <c r="A525" s="16" t="s">
        <v>1935</v>
      </c>
      <c r="B525" s="6">
        <v>44112.0</v>
      </c>
      <c r="C525" s="7" t="s">
        <v>37</v>
      </c>
      <c r="D525" s="7" t="s">
        <v>22</v>
      </c>
      <c r="E525" s="7" t="s">
        <v>205</v>
      </c>
      <c r="F525" s="34"/>
      <c r="G525" s="7" t="s">
        <v>25</v>
      </c>
      <c r="H525" s="8" t="s">
        <v>1936</v>
      </c>
      <c r="I525" s="9">
        <v>44089.0</v>
      </c>
      <c r="J525" s="12" t="s">
        <v>1442</v>
      </c>
      <c r="K525" s="13" t="s">
        <v>1937</v>
      </c>
      <c r="L525" s="12" t="s">
        <v>1674</v>
      </c>
      <c r="M525" s="13" t="s">
        <v>1442</v>
      </c>
      <c r="N525" s="25"/>
      <c r="O525" s="8" t="s">
        <v>85</v>
      </c>
      <c r="P525" s="8" t="s">
        <v>1938</v>
      </c>
      <c r="Q525" s="19"/>
      <c r="R525" s="19"/>
      <c r="S525" s="61" t="s">
        <v>1939</v>
      </c>
      <c r="T525" s="20"/>
      <c r="U525" s="18" t="str">
        <f t="shared" si="1"/>
        <v>#524</v>
      </c>
    </row>
    <row r="526">
      <c r="A526" s="16" t="s">
        <v>1940</v>
      </c>
      <c r="B526" s="6">
        <v>44113.0</v>
      </c>
      <c r="C526" s="7" t="s">
        <v>37</v>
      </c>
      <c r="D526" s="7" t="s">
        <v>76</v>
      </c>
      <c r="E526" s="7" t="s">
        <v>205</v>
      </c>
      <c r="F526" s="34"/>
      <c r="G526" s="7" t="s">
        <v>25</v>
      </c>
      <c r="H526" s="8" t="s">
        <v>1941</v>
      </c>
      <c r="I526" s="9">
        <v>44098.0</v>
      </c>
      <c r="J526" s="12" t="s">
        <v>1442</v>
      </c>
      <c r="K526" s="13" t="s">
        <v>1942</v>
      </c>
      <c r="L526" s="12" t="s">
        <v>426</v>
      </c>
      <c r="M526" s="13" t="s">
        <v>1442</v>
      </c>
      <c r="N526" s="25"/>
      <c r="O526" s="8" t="s">
        <v>85</v>
      </c>
      <c r="P526" s="8" t="s">
        <v>1943</v>
      </c>
      <c r="Q526" s="19"/>
      <c r="R526" s="19"/>
      <c r="S526" s="61" t="s">
        <v>1944</v>
      </c>
      <c r="T526" s="20"/>
      <c r="U526" s="18" t="str">
        <f t="shared" si="1"/>
        <v>#525</v>
      </c>
    </row>
    <row r="527">
      <c r="A527" s="16" t="s">
        <v>1945</v>
      </c>
      <c r="B527" s="6">
        <v>44113.0</v>
      </c>
      <c r="C527" s="7" t="s">
        <v>21</v>
      </c>
      <c r="D527" s="7" t="s">
        <v>116</v>
      </c>
      <c r="E527" s="7" t="s">
        <v>205</v>
      </c>
      <c r="F527" s="34"/>
      <c r="G527" s="7" t="s">
        <v>25</v>
      </c>
      <c r="H527" s="8" t="s">
        <v>1941</v>
      </c>
      <c r="I527" s="9">
        <v>44098.0</v>
      </c>
      <c r="J527" s="12" t="s">
        <v>1442</v>
      </c>
      <c r="K527" s="13" t="s">
        <v>1946</v>
      </c>
      <c r="L527" s="12" t="s">
        <v>426</v>
      </c>
      <c r="M527" s="13" t="s">
        <v>1442</v>
      </c>
      <c r="N527" s="25"/>
      <c r="O527" s="8" t="s">
        <v>85</v>
      </c>
      <c r="P527" s="8" t="s">
        <v>1947</v>
      </c>
      <c r="Q527" s="19"/>
      <c r="R527" s="19"/>
      <c r="S527" s="61" t="s">
        <v>1944</v>
      </c>
      <c r="T527" s="20"/>
      <c r="U527" s="18" t="str">
        <f t="shared" si="1"/>
        <v>#526</v>
      </c>
    </row>
    <row r="528">
      <c r="A528" s="16" t="s">
        <v>1948</v>
      </c>
      <c r="B528" s="6">
        <v>44113.0</v>
      </c>
      <c r="C528" s="7" t="s">
        <v>37</v>
      </c>
      <c r="D528" s="7" t="s">
        <v>116</v>
      </c>
      <c r="E528" s="7" t="s">
        <v>1949</v>
      </c>
      <c r="F528" s="34"/>
      <c r="G528" s="7" t="s">
        <v>25</v>
      </c>
      <c r="H528" s="8" t="s">
        <v>1950</v>
      </c>
      <c r="I528" s="9">
        <v>44096.0</v>
      </c>
      <c r="J528" s="12"/>
      <c r="K528" s="13" t="s">
        <v>1942</v>
      </c>
      <c r="L528" s="12" t="s">
        <v>1674</v>
      </c>
      <c r="M528" s="13"/>
      <c r="N528" s="25"/>
      <c r="O528" s="8" t="s">
        <v>85</v>
      </c>
      <c r="P528" s="8" t="s">
        <v>1951</v>
      </c>
      <c r="Q528" s="19"/>
      <c r="R528" s="19"/>
      <c r="S528" s="61" t="s">
        <v>1944</v>
      </c>
      <c r="T528" s="20"/>
      <c r="U528" s="18" t="str">
        <f t="shared" si="1"/>
        <v>#527</v>
      </c>
    </row>
    <row r="529">
      <c r="A529" s="16" t="s">
        <v>1952</v>
      </c>
      <c r="B529" s="6">
        <v>44116.0</v>
      </c>
      <c r="C529" s="7" t="s">
        <v>21</v>
      </c>
      <c r="D529" s="7" t="s">
        <v>76</v>
      </c>
      <c r="E529" s="7" t="s">
        <v>23</v>
      </c>
      <c r="F529" s="34"/>
      <c r="G529" s="7" t="s">
        <v>25</v>
      </c>
      <c r="H529" s="8" t="s">
        <v>1953</v>
      </c>
      <c r="I529" s="9">
        <v>44108.0</v>
      </c>
      <c r="J529" s="10">
        <v>44111.0</v>
      </c>
      <c r="K529" s="13" t="s">
        <v>1954</v>
      </c>
      <c r="L529" s="12" t="s">
        <v>426</v>
      </c>
      <c r="M529" s="13" t="s">
        <v>1955</v>
      </c>
      <c r="N529" s="25"/>
      <c r="O529" s="8" t="s">
        <v>85</v>
      </c>
      <c r="P529" s="8" t="s">
        <v>1956</v>
      </c>
      <c r="Q529" s="19"/>
      <c r="R529" s="19"/>
      <c r="S529" s="61" t="s">
        <v>1957</v>
      </c>
      <c r="T529" s="20"/>
      <c r="U529" s="18" t="str">
        <f t="shared" si="1"/>
        <v>#528</v>
      </c>
    </row>
    <row r="530">
      <c r="A530" s="16" t="s">
        <v>1958</v>
      </c>
      <c r="B530" s="6">
        <v>44116.0</v>
      </c>
      <c r="C530" s="7" t="s">
        <v>21</v>
      </c>
      <c r="D530" s="7" t="s">
        <v>76</v>
      </c>
      <c r="E530" s="7" t="s">
        <v>23</v>
      </c>
      <c r="F530" s="34"/>
      <c r="G530" s="7" t="s">
        <v>25</v>
      </c>
      <c r="H530" s="8" t="s">
        <v>1959</v>
      </c>
      <c r="I530" s="9">
        <v>44104.0</v>
      </c>
      <c r="J530" s="10">
        <v>44114.0</v>
      </c>
      <c r="K530" s="13" t="s">
        <v>1960</v>
      </c>
      <c r="L530" s="12" t="s">
        <v>426</v>
      </c>
      <c r="M530" s="13" t="s">
        <v>1961</v>
      </c>
      <c r="N530" s="25"/>
      <c r="O530" s="8" t="s">
        <v>85</v>
      </c>
      <c r="P530" s="8" t="s">
        <v>1962</v>
      </c>
      <c r="Q530" s="19"/>
      <c r="R530" s="19"/>
      <c r="S530" s="61" t="s">
        <v>1957</v>
      </c>
      <c r="T530" s="20"/>
      <c r="U530" s="18" t="str">
        <f t="shared" si="1"/>
        <v>#529</v>
      </c>
    </row>
    <row r="531">
      <c r="A531" s="16" t="s">
        <v>1963</v>
      </c>
      <c r="B531" s="6">
        <v>44117.0</v>
      </c>
      <c r="C531" s="7" t="s">
        <v>37</v>
      </c>
      <c r="D531" s="7" t="s">
        <v>59</v>
      </c>
      <c r="E531" s="7" t="s">
        <v>23</v>
      </c>
      <c r="F531" s="34"/>
      <c r="G531" s="7" t="s">
        <v>25</v>
      </c>
      <c r="H531" s="8" t="s">
        <v>1964</v>
      </c>
      <c r="I531" s="9">
        <v>44115.0</v>
      </c>
      <c r="J531" s="10">
        <v>44105.0</v>
      </c>
      <c r="K531" s="13" t="s">
        <v>1965</v>
      </c>
      <c r="L531" s="12" t="s">
        <v>363</v>
      </c>
      <c r="M531" s="13" t="s">
        <v>1966</v>
      </c>
      <c r="N531" s="25"/>
      <c r="O531" s="8" t="s">
        <v>85</v>
      </c>
      <c r="P531" s="8" t="s">
        <v>1967</v>
      </c>
      <c r="Q531" s="19"/>
      <c r="R531" s="19"/>
      <c r="S531" s="61" t="s">
        <v>1968</v>
      </c>
      <c r="T531" s="20"/>
      <c r="U531" s="18" t="str">
        <f t="shared" si="1"/>
        <v>#530</v>
      </c>
    </row>
    <row r="532">
      <c r="A532" s="16" t="s">
        <v>1969</v>
      </c>
      <c r="B532" s="6">
        <v>44119.0</v>
      </c>
      <c r="C532" s="7" t="s">
        <v>37</v>
      </c>
      <c r="D532" s="7" t="s">
        <v>116</v>
      </c>
      <c r="E532" s="7" t="s">
        <v>205</v>
      </c>
      <c r="F532" s="34"/>
      <c r="G532" s="7" t="s">
        <v>25</v>
      </c>
      <c r="H532" s="8" t="s">
        <v>1841</v>
      </c>
      <c r="I532" s="9">
        <v>44091.0</v>
      </c>
      <c r="J532" s="12" t="s">
        <v>1442</v>
      </c>
      <c r="K532" s="13" t="s">
        <v>1970</v>
      </c>
      <c r="L532" s="12" t="s">
        <v>1674</v>
      </c>
      <c r="M532" s="13" t="s">
        <v>1442</v>
      </c>
      <c r="N532" s="25"/>
      <c r="O532" s="8" t="s">
        <v>85</v>
      </c>
      <c r="P532" s="8" t="s">
        <v>1971</v>
      </c>
      <c r="Q532" s="19"/>
      <c r="R532" s="19"/>
      <c r="S532" s="61" t="s">
        <v>1972</v>
      </c>
      <c r="T532" s="20"/>
      <c r="U532" s="18" t="str">
        <f t="shared" si="1"/>
        <v>#531</v>
      </c>
    </row>
    <row r="533">
      <c r="A533" s="16" t="s">
        <v>1973</v>
      </c>
      <c r="B533" s="6">
        <v>44120.0</v>
      </c>
      <c r="C533" s="34"/>
      <c r="D533" s="7" t="s">
        <v>1974</v>
      </c>
      <c r="E533" s="7" t="s">
        <v>158</v>
      </c>
      <c r="F533" s="34"/>
      <c r="G533" s="7" t="s">
        <v>25</v>
      </c>
      <c r="H533" s="8" t="s">
        <v>1975</v>
      </c>
      <c r="I533" s="9">
        <v>44104.0</v>
      </c>
      <c r="J533" s="12" t="s">
        <v>1442</v>
      </c>
      <c r="K533" s="13" t="s">
        <v>1976</v>
      </c>
      <c r="L533" s="12" t="s">
        <v>426</v>
      </c>
      <c r="M533" s="13" t="s">
        <v>1442</v>
      </c>
      <c r="N533" s="25"/>
      <c r="O533" s="8" t="s">
        <v>85</v>
      </c>
      <c r="P533" s="8" t="s">
        <v>1977</v>
      </c>
      <c r="Q533" s="19"/>
      <c r="R533" s="19"/>
      <c r="S533" s="61" t="s">
        <v>1978</v>
      </c>
      <c r="T533" s="20"/>
      <c r="U533" s="18" t="str">
        <f t="shared" si="1"/>
        <v>#532</v>
      </c>
    </row>
    <row r="534">
      <c r="A534" s="16" t="s">
        <v>1979</v>
      </c>
      <c r="B534" s="6">
        <v>44120.0</v>
      </c>
      <c r="C534" s="34"/>
      <c r="D534" s="7" t="s">
        <v>1974</v>
      </c>
      <c r="E534" s="7" t="s">
        <v>158</v>
      </c>
      <c r="F534" s="34"/>
      <c r="G534" s="7" t="s">
        <v>25</v>
      </c>
      <c r="H534" s="21" t="str">
        <f t="shared" ref="H534:H536" si="66">$H$533</f>
        <v>-9/30 印尼→台灣</v>
      </c>
      <c r="I534" s="58">
        <f t="shared" ref="I534:I536" si="67">$I$533</f>
        <v>44104</v>
      </c>
      <c r="J534" s="12" t="s">
        <v>1442</v>
      </c>
      <c r="K534" s="22" t="str">
        <f t="shared" ref="K534:K536" si="68">$K$533</f>
        <v>10/15 採檢
10/16 確診</v>
      </c>
      <c r="L534" s="23" t="str">
        <f t="shared" ref="L534:L536" si="69">$L$533</f>
        <v>居家檢疫</v>
      </c>
      <c r="M534" s="13" t="s">
        <v>1442</v>
      </c>
      <c r="N534" s="25"/>
      <c r="O534" s="8" t="s">
        <v>85</v>
      </c>
      <c r="P534" s="21" t="str">
        <f t="shared" ref="P534:P536" si="70">$P$533</f>
        <v>4名個案入境迄今均無疑似症狀，9月30日入境後即由校方分別安排至國內4家防疫旅館居家檢疫，10月15日檢疫期滿由衛生單位安排就醫採檢，並於今日確診</v>
      </c>
      <c r="Q534" s="19"/>
      <c r="R534" s="19"/>
      <c r="S534" s="61" t="s">
        <v>1978</v>
      </c>
      <c r="T534" s="20"/>
      <c r="U534" s="18" t="str">
        <f t="shared" si="1"/>
        <v>#533</v>
      </c>
    </row>
    <row r="535">
      <c r="A535" s="16" t="s">
        <v>1980</v>
      </c>
      <c r="B535" s="6">
        <v>44120.0</v>
      </c>
      <c r="C535" s="34"/>
      <c r="D535" s="7" t="s">
        <v>1974</v>
      </c>
      <c r="E535" s="7" t="s">
        <v>158</v>
      </c>
      <c r="F535" s="34"/>
      <c r="G535" s="7" t="s">
        <v>25</v>
      </c>
      <c r="H535" s="21" t="str">
        <f t="shared" si="66"/>
        <v>-9/30 印尼→台灣</v>
      </c>
      <c r="I535" s="58">
        <f t="shared" si="67"/>
        <v>44104</v>
      </c>
      <c r="J535" s="12" t="s">
        <v>1442</v>
      </c>
      <c r="K535" s="22" t="str">
        <f t="shared" si="68"/>
        <v>10/15 採檢
10/16 確診</v>
      </c>
      <c r="L535" s="23" t="str">
        <f t="shared" si="69"/>
        <v>居家檢疫</v>
      </c>
      <c r="M535" s="13" t="s">
        <v>1442</v>
      </c>
      <c r="N535" s="25"/>
      <c r="O535" s="8" t="s">
        <v>85</v>
      </c>
      <c r="P535" s="21" t="str">
        <f t="shared" si="70"/>
        <v>4名個案入境迄今均無疑似症狀，9月30日入境後即由校方分別安排至國內4家防疫旅館居家檢疫，10月15日檢疫期滿由衛生單位安排就醫採檢，並於今日確診</v>
      </c>
      <c r="Q535" s="19"/>
      <c r="R535" s="19"/>
      <c r="S535" s="61" t="s">
        <v>1978</v>
      </c>
      <c r="T535" s="20"/>
      <c r="U535" s="18" t="str">
        <f t="shared" si="1"/>
        <v>#534</v>
      </c>
    </row>
    <row r="536">
      <c r="A536" s="16" t="s">
        <v>1981</v>
      </c>
      <c r="B536" s="6">
        <v>44120.0</v>
      </c>
      <c r="C536" s="34"/>
      <c r="D536" s="7" t="s">
        <v>1974</v>
      </c>
      <c r="E536" s="7" t="s">
        <v>158</v>
      </c>
      <c r="F536" s="34"/>
      <c r="G536" s="7" t="s">
        <v>25</v>
      </c>
      <c r="H536" s="21" t="str">
        <f t="shared" si="66"/>
        <v>-9/30 印尼→台灣</v>
      </c>
      <c r="I536" s="58">
        <f t="shared" si="67"/>
        <v>44104</v>
      </c>
      <c r="J536" s="12" t="s">
        <v>1442</v>
      </c>
      <c r="K536" s="22" t="str">
        <f t="shared" si="68"/>
        <v>10/15 採檢
10/16 確診</v>
      </c>
      <c r="L536" s="23" t="str">
        <f t="shared" si="69"/>
        <v>居家檢疫</v>
      </c>
      <c r="M536" s="13" t="s">
        <v>1442</v>
      </c>
      <c r="N536" s="25"/>
      <c r="O536" s="8" t="s">
        <v>85</v>
      </c>
      <c r="P536" s="21" t="str">
        <f t="shared" si="70"/>
        <v>4名個案入境迄今均無疑似症狀，9月30日入境後即由校方分別安排至國內4家防疫旅館居家檢疫，10月15日檢疫期滿由衛生單位安排就醫採檢，並於今日確診</v>
      </c>
      <c r="Q536" s="19"/>
      <c r="R536" s="19"/>
      <c r="S536" s="61" t="s">
        <v>1978</v>
      </c>
      <c r="T536" s="20"/>
      <c r="U536" s="18" t="str">
        <f t="shared" si="1"/>
        <v>#535</v>
      </c>
    </row>
    <row r="537">
      <c r="A537" s="16" t="s">
        <v>1982</v>
      </c>
      <c r="B537" s="6">
        <v>44123.0</v>
      </c>
      <c r="C537" s="7" t="s">
        <v>37</v>
      </c>
      <c r="D537" s="7" t="s">
        <v>76</v>
      </c>
      <c r="E537" s="7" t="s">
        <v>23</v>
      </c>
      <c r="F537" s="34"/>
      <c r="G537" s="7" t="s">
        <v>25</v>
      </c>
      <c r="H537" s="8" t="s">
        <v>1983</v>
      </c>
      <c r="I537" s="9">
        <v>44115.0</v>
      </c>
      <c r="J537" s="10">
        <v>44113.0</v>
      </c>
      <c r="K537" s="13" t="s">
        <v>1984</v>
      </c>
      <c r="L537" s="12" t="s">
        <v>426</v>
      </c>
      <c r="M537" s="13" t="s">
        <v>1985</v>
      </c>
      <c r="N537" s="25"/>
      <c r="O537" s="8" t="s">
        <v>85</v>
      </c>
      <c r="P537" s="8" t="s">
        <v>1986</v>
      </c>
      <c r="Q537" s="19"/>
      <c r="R537" s="19"/>
      <c r="S537" s="61" t="s">
        <v>1987</v>
      </c>
      <c r="T537" s="20"/>
      <c r="U537" s="18" t="str">
        <f t="shared" si="1"/>
        <v>#536</v>
      </c>
    </row>
    <row r="538">
      <c r="A538" s="16" t="s">
        <v>1988</v>
      </c>
      <c r="B538" s="6">
        <v>44123.0</v>
      </c>
      <c r="C538" s="7" t="s">
        <v>37</v>
      </c>
      <c r="D538" s="7" t="s">
        <v>59</v>
      </c>
      <c r="E538" s="7" t="s">
        <v>23</v>
      </c>
      <c r="F538" s="34"/>
      <c r="G538" s="7" t="s">
        <v>25</v>
      </c>
      <c r="H538" s="8" t="s">
        <v>1989</v>
      </c>
      <c r="I538" s="9">
        <v>44108.0</v>
      </c>
      <c r="J538" s="12" t="s">
        <v>1442</v>
      </c>
      <c r="K538" s="13" t="s">
        <v>1990</v>
      </c>
      <c r="L538" s="12" t="s">
        <v>426</v>
      </c>
      <c r="M538" s="13" t="s">
        <v>1442</v>
      </c>
      <c r="N538" s="25"/>
      <c r="O538" s="8" t="s">
        <v>85</v>
      </c>
      <c r="P538" s="8" t="s">
        <v>1991</v>
      </c>
      <c r="Q538" s="19"/>
      <c r="R538" s="19"/>
      <c r="S538" s="61" t="s">
        <v>1987</v>
      </c>
      <c r="T538" s="20"/>
      <c r="U538" s="18" t="str">
        <f t="shared" si="1"/>
        <v>#537</v>
      </c>
    </row>
    <row r="539">
      <c r="A539" s="16" t="s">
        <v>1992</v>
      </c>
      <c r="B539" s="6">
        <v>44123.0</v>
      </c>
      <c r="C539" s="7" t="s">
        <v>37</v>
      </c>
      <c r="D539" s="7" t="s">
        <v>116</v>
      </c>
      <c r="E539" s="7" t="s">
        <v>205</v>
      </c>
      <c r="F539" s="34"/>
      <c r="G539" s="7" t="s">
        <v>25</v>
      </c>
      <c r="H539" s="8" t="s">
        <v>1993</v>
      </c>
      <c r="I539" s="9">
        <v>44108.0</v>
      </c>
      <c r="J539" s="12" t="s">
        <v>1442</v>
      </c>
      <c r="K539" s="13" t="s">
        <v>1990</v>
      </c>
      <c r="L539" s="12" t="s">
        <v>426</v>
      </c>
      <c r="M539" s="13" t="s">
        <v>1442</v>
      </c>
      <c r="N539" s="25"/>
      <c r="O539" s="8" t="s">
        <v>85</v>
      </c>
      <c r="P539" s="8" t="s">
        <v>1994</v>
      </c>
      <c r="Q539" s="19"/>
      <c r="R539" s="19"/>
      <c r="S539" s="61" t="s">
        <v>1987</v>
      </c>
      <c r="T539" s="20"/>
      <c r="U539" s="18" t="str">
        <f t="shared" si="1"/>
        <v>#538</v>
      </c>
    </row>
    <row r="540">
      <c r="A540" s="16" t="s">
        <v>1995</v>
      </c>
      <c r="B540" s="6">
        <v>44123.0</v>
      </c>
      <c r="C540" s="7" t="s">
        <v>21</v>
      </c>
      <c r="D540" s="7" t="s">
        <v>267</v>
      </c>
      <c r="E540" s="7" t="s">
        <v>158</v>
      </c>
      <c r="F540" s="34"/>
      <c r="G540" s="7" t="s">
        <v>25</v>
      </c>
      <c r="H540" s="8" t="s">
        <v>1996</v>
      </c>
      <c r="I540" s="9">
        <v>44107.0</v>
      </c>
      <c r="J540" s="12" t="s">
        <v>1442</v>
      </c>
      <c r="K540" s="13" t="s">
        <v>1997</v>
      </c>
      <c r="L540" s="12" t="s">
        <v>426</v>
      </c>
      <c r="M540" s="13" t="s">
        <v>1442</v>
      </c>
      <c r="N540" s="25"/>
      <c r="O540" s="8" t="s">
        <v>85</v>
      </c>
      <c r="P540" s="8" t="s">
        <v>1998</v>
      </c>
      <c r="Q540" s="19"/>
      <c r="R540" s="19"/>
      <c r="S540" s="61" t="s">
        <v>1987</v>
      </c>
      <c r="T540" s="20"/>
      <c r="U540" s="18" t="str">
        <f t="shared" si="1"/>
        <v>#539</v>
      </c>
    </row>
    <row r="541">
      <c r="A541" s="16" t="s">
        <v>1999</v>
      </c>
      <c r="B541" s="6">
        <v>44123.0</v>
      </c>
      <c r="C541" s="7" t="s">
        <v>21</v>
      </c>
      <c r="D541" s="7" t="s">
        <v>267</v>
      </c>
      <c r="E541" s="7" t="s">
        <v>2000</v>
      </c>
      <c r="F541" s="34"/>
      <c r="G541" s="7" t="s">
        <v>25</v>
      </c>
      <c r="H541" s="8" t="s">
        <v>2001</v>
      </c>
      <c r="I541" s="9">
        <v>44113.0</v>
      </c>
      <c r="J541" s="10">
        <v>44120.0</v>
      </c>
      <c r="K541" s="13" t="s">
        <v>2002</v>
      </c>
      <c r="L541" s="12" t="s">
        <v>426</v>
      </c>
      <c r="M541" s="13" t="s">
        <v>2003</v>
      </c>
      <c r="N541" s="25"/>
      <c r="O541" s="8" t="s">
        <v>85</v>
      </c>
      <c r="P541" s="8" t="s">
        <v>2004</v>
      </c>
      <c r="Q541" s="19"/>
      <c r="R541" s="19"/>
      <c r="S541" s="61" t="s">
        <v>1987</v>
      </c>
      <c r="T541" s="20"/>
      <c r="U541" s="18" t="str">
        <f t="shared" si="1"/>
        <v>#540</v>
      </c>
    </row>
    <row r="542">
      <c r="A542" s="16" t="s">
        <v>2005</v>
      </c>
      <c r="B542" s="6">
        <v>44124.0</v>
      </c>
      <c r="C542" s="7" t="s">
        <v>21</v>
      </c>
      <c r="D542" s="7" t="s">
        <v>76</v>
      </c>
      <c r="E542" s="7" t="s">
        <v>205</v>
      </c>
      <c r="F542" s="34"/>
      <c r="G542" s="7" t="s">
        <v>25</v>
      </c>
      <c r="H542" s="8" t="s">
        <v>2006</v>
      </c>
      <c r="I542" s="9">
        <v>44109.0</v>
      </c>
      <c r="J542" s="12" t="s">
        <v>1442</v>
      </c>
      <c r="K542" s="13" t="s">
        <v>2007</v>
      </c>
      <c r="L542" s="12" t="s">
        <v>426</v>
      </c>
      <c r="M542" s="13" t="s">
        <v>1442</v>
      </c>
      <c r="N542" s="25"/>
      <c r="O542" s="8" t="s">
        <v>85</v>
      </c>
      <c r="P542" s="8" t="s">
        <v>2008</v>
      </c>
      <c r="Q542" s="19"/>
      <c r="R542" s="19"/>
      <c r="S542" s="61" t="s">
        <v>2009</v>
      </c>
      <c r="T542" s="20"/>
      <c r="U542" s="18" t="str">
        <f t="shared" si="1"/>
        <v>#541</v>
      </c>
    </row>
    <row r="543">
      <c r="A543" s="16" t="s">
        <v>2010</v>
      </c>
      <c r="B543" s="6">
        <v>44124.0</v>
      </c>
      <c r="C543" s="7" t="s">
        <v>37</v>
      </c>
      <c r="D543" s="7" t="s">
        <v>76</v>
      </c>
      <c r="E543" s="7" t="s">
        <v>205</v>
      </c>
      <c r="F543" s="34"/>
      <c r="G543" s="7" t="s">
        <v>25</v>
      </c>
      <c r="H543" s="8" t="s">
        <v>2006</v>
      </c>
      <c r="I543" s="9">
        <v>44109.0</v>
      </c>
      <c r="J543" s="12" t="s">
        <v>1442</v>
      </c>
      <c r="K543" s="13" t="s">
        <v>2007</v>
      </c>
      <c r="L543" s="12" t="s">
        <v>426</v>
      </c>
      <c r="M543" s="13" t="s">
        <v>1442</v>
      </c>
      <c r="N543" s="25"/>
      <c r="O543" s="8" t="s">
        <v>85</v>
      </c>
      <c r="P543" s="8" t="s">
        <v>2008</v>
      </c>
      <c r="Q543" s="19"/>
      <c r="R543" s="19"/>
      <c r="S543" s="61" t="s">
        <v>2009</v>
      </c>
      <c r="T543" s="20"/>
      <c r="U543" s="18" t="str">
        <f t="shared" si="1"/>
        <v>#542</v>
      </c>
    </row>
    <row r="544">
      <c r="A544" s="16" t="s">
        <v>2011</v>
      </c>
      <c r="B544" s="6">
        <v>44124.0</v>
      </c>
      <c r="C544" s="7" t="s">
        <v>37</v>
      </c>
      <c r="D544" s="7" t="s">
        <v>22</v>
      </c>
      <c r="E544" s="7" t="s">
        <v>23</v>
      </c>
      <c r="F544" s="34"/>
      <c r="G544" s="7" t="s">
        <v>25</v>
      </c>
      <c r="H544" s="8" t="s">
        <v>2012</v>
      </c>
      <c r="I544" s="9">
        <v>44109.0</v>
      </c>
      <c r="J544" s="10">
        <v>44109.0</v>
      </c>
      <c r="K544" s="13" t="s">
        <v>2013</v>
      </c>
      <c r="L544" s="12" t="s">
        <v>363</v>
      </c>
      <c r="M544" s="13" t="s">
        <v>2014</v>
      </c>
      <c r="N544" s="25"/>
      <c r="O544" s="8" t="s">
        <v>85</v>
      </c>
      <c r="P544" s="8" t="s">
        <v>2015</v>
      </c>
      <c r="Q544" s="19"/>
      <c r="R544" s="19"/>
      <c r="S544" s="61" t="s">
        <v>2009</v>
      </c>
      <c r="T544" s="20"/>
      <c r="U544" s="18" t="str">
        <f t="shared" si="1"/>
        <v>#543</v>
      </c>
    </row>
    <row r="545">
      <c r="A545" s="16" t="s">
        <v>2016</v>
      </c>
      <c r="B545" s="6">
        <v>44125.0</v>
      </c>
      <c r="C545" s="7" t="s">
        <v>37</v>
      </c>
      <c r="D545" s="7" t="s">
        <v>267</v>
      </c>
      <c r="E545" s="7" t="s">
        <v>158</v>
      </c>
      <c r="F545" s="34"/>
      <c r="G545" s="7" t="s">
        <v>25</v>
      </c>
      <c r="H545" s="8" t="s">
        <v>2017</v>
      </c>
      <c r="I545" s="9">
        <v>44109.0</v>
      </c>
      <c r="J545" s="10">
        <v>44112.0</v>
      </c>
      <c r="K545" s="13" t="s">
        <v>2018</v>
      </c>
      <c r="L545" s="12" t="s">
        <v>1674</v>
      </c>
      <c r="M545" s="13" t="s">
        <v>618</v>
      </c>
      <c r="N545" s="25"/>
      <c r="O545" s="8" t="s">
        <v>85</v>
      </c>
      <c r="P545" s="8" t="s">
        <v>2019</v>
      </c>
      <c r="Q545" s="19"/>
      <c r="R545" s="19"/>
      <c r="S545" s="61" t="s">
        <v>2020</v>
      </c>
      <c r="T545" s="20"/>
      <c r="U545" s="18" t="str">
        <f t="shared" si="1"/>
        <v>#544</v>
      </c>
    </row>
    <row r="546">
      <c r="A546" s="16" t="s">
        <v>2021</v>
      </c>
      <c r="B546" s="6">
        <v>44126.0</v>
      </c>
      <c r="C546" s="7" t="s">
        <v>21</v>
      </c>
      <c r="D546" s="7" t="s">
        <v>116</v>
      </c>
      <c r="E546" s="7" t="s">
        <v>158</v>
      </c>
      <c r="F546" s="34"/>
      <c r="G546" s="7" t="s">
        <v>25</v>
      </c>
      <c r="H546" s="8" t="s">
        <v>2022</v>
      </c>
      <c r="I546" s="9">
        <v>44118.0</v>
      </c>
      <c r="J546" s="10">
        <v>44121.0</v>
      </c>
      <c r="K546" s="13" t="s">
        <v>2023</v>
      </c>
      <c r="L546" s="12" t="s">
        <v>426</v>
      </c>
      <c r="M546" s="13" t="s">
        <v>2024</v>
      </c>
      <c r="N546" s="25"/>
      <c r="O546" s="8" t="s">
        <v>85</v>
      </c>
      <c r="P546" s="8" t="s">
        <v>2025</v>
      </c>
      <c r="Q546" s="19"/>
      <c r="R546" s="19"/>
      <c r="S546" s="61" t="s">
        <v>2026</v>
      </c>
      <c r="T546" s="20"/>
      <c r="U546" s="18" t="str">
        <f t="shared" si="1"/>
        <v>#545</v>
      </c>
    </row>
    <row r="547">
      <c r="A547" s="16" t="s">
        <v>2027</v>
      </c>
      <c r="B547" s="6">
        <v>44126.0</v>
      </c>
      <c r="C547" s="7" t="s">
        <v>37</v>
      </c>
      <c r="D547" s="7" t="s">
        <v>116</v>
      </c>
      <c r="E547" s="7" t="s">
        <v>23</v>
      </c>
      <c r="F547" s="34"/>
      <c r="G547" s="7" t="s">
        <v>25</v>
      </c>
      <c r="H547" s="8" t="s">
        <v>2028</v>
      </c>
      <c r="I547" s="9">
        <v>44124.0</v>
      </c>
      <c r="J547" s="10">
        <v>44117.0</v>
      </c>
      <c r="K547" s="13" t="s">
        <v>2029</v>
      </c>
      <c r="L547" s="12" t="s">
        <v>363</v>
      </c>
      <c r="M547" s="13" t="s">
        <v>2030</v>
      </c>
      <c r="N547" s="25"/>
      <c r="O547" s="8" t="s">
        <v>85</v>
      </c>
      <c r="P547" s="8" t="s">
        <v>2031</v>
      </c>
      <c r="Q547" s="19"/>
      <c r="R547" s="19"/>
      <c r="S547" s="61" t="s">
        <v>2026</v>
      </c>
      <c r="T547" s="20"/>
      <c r="U547" s="18" t="str">
        <f t="shared" si="1"/>
        <v>#546</v>
      </c>
    </row>
    <row r="548">
      <c r="A548" s="16" t="s">
        <v>2032</v>
      </c>
      <c r="B548" s="6">
        <v>44126.0</v>
      </c>
      <c r="C548" s="7" t="s">
        <v>21</v>
      </c>
      <c r="D548" s="7" t="s">
        <v>116</v>
      </c>
      <c r="E548" s="7" t="s">
        <v>158</v>
      </c>
      <c r="F548" s="34"/>
      <c r="G548" s="7" t="s">
        <v>25</v>
      </c>
      <c r="H548" s="8" t="s">
        <v>2033</v>
      </c>
      <c r="I548" s="9">
        <v>44112.0</v>
      </c>
      <c r="J548" s="12" t="s">
        <v>1442</v>
      </c>
      <c r="K548" s="13" t="s">
        <v>2034</v>
      </c>
      <c r="L548" s="12" t="s">
        <v>426</v>
      </c>
      <c r="M548" s="13" t="s">
        <v>1442</v>
      </c>
      <c r="N548" s="25"/>
      <c r="O548" s="8" t="s">
        <v>85</v>
      </c>
      <c r="P548" s="8" t="s">
        <v>2035</v>
      </c>
      <c r="Q548" s="19"/>
      <c r="R548" s="19"/>
      <c r="S548" s="61" t="s">
        <v>2026</v>
      </c>
      <c r="T548" s="20"/>
      <c r="U548" s="18" t="str">
        <f t="shared" si="1"/>
        <v>#547</v>
      </c>
    </row>
    <row r="549">
      <c r="A549" s="16" t="s">
        <v>2036</v>
      </c>
      <c r="B549" s="6">
        <v>44126.0</v>
      </c>
      <c r="C549" s="7" t="s">
        <v>21</v>
      </c>
      <c r="D549" s="7" t="s">
        <v>116</v>
      </c>
      <c r="E549" s="7" t="s">
        <v>205</v>
      </c>
      <c r="F549" s="34"/>
      <c r="G549" s="7" t="s">
        <v>25</v>
      </c>
      <c r="H549" s="8" t="s">
        <v>2037</v>
      </c>
      <c r="I549" s="9">
        <v>44117.0</v>
      </c>
      <c r="J549" s="10">
        <v>44121.0</v>
      </c>
      <c r="K549" s="13" t="s">
        <v>2029</v>
      </c>
      <c r="L549" s="12" t="s">
        <v>426</v>
      </c>
      <c r="M549" s="13" t="s">
        <v>2038</v>
      </c>
      <c r="N549" s="25"/>
      <c r="O549" s="8" t="s">
        <v>85</v>
      </c>
      <c r="P549" s="8" t="s">
        <v>2039</v>
      </c>
      <c r="Q549" s="19"/>
      <c r="R549" s="19"/>
      <c r="S549" s="61" t="s">
        <v>2026</v>
      </c>
      <c r="T549" s="20"/>
      <c r="U549" s="18" t="str">
        <f t="shared" si="1"/>
        <v>#548</v>
      </c>
    </row>
    <row r="550">
      <c r="A550" s="16" t="s">
        <v>2040</v>
      </c>
      <c r="B550" s="6">
        <v>44128.0</v>
      </c>
      <c r="C550" s="7" t="s">
        <v>21</v>
      </c>
      <c r="D550" s="7" t="s">
        <v>76</v>
      </c>
      <c r="E550" s="7" t="s">
        <v>205</v>
      </c>
      <c r="F550" s="34"/>
      <c r="G550" s="7" t="s">
        <v>25</v>
      </c>
      <c r="H550" s="8" t="s">
        <v>2041</v>
      </c>
      <c r="I550" s="9">
        <v>44104.0</v>
      </c>
      <c r="J550" s="12" t="s">
        <v>1442</v>
      </c>
      <c r="K550" s="13" t="s">
        <v>2042</v>
      </c>
      <c r="L550" s="12" t="s">
        <v>1674</v>
      </c>
      <c r="M550" s="13" t="s">
        <v>1442</v>
      </c>
      <c r="N550" s="25"/>
      <c r="O550" s="8" t="s">
        <v>85</v>
      </c>
      <c r="P550" s="8" t="s">
        <v>2043</v>
      </c>
      <c r="Q550" s="19"/>
      <c r="R550" s="19"/>
      <c r="S550" s="61" t="s">
        <v>2044</v>
      </c>
      <c r="T550" s="20"/>
      <c r="U550" s="18" t="str">
        <f t="shared" si="1"/>
        <v>#549</v>
      </c>
    </row>
    <row r="551">
      <c r="A551" s="16" t="s">
        <v>2045</v>
      </c>
      <c r="B551" s="6">
        <v>44128.0</v>
      </c>
      <c r="C551" s="7" t="s">
        <v>37</v>
      </c>
      <c r="D551" s="7" t="s">
        <v>116</v>
      </c>
      <c r="E551" s="7" t="s">
        <v>23</v>
      </c>
      <c r="F551" s="34"/>
      <c r="G551" s="7" t="s">
        <v>25</v>
      </c>
      <c r="H551" s="8" t="s">
        <v>2046</v>
      </c>
      <c r="I551" s="9">
        <v>44122.0</v>
      </c>
      <c r="J551" s="10">
        <v>44125.0</v>
      </c>
      <c r="K551" s="13" t="s">
        <v>2047</v>
      </c>
      <c r="L551" s="12" t="s">
        <v>426</v>
      </c>
      <c r="M551" s="13" t="s">
        <v>2048</v>
      </c>
      <c r="N551" s="25"/>
      <c r="O551" s="8" t="s">
        <v>85</v>
      </c>
      <c r="P551" s="21"/>
      <c r="Q551" s="19"/>
      <c r="R551" s="19"/>
      <c r="S551" s="61" t="s">
        <v>2044</v>
      </c>
      <c r="T551" s="20"/>
      <c r="U551" s="18" t="str">
        <f t="shared" si="1"/>
        <v>#550</v>
      </c>
    </row>
    <row r="552">
      <c r="A552" s="63"/>
      <c r="B552" s="64"/>
      <c r="C552" s="34"/>
      <c r="D552" s="34"/>
      <c r="E552" s="34"/>
      <c r="F552" s="34"/>
      <c r="G552" s="34"/>
      <c r="H552" s="21"/>
      <c r="I552" s="19"/>
      <c r="J552" s="10"/>
      <c r="K552" s="22"/>
      <c r="L552" s="23"/>
      <c r="M552" s="22"/>
      <c r="N552" s="25"/>
      <c r="O552" s="21"/>
      <c r="P552" s="21"/>
      <c r="Q552" s="19"/>
      <c r="R552" s="19"/>
      <c r="S552" s="20"/>
      <c r="T552" s="20"/>
      <c r="U552" s="18"/>
    </row>
    <row r="553">
      <c r="A553" s="63"/>
      <c r="B553" s="64"/>
      <c r="C553" s="34"/>
      <c r="D553" s="34"/>
      <c r="E553" s="34"/>
      <c r="F553" s="34"/>
      <c r="G553" s="34"/>
      <c r="H553" s="21"/>
      <c r="I553" s="19"/>
      <c r="J553" s="10"/>
      <c r="K553" s="22"/>
      <c r="L553" s="23"/>
      <c r="M553" s="22"/>
      <c r="N553" s="25"/>
      <c r="O553" s="21"/>
      <c r="P553" s="21"/>
      <c r="Q553" s="19"/>
      <c r="R553" s="19"/>
      <c r="S553" s="20"/>
      <c r="T553" s="20"/>
      <c r="U553" s="18"/>
    </row>
    <row r="554">
      <c r="A554" s="63"/>
      <c r="B554" s="64"/>
      <c r="C554" s="34"/>
      <c r="D554" s="34"/>
      <c r="E554" s="34"/>
      <c r="F554" s="34"/>
      <c r="G554" s="34"/>
      <c r="H554" s="21"/>
      <c r="I554" s="19"/>
      <c r="J554" s="10"/>
      <c r="K554" s="22"/>
      <c r="L554" s="23"/>
      <c r="M554" s="22"/>
      <c r="N554" s="25"/>
      <c r="O554" s="21"/>
      <c r="P554" s="21"/>
      <c r="Q554" s="19"/>
      <c r="R554" s="19"/>
      <c r="S554" s="20"/>
      <c r="T554" s="20"/>
      <c r="U554" s="18"/>
    </row>
    <row r="555">
      <c r="A555" s="63"/>
      <c r="B555" s="64"/>
      <c r="C555" s="34"/>
      <c r="D555" s="34"/>
      <c r="E555" s="34"/>
      <c r="F555" s="34"/>
      <c r="G555" s="34"/>
      <c r="H555" s="21"/>
      <c r="I555" s="19"/>
      <c r="J555" s="10"/>
      <c r="K555" s="22"/>
      <c r="L555" s="23"/>
      <c r="M555" s="22"/>
      <c r="N555" s="25"/>
      <c r="O555" s="21"/>
      <c r="P555" s="21"/>
      <c r="Q555" s="19"/>
      <c r="R555" s="19"/>
      <c r="S555" s="20"/>
      <c r="T555" s="20"/>
      <c r="U555" s="18"/>
    </row>
    <row r="556">
      <c r="A556" s="63"/>
      <c r="B556" s="64"/>
      <c r="C556" s="34"/>
      <c r="D556" s="34"/>
      <c r="E556" s="34"/>
      <c r="F556" s="34"/>
      <c r="G556" s="34"/>
      <c r="H556" s="21"/>
      <c r="I556" s="19"/>
      <c r="J556" s="10"/>
      <c r="K556" s="22"/>
      <c r="L556" s="23"/>
      <c r="M556" s="22"/>
      <c r="N556" s="25"/>
      <c r="O556" s="21"/>
      <c r="P556" s="21"/>
      <c r="Q556" s="19"/>
      <c r="R556" s="19"/>
      <c r="S556" s="20"/>
      <c r="T556" s="20"/>
      <c r="U556" s="18"/>
    </row>
    <row r="557">
      <c r="A557" s="63"/>
      <c r="B557" s="64"/>
      <c r="C557" s="34"/>
      <c r="D557" s="34"/>
      <c r="E557" s="34"/>
      <c r="F557" s="34"/>
      <c r="G557" s="34"/>
      <c r="H557" s="21"/>
      <c r="I557" s="19"/>
      <c r="J557" s="10"/>
      <c r="K557" s="22"/>
      <c r="L557" s="23"/>
      <c r="M557" s="22"/>
      <c r="N557" s="25"/>
      <c r="O557" s="21"/>
      <c r="P557" s="21"/>
      <c r="Q557" s="19"/>
      <c r="R557" s="19"/>
      <c r="S557" s="20"/>
      <c r="T557" s="20"/>
      <c r="U557" s="18"/>
    </row>
    <row r="558">
      <c r="A558" s="63"/>
      <c r="B558" s="64"/>
      <c r="C558" s="34"/>
      <c r="D558" s="34"/>
      <c r="E558" s="34"/>
      <c r="F558" s="34"/>
      <c r="G558" s="34"/>
      <c r="H558" s="21"/>
      <c r="I558" s="19"/>
      <c r="J558" s="10"/>
      <c r="K558" s="22"/>
      <c r="L558" s="23"/>
      <c r="M558" s="22"/>
      <c r="N558" s="25"/>
      <c r="O558" s="21"/>
      <c r="P558" s="21"/>
      <c r="Q558" s="19"/>
      <c r="R558" s="19"/>
      <c r="S558" s="20"/>
      <c r="T558" s="20"/>
      <c r="U558" s="18"/>
    </row>
    <row r="559">
      <c r="A559" s="63"/>
      <c r="B559" s="64"/>
      <c r="C559" s="34"/>
      <c r="D559" s="34"/>
      <c r="E559" s="34"/>
      <c r="F559" s="34"/>
      <c r="G559" s="34"/>
      <c r="H559" s="21"/>
      <c r="I559" s="19"/>
      <c r="J559" s="10"/>
      <c r="K559" s="22"/>
      <c r="L559" s="23"/>
      <c r="M559" s="22"/>
      <c r="N559" s="25"/>
      <c r="O559" s="21"/>
      <c r="P559" s="21"/>
      <c r="Q559" s="19"/>
      <c r="R559" s="19"/>
      <c r="S559" s="20"/>
      <c r="T559" s="20"/>
      <c r="U559" s="18"/>
    </row>
    <row r="560">
      <c r="A560" s="63"/>
      <c r="B560" s="64"/>
      <c r="C560" s="34"/>
      <c r="D560" s="34"/>
      <c r="E560" s="34"/>
      <c r="F560" s="34"/>
      <c r="G560" s="34"/>
      <c r="H560" s="21"/>
      <c r="I560" s="19"/>
      <c r="J560" s="10"/>
      <c r="K560" s="22"/>
      <c r="L560" s="23"/>
      <c r="M560" s="22"/>
      <c r="N560" s="25"/>
      <c r="O560" s="21"/>
      <c r="P560" s="21"/>
      <c r="Q560" s="19"/>
      <c r="R560" s="19"/>
      <c r="S560" s="20"/>
      <c r="T560" s="20"/>
      <c r="U560" s="18"/>
    </row>
    <row r="561">
      <c r="A561" s="63"/>
      <c r="B561" s="64"/>
      <c r="C561" s="34"/>
      <c r="D561" s="34"/>
      <c r="E561" s="34"/>
      <c r="F561" s="34"/>
      <c r="G561" s="34"/>
      <c r="H561" s="21"/>
      <c r="I561" s="19"/>
      <c r="J561" s="10"/>
      <c r="K561" s="22"/>
      <c r="L561" s="23"/>
      <c r="M561" s="22"/>
      <c r="N561" s="25"/>
      <c r="O561" s="21"/>
      <c r="P561" s="21"/>
      <c r="Q561" s="19"/>
      <c r="R561" s="19"/>
      <c r="S561" s="20"/>
      <c r="T561" s="20"/>
      <c r="U561" s="18"/>
    </row>
    <row r="562">
      <c r="A562" s="63"/>
      <c r="B562" s="64"/>
      <c r="C562" s="34"/>
      <c r="D562" s="34"/>
      <c r="E562" s="34"/>
      <c r="F562" s="34"/>
      <c r="G562" s="34"/>
      <c r="H562" s="21"/>
      <c r="I562" s="19"/>
      <c r="J562" s="10"/>
      <c r="K562" s="22"/>
      <c r="L562" s="23"/>
      <c r="M562" s="22"/>
      <c r="N562" s="25"/>
      <c r="O562" s="21"/>
      <c r="P562" s="21"/>
      <c r="Q562" s="19"/>
      <c r="R562" s="19"/>
      <c r="S562" s="20"/>
      <c r="T562" s="20"/>
      <c r="U562" s="18"/>
    </row>
    <row r="563">
      <c r="A563" s="63"/>
      <c r="B563" s="64"/>
      <c r="C563" s="34"/>
      <c r="D563" s="34"/>
      <c r="E563" s="34"/>
      <c r="F563" s="34"/>
      <c r="G563" s="34"/>
      <c r="H563" s="21"/>
      <c r="I563" s="19"/>
      <c r="J563" s="10"/>
      <c r="K563" s="22"/>
      <c r="L563" s="23"/>
      <c r="M563" s="22"/>
      <c r="N563" s="25"/>
      <c r="O563" s="21"/>
      <c r="P563" s="21"/>
      <c r="Q563" s="19"/>
      <c r="R563" s="19"/>
      <c r="S563" s="20"/>
      <c r="T563" s="20"/>
      <c r="U563" s="18"/>
    </row>
    <row r="564">
      <c r="A564" s="63"/>
      <c r="B564" s="64"/>
      <c r="C564" s="34"/>
      <c r="D564" s="34"/>
      <c r="E564" s="34"/>
      <c r="F564" s="34"/>
      <c r="G564" s="34"/>
      <c r="H564" s="21"/>
      <c r="I564" s="19"/>
      <c r="J564" s="10"/>
      <c r="K564" s="22"/>
      <c r="L564" s="23"/>
      <c r="M564" s="22"/>
      <c r="N564" s="25"/>
      <c r="O564" s="21"/>
      <c r="P564" s="21"/>
      <c r="Q564" s="19"/>
      <c r="R564" s="19"/>
      <c r="S564" s="20"/>
      <c r="T564" s="20"/>
      <c r="U564" s="18"/>
    </row>
    <row r="565">
      <c r="A565" s="63"/>
      <c r="B565" s="64"/>
      <c r="C565" s="34"/>
      <c r="D565" s="34"/>
      <c r="E565" s="34"/>
      <c r="F565" s="34"/>
      <c r="G565" s="34"/>
      <c r="H565" s="21"/>
      <c r="I565" s="19"/>
      <c r="J565" s="10"/>
      <c r="K565" s="22"/>
      <c r="L565" s="23"/>
      <c r="M565" s="22"/>
      <c r="N565" s="25"/>
      <c r="O565" s="21"/>
      <c r="P565" s="21"/>
      <c r="Q565" s="19"/>
      <c r="R565" s="19"/>
      <c r="S565" s="20"/>
      <c r="T565" s="20"/>
      <c r="U565" s="18"/>
    </row>
    <row r="566">
      <c r="A566" s="63"/>
      <c r="B566" s="64"/>
      <c r="C566" s="34"/>
      <c r="D566" s="34"/>
      <c r="E566" s="34"/>
      <c r="F566" s="34"/>
      <c r="G566" s="34"/>
      <c r="H566" s="21"/>
      <c r="I566" s="19"/>
      <c r="J566" s="10"/>
      <c r="K566" s="22"/>
      <c r="L566" s="23"/>
      <c r="M566" s="22"/>
      <c r="N566" s="25"/>
      <c r="O566" s="21"/>
      <c r="P566" s="21"/>
      <c r="Q566" s="19"/>
      <c r="R566" s="19"/>
      <c r="S566" s="20"/>
      <c r="T566" s="20"/>
      <c r="U566" s="18"/>
    </row>
    <row r="567">
      <c r="A567" s="63"/>
      <c r="B567" s="64"/>
      <c r="C567" s="34"/>
      <c r="D567" s="34"/>
      <c r="E567" s="34"/>
      <c r="F567" s="34"/>
      <c r="G567" s="34"/>
      <c r="H567" s="21"/>
      <c r="I567" s="19"/>
      <c r="J567" s="10"/>
      <c r="K567" s="22"/>
      <c r="L567" s="23"/>
      <c r="M567" s="22"/>
      <c r="N567" s="25"/>
      <c r="O567" s="21"/>
      <c r="P567" s="21"/>
      <c r="Q567" s="19"/>
      <c r="R567" s="19"/>
      <c r="S567" s="20"/>
      <c r="T567" s="20"/>
      <c r="U567" s="18"/>
    </row>
    <row r="568">
      <c r="A568" s="63"/>
      <c r="B568" s="64"/>
      <c r="C568" s="34"/>
      <c r="D568" s="34"/>
      <c r="E568" s="34"/>
      <c r="F568" s="34"/>
      <c r="G568" s="34"/>
      <c r="H568" s="21"/>
      <c r="I568" s="19"/>
      <c r="J568" s="10"/>
      <c r="K568" s="22"/>
      <c r="L568" s="23"/>
      <c r="M568" s="22"/>
      <c r="N568" s="25"/>
      <c r="O568" s="21"/>
      <c r="P568" s="21"/>
      <c r="Q568" s="19"/>
      <c r="R568" s="19"/>
      <c r="S568" s="20"/>
      <c r="T568" s="20"/>
      <c r="U568" s="18"/>
    </row>
    <row r="569">
      <c r="A569" s="63"/>
      <c r="B569" s="64"/>
      <c r="C569" s="34"/>
      <c r="D569" s="34"/>
      <c r="E569" s="34"/>
      <c r="F569" s="34"/>
      <c r="G569" s="34"/>
      <c r="H569" s="21"/>
      <c r="I569" s="19"/>
      <c r="J569" s="10"/>
      <c r="K569" s="22"/>
      <c r="L569" s="23"/>
      <c r="M569" s="22"/>
      <c r="N569" s="25"/>
      <c r="O569" s="21"/>
      <c r="P569" s="21"/>
      <c r="Q569" s="19"/>
      <c r="R569" s="19"/>
      <c r="S569" s="20"/>
      <c r="T569" s="20"/>
      <c r="U569" s="18"/>
    </row>
    <row r="570">
      <c r="A570" s="63"/>
      <c r="B570" s="64"/>
      <c r="C570" s="34"/>
      <c r="D570" s="34"/>
      <c r="E570" s="34"/>
      <c r="F570" s="34"/>
      <c r="G570" s="34"/>
      <c r="H570" s="21"/>
      <c r="I570" s="19"/>
      <c r="J570" s="10"/>
      <c r="K570" s="22"/>
      <c r="L570" s="23"/>
      <c r="M570" s="22"/>
      <c r="N570" s="25"/>
      <c r="O570" s="21"/>
      <c r="P570" s="21"/>
      <c r="Q570" s="19"/>
      <c r="R570" s="19"/>
      <c r="S570" s="20"/>
      <c r="T570" s="20"/>
      <c r="U570" s="18"/>
    </row>
    <row r="571">
      <c r="A571" s="63"/>
      <c r="B571" s="64"/>
      <c r="C571" s="34"/>
      <c r="D571" s="34"/>
      <c r="E571" s="34"/>
      <c r="F571" s="34"/>
      <c r="G571" s="34"/>
      <c r="H571" s="21"/>
      <c r="I571" s="19"/>
      <c r="J571" s="10"/>
      <c r="K571" s="22"/>
      <c r="L571" s="23"/>
      <c r="M571" s="22"/>
      <c r="N571" s="25"/>
      <c r="O571" s="21"/>
      <c r="P571" s="21"/>
      <c r="Q571" s="19"/>
      <c r="R571" s="19"/>
      <c r="S571" s="20"/>
      <c r="T571" s="20"/>
      <c r="U571" s="18"/>
    </row>
    <row r="572">
      <c r="A572" s="63"/>
      <c r="B572" s="64"/>
      <c r="C572" s="34"/>
      <c r="D572" s="34"/>
      <c r="E572" s="34"/>
      <c r="F572" s="34"/>
      <c r="G572" s="34"/>
      <c r="H572" s="21"/>
      <c r="I572" s="19"/>
      <c r="J572" s="10"/>
      <c r="K572" s="22"/>
      <c r="L572" s="23"/>
      <c r="M572" s="22"/>
      <c r="N572" s="25"/>
      <c r="O572" s="21"/>
      <c r="P572" s="21"/>
      <c r="Q572" s="19"/>
      <c r="R572" s="19"/>
      <c r="S572" s="20"/>
      <c r="T572" s="20"/>
      <c r="U572" s="18"/>
    </row>
    <row r="573">
      <c r="A573" s="63"/>
      <c r="B573" s="64"/>
      <c r="C573" s="34"/>
      <c r="D573" s="34"/>
      <c r="E573" s="34"/>
      <c r="F573" s="34"/>
      <c r="G573" s="34"/>
      <c r="H573" s="21"/>
      <c r="I573" s="19"/>
      <c r="J573" s="10"/>
      <c r="K573" s="22"/>
      <c r="L573" s="23"/>
      <c r="M573" s="22"/>
      <c r="N573" s="25"/>
      <c r="O573" s="21"/>
      <c r="P573" s="21"/>
      <c r="Q573" s="19"/>
      <c r="R573" s="19"/>
      <c r="S573" s="20"/>
      <c r="T573" s="20"/>
      <c r="U573" s="18"/>
    </row>
    <row r="574">
      <c r="A574" s="63"/>
      <c r="B574" s="64"/>
      <c r="C574" s="34"/>
      <c r="D574" s="34"/>
      <c r="E574" s="34"/>
      <c r="F574" s="34"/>
      <c r="G574" s="34"/>
      <c r="H574" s="21"/>
      <c r="I574" s="19"/>
      <c r="J574" s="10"/>
      <c r="K574" s="22"/>
      <c r="L574" s="23"/>
      <c r="M574" s="22"/>
      <c r="N574" s="25"/>
      <c r="O574" s="21"/>
      <c r="P574" s="21"/>
      <c r="Q574" s="19"/>
      <c r="R574" s="19"/>
      <c r="S574" s="20"/>
      <c r="T574" s="20"/>
      <c r="U574" s="18"/>
    </row>
    <row r="575">
      <c r="A575" s="63"/>
      <c r="B575" s="64"/>
      <c r="C575" s="34"/>
      <c r="D575" s="34"/>
      <c r="E575" s="34"/>
      <c r="F575" s="34"/>
      <c r="G575" s="34"/>
      <c r="H575" s="21"/>
      <c r="I575" s="19"/>
      <c r="J575" s="10"/>
      <c r="K575" s="22"/>
      <c r="L575" s="23"/>
      <c r="M575" s="22"/>
      <c r="N575" s="25"/>
      <c r="O575" s="21"/>
      <c r="P575" s="21"/>
      <c r="Q575" s="19"/>
      <c r="R575" s="19"/>
      <c r="S575" s="20"/>
      <c r="T575" s="20"/>
      <c r="U575" s="18"/>
    </row>
    <row r="576">
      <c r="A576" s="63"/>
      <c r="B576" s="64"/>
      <c r="C576" s="34"/>
      <c r="D576" s="34"/>
      <c r="E576" s="34"/>
      <c r="F576" s="34"/>
      <c r="G576" s="34"/>
      <c r="H576" s="21"/>
      <c r="I576" s="19"/>
      <c r="J576" s="10"/>
      <c r="K576" s="22"/>
      <c r="L576" s="23"/>
      <c r="M576" s="22"/>
      <c r="N576" s="25"/>
      <c r="O576" s="21"/>
      <c r="P576" s="21"/>
      <c r="Q576" s="19"/>
      <c r="R576" s="19"/>
      <c r="S576" s="20"/>
      <c r="T576" s="20"/>
      <c r="U576" s="18"/>
    </row>
    <row r="577">
      <c r="A577" s="63"/>
      <c r="B577" s="64"/>
      <c r="C577" s="34"/>
      <c r="D577" s="34"/>
      <c r="E577" s="34"/>
      <c r="F577" s="34"/>
      <c r="G577" s="34"/>
      <c r="H577" s="21"/>
      <c r="I577" s="19"/>
      <c r="J577" s="10"/>
      <c r="K577" s="22"/>
      <c r="L577" s="23"/>
      <c r="M577" s="22"/>
      <c r="N577" s="25"/>
      <c r="O577" s="21"/>
      <c r="P577" s="21"/>
      <c r="Q577" s="19"/>
      <c r="R577" s="19"/>
      <c r="S577" s="20"/>
      <c r="T577" s="20"/>
      <c r="U577" s="18"/>
    </row>
    <row r="578">
      <c r="A578" s="63"/>
      <c r="B578" s="64"/>
      <c r="C578" s="34"/>
      <c r="D578" s="34"/>
      <c r="E578" s="34"/>
      <c r="F578" s="34"/>
      <c r="G578" s="34"/>
      <c r="H578" s="21"/>
      <c r="I578" s="19"/>
      <c r="J578" s="10"/>
      <c r="K578" s="22"/>
      <c r="L578" s="23"/>
      <c r="M578" s="22"/>
      <c r="N578" s="25"/>
      <c r="O578" s="21"/>
      <c r="P578" s="21"/>
      <c r="Q578" s="19"/>
      <c r="R578" s="19"/>
      <c r="S578" s="20"/>
      <c r="T578" s="20"/>
      <c r="U578" s="18"/>
    </row>
    <row r="579">
      <c r="A579" s="63"/>
      <c r="B579" s="64"/>
      <c r="C579" s="34"/>
      <c r="D579" s="34"/>
      <c r="E579" s="34"/>
      <c r="F579" s="34"/>
      <c r="G579" s="34"/>
      <c r="H579" s="21"/>
      <c r="I579" s="19"/>
      <c r="J579" s="10"/>
      <c r="K579" s="22"/>
      <c r="L579" s="23"/>
      <c r="M579" s="22"/>
      <c r="N579" s="25"/>
      <c r="O579" s="21"/>
      <c r="P579" s="21"/>
      <c r="Q579" s="19"/>
      <c r="R579" s="19"/>
      <c r="S579" s="20"/>
      <c r="T579" s="20"/>
      <c r="U579" s="18"/>
    </row>
    <row r="580">
      <c r="A580" s="63"/>
      <c r="B580" s="64"/>
      <c r="C580" s="34"/>
      <c r="D580" s="34"/>
      <c r="E580" s="34"/>
      <c r="F580" s="34"/>
      <c r="G580" s="34"/>
      <c r="H580" s="21"/>
      <c r="I580" s="19"/>
      <c r="J580" s="10"/>
      <c r="K580" s="22"/>
      <c r="L580" s="23"/>
      <c r="M580" s="22"/>
      <c r="N580" s="25"/>
      <c r="O580" s="21"/>
      <c r="P580" s="21"/>
      <c r="Q580" s="19"/>
      <c r="R580" s="19"/>
      <c r="S580" s="20"/>
      <c r="T580" s="20"/>
      <c r="U580" s="18"/>
    </row>
    <row r="581">
      <c r="A581" s="63"/>
      <c r="B581" s="64"/>
      <c r="C581" s="34"/>
      <c r="D581" s="34"/>
      <c r="E581" s="34"/>
      <c r="F581" s="34"/>
      <c r="G581" s="34"/>
      <c r="H581" s="21"/>
      <c r="I581" s="19"/>
      <c r="J581" s="10"/>
      <c r="K581" s="22"/>
      <c r="L581" s="23"/>
      <c r="M581" s="22"/>
      <c r="N581" s="25"/>
      <c r="O581" s="21"/>
      <c r="P581" s="21"/>
      <c r="Q581" s="19"/>
      <c r="R581" s="19"/>
      <c r="S581" s="20"/>
      <c r="T581" s="20"/>
      <c r="U581" s="18"/>
    </row>
    <row r="582">
      <c r="A582" s="63"/>
      <c r="B582" s="64"/>
      <c r="C582" s="34"/>
      <c r="D582" s="34"/>
      <c r="E582" s="34"/>
      <c r="F582" s="34"/>
      <c r="G582" s="34"/>
      <c r="H582" s="21"/>
      <c r="I582" s="19"/>
      <c r="J582" s="10"/>
      <c r="K582" s="22"/>
      <c r="L582" s="23"/>
      <c r="M582" s="22"/>
      <c r="N582" s="25"/>
      <c r="O582" s="21"/>
      <c r="P582" s="21"/>
      <c r="Q582" s="19"/>
      <c r="R582" s="19"/>
      <c r="S582" s="20"/>
      <c r="T582" s="20"/>
      <c r="U582" s="18"/>
    </row>
    <row r="583">
      <c r="A583" s="63"/>
      <c r="B583" s="64"/>
      <c r="C583" s="34"/>
      <c r="D583" s="34"/>
      <c r="E583" s="34"/>
      <c r="F583" s="34"/>
      <c r="G583" s="34"/>
      <c r="H583" s="21"/>
      <c r="I583" s="19"/>
      <c r="J583" s="10"/>
      <c r="K583" s="22"/>
      <c r="L583" s="23"/>
      <c r="M583" s="22"/>
      <c r="N583" s="25"/>
      <c r="O583" s="21"/>
      <c r="P583" s="21"/>
      <c r="Q583" s="19"/>
      <c r="R583" s="19"/>
      <c r="S583" s="20"/>
      <c r="T583" s="20"/>
      <c r="U583" s="18"/>
    </row>
    <row r="584">
      <c r="A584" s="63"/>
      <c r="B584" s="64"/>
      <c r="C584" s="34"/>
      <c r="D584" s="34"/>
      <c r="E584" s="34"/>
      <c r="F584" s="34"/>
      <c r="G584" s="34"/>
      <c r="H584" s="21"/>
      <c r="I584" s="19"/>
      <c r="J584" s="10"/>
      <c r="K584" s="22"/>
      <c r="L584" s="23"/>
      <c r="M584" s="22"/>
      <c r="N584" s="25"/>
      <c r="O584" s="21"/>
      <c r="P584" s="21"/>
      <c r="Q584" s="19"/>
      <c r="R584" s="19"/>
      <c r="S584" s="20"/>
      <c r="T584" s="20"/>
      <c r="U584" s="18"/>
    </row>
    <row r="585">
      <c r="A585" s="63"/>
      <c r="B585" s="64"/>
      <c r="C585" s="34"/>
      <c r="D585" s="34"/>
      <c r="E585" s="34"/>
      <c r="F585" s="34"/>
      <c r="G585" s="34"/>
      <c r="H585" s="21"/>
      <c r="I585" s="19"/>
      <c r="J585" s="10"/>
      <c r="K585" s="22"/>
      <c r="L585" s="23"/>
      <c r="M585" s="22"/>
      <c r="N585" s="25"/>
      <c r="O585" s="21"/>
      <c r="P585" s="21"/>
      <c r="Q585" s="19"/>
      <c r="R585" s="19"/>
      <c r="S585" s="20"/>
      <c r="T585" s="20"/>
      <c r="U585" s="18"/>
    </row>
    <row r="586">
      <c r="A586" s="63"/>
      <c r="B586" s="64"/>
      <c r="C586" s="34"/>
      <c r="D586" s="34"/>
      <c r="E586" s="34"/>
      <c r="F586" s="34"/>
      <c r="G586" s="34"/>
      <c r="H586" s="21"/>
      <c r="I586" s="19"/>
      <c r="J586" s="10"/>
      <c r="K586" s="22"/>
      <c r="L586" s="23"/>
      <c r="M586" s="22"/>
      <c r="N586" s="25"/>
      <c r="O586" s="21"/>
      <c r="P586" s="21"/>
      <c r="Q586" s="19"/>
      <c r="R586" s="19"/>
      <c r="S586" s="20"/>
      <c r="T586" s="20"/>
      <c r="U586" s="18"/>
    </row>
    <row r="587">
      <c r="A587" s="63"/>
      <c r="B587" s="64"/>
      <c r="C587" s="34"/>
      <c r="D587" s="34"/>
      <c r="E587" s="34"/>
      <c r="F587" s="34"/>
      <c r="G587" s="34"/>
      <c r="H587" s="21"/>
      <c r="I587" s="19"/>
      <c r="J587" s="10"/>
      <c r="K587" s="22"/>
      <c r="L587" s="23"/>
      <c r="M587" s="22"/>
      <c r="N587" s="25"/>
      <c r="O587" s="21"/>
      <c r="P587" s="21"/>
      <c r="Q587" s="19"/>
      <c r="R587" s="19"/>
      <c r="S587" s="20"/>
      <c r="T587" s="20"/>
      <c r="U587" s="18"/>
    </row>
    <row r="588">
      <c r="A588" s="63"/>
      <c r="B588" s="64"/>
      <c r="C588" s="34"/>
      <c r="D588" s="34"/>
      <c r="E588" s="34"/>
      <c r="F588" s="34"/>
      <c r="G588" s="34"/>
      <c r="H588" s="21"/>
      <c r="I588" s="19"/>
      <c r="J588" s="10"/>
      <c r="K588" s="22"/>
      <c r="L588" s="23"/>
      <c r="M588" s="22"/>
      <c r="N588" s="25"/>
      <c r="O588" s="21"/>
      <c r="P588" s="21"/>
      <c r="Q588" s="19"/>
      <c r="R588" s="19"/>
      <c r="S588" s="20"/>
      <c r="T588" s="20"/>
      <c r="U588" s="18"/>
    </row>
    <row r="589">
      <c r="A589" s="63"/>
      <c r="B589" s="64"/>
      <c r="C589" s="34"/>
      <c r="D589" s="34"/>
      <c r="E589" s="34"/>
      <c r="F589" s="34"/>
      <c r="G589" s="34"/>
      <c r="H589" s="21"/>
      <c r="I589" s="19"/>
      <c r="J589" s="10"/>
      <c r="K589" s="22"/>
      <c r="L589" s="23"/>
      <c r="M589" s="22"/>
      <c r="N589" s="25"/>
      <c r="O589" s="21"/>
      <c r="P589" s="21"/>
      <c r="Q589" s="19"/>
      <c r="R589" s="19"/>
      <c r="S589" s="20"/>
      <c r="T589" s="20"/>
      <c r="U589" s="18"/>
    </row>
    <row r="590">
      <c r="A590" s="63"/>
      <c r="B590" s="64"/>
      <c r="C590" s="34"/>
      <c r="D590" s="34"/>
      <c r="E590" s="34"/>
      <c r="F590" s="34"/>
      <c r="G590" s="34"/>
      <c r="H590" s="21"/>
      <c r="I590" s="19"/>
      <c r="J590" s="10"/>
      <c r="K590" s="22"/>
      <c r="L590" s="23"/>
      <c r="M590" s="22"/>
      <c r="N590" s="25"/>
      <c r="O590" s="21"/>
      <c r="P590" s="21"/>
      <c r="Q590" s="19"/>
      <c r="R590" s="19"/>
      <c r="S590" s="20"/>
      <c r="T590" s="20"/>
      <c r="U590" s="18"/>
    </row>
    <row r="591">
      <c r="A591" s="63"/>
      <c r="B591" s="64"/>
      <c r="C591" s="34"/>
      <c r="D591" s="34"/>
      <c r="E591" s="34"/>
      <c r="F591" s="34"/>
      <c r="G591" s="34"/>
      <c r="H591" s="21"/>
      <c r="I591" s="19"/>
      <c r="J591" s="10"/>
      <c r="K591" s="22"/>
      <c r="L591" s="23"/>
      <c r="M591" s="22"/>
      <c r="N591" s="25"/>
      <c r="O591" s="21"/>
      <c r="P591" s="21"/>
      <c r="Q591" s="19"/>
      <c r="R591" s="19"/>
      <c r="S591" s="20"/>
      <c r="T591" s="20"/>
      <c r="U591" s="18"/>
    </row>
    <row r="592">
      <c r="A592" s="63"/>
      <c r="B592" s="64"/>
      <c r="C592" s="34"/>
      <c r="D592" s="34"/>
      <c r="E592" s="34"/>
      <c r="F592" s="34"/>
      <c r="G592" s="34"/>
      <c r="H592" s="21"/>
      <c r="I592" s="19"/>
      <c r="J592" s="10"/>
      <c r="K592" s="22"/>
      <c r="L592" s="23"/>
      <c r="M592" s="22"/>
      <c r="N592" s="25"/>
      <c r="O592" s="21"/>
      <c r="P592" s="21"/>
      <c r="Q592" s="19"/>
      <c r="R592" s="19"/>
      <c r="S592" s="20"/>
      <c r="T592" s="20"/>
      <c r="U592" s="18"/>
    </row>
    <row r="593">
      <c r="A593" s="63"/>
      <c r="B593" s="64"/>
      <c r="C593" s="34"/>
      <c r="D593" s="34"/>
      <c r="E593" s="34"/>
      <c r="F593" s="34"/>
      <c r="G593" s="34"/>
      <c r="H593" s="21"/>
      <c r="I593" s="19"/>
      <c r="J593" s="10"/>
      <c r="K593" s="22"/>
      <c r="L593" s="23"/>
      <c r="M593" s="22"/>
      <c r="N593" s="25"/>
      <c r="O593" s="21"/>
      <c r="P593" s="21"/>
      <c r="Q593" s="19"/>
      <c r="R593" s="19"/>
      <c r="S593" s="20"/>
      <c r="T593" s="20"/>
      <c r="U593" s="18"/>
    </row>
    <row r="594">
      <c r="A594" s="63"/>
      <c r="B594" s="64"/>
      <c r="C594" s="34"/>
      <c r="D594" s="34"/>
      <c r="E594" s="34"/>
      <c r="F594" s="34"/>
      <c r="G594" s="34"/>
      <c r="H594" s="21"/>
      <c r="I594" s="19"/>
      <c r="J594" s="10"/>
      <c r="K594" s="22"/>
      <c r="L594" s="23"/>
      <c r="M594" s="22"/>
      <c r="N594" s="25"/>
      <c r="O594" s="21"/>
      <c r="P594" s="21"/>
      <c r="Q594" s="19"/>
      <c r="R594" s="19"/>
      <c r="S594" s="20"/>
      <c r="T594" s="20"/>
      <c r="U594" s="18"/>
    </row>
    <row r="595">
      <c r="A595" s="63"/>
      <c r="B595" s="64"/>
      <c r="C595" s="34"/>
      <c r="D595" s="34"/>
      <c r="E595" s="34"/>
      <c r="F595" s="34"/>
      <c r="G595" s="34"/>
      <c r="H595" s="21"/>
      <c r="I595" s="19"/>
      <c r="J595" s="10"/>
      <c r="K595" s="22"/>
      <c r="L595" s="23"/>
      <c r="M595" s="22"/>
      <c r="N595" s="25"/>
      <c r="O595" s="21"/>
      <c r="P595" s="21"/>
      <c r="Q595" s="19"/>
      <c r="R595" s="19"/>
      <c r="S595" s="20"/>
      <c r="T595" s="20"/>
      <c r="U595" s="18"/>
    </row>
    <row r="596">
      <c r="A596" s="63"/>
      <c r="B596" s="64"/>
      <c r="C596" s="34"/>
      <c r="D596" s="34"/>
      <c r="E596" s="34"/>
      <c r="F596" s="34"/>
      <c r="G596" s="34"/>
      <c r="H596" s="21"/>
      <c r="I596" s="19"/>
      <c r="J596" s="10"/>
      <c r="K596" s="22"/>
      <c r="L596" s="23"/>
      <c r="M596" s="22"/>
      <c r="N596" s="25"/>
      <c r="O596" s="21"/>
      <c r="P596" s="21"/>
      <c r="Q596" s="19"/>
      <c r="R596" s="19"/>
      <c r="S596" s="20"/>
      <c r="T596" s="20"/>
      <c r="U596" s="18"/>
    </row>
    <row r="597">
      <c r="A597" s="63"/>
      <c r="B597" s="64"/>
      <c r="C597" s="34"/>
      <c r="D597" s="34"/>
      <c r="E597" s="34"/>
      <c r="F597" s="34"/>
      <c r="G597" s="34"/>
      <c r="H597" s="21"/>
      <c r="I597" s="19"/>
      <c r="J597" s="10"/>
      <c r="K597" s="22"/>
      <c r="L597" s="23"/>
      <c r="M597" s="22"/>
      <c r="N597" s="25"/>
      <c r="O597" s="21"/>
      <c r="P597" s="21"/>
      <c r="Q597" s="19"/>
      <c r="R597" s="19"/>
      <c r="S597" s="20"/>
      <c r="T597" s="20"/>
      <c r="U597" s="18"/>
    </row>
    <row r="598">
      <c r="A598" s="63"/>
      <c r="B598" s="64"/>
      <c r="C598" s="34"/>
      <c r="D598" s="34"/>
      <c r="E598" s="34"/>
      <c r="F598" s="34"/>
      <c r="G598" s="34"/>
      <c r="H598" s="21"/>
      <c r="I598" s="19"/>
      <c r="J598" s="10"/>
      <c r="K598" s="22"/>
      <c r="L598" s="23"/>
      <c r="M598" s="22"/>
      <c r="N598" s="25"/>
      <c r="O598" s="21"/>
      <c r="P598" s="21"/>
      <c r="Q598" s="19"/>
      <c r="R598" s="19"/>
      <c r="S598" s="20"/>
      <c r="T598" s="20"/>
      <c r="U598" s="18"/>
    </row>
    <row r="599">
      <c r="A599" s="63"/>
      <c r="B599" s="64"/>
      <c r="C599" s="34"/>
      <c r="D599" s="34"/>
      <c r="E599" s="34"/>
      <c r="F599" s="34"/>
      <c r="G599" s="34"/>
      <c r="H599" s="21"/>
      <c r="I599" s="19"/>
      <c r="J599" s="10"/>
      <c r="K599" s="22"/>
      <c r="L599" s="23"/>
      <c r="M599" s="22"/>
      <c r="N599" s="25"/>
      <c r="O599" s="21"/>
      <c r="P599" s="21"/>
      <c r="Q599" s="19"/>
      <c r="R599" s="19"/>
      <c r="S599" s="20"/>
      <c r="T599" s="20"/>
      <c r="U599" s="18"/>
    </row>
    <row r="600">
      <c r="A600" s="63"/>
      <c r="B600" s="64"/>
      <c r="C600" s="34"/>
      <c r="D600" s="34"/>
      <c r="E600" s="34"/>
      <c r="F600" s="34"/>
      <c r="G600" s="34"/>
      <c r="H600" s="21"/>
      <c r="I600" s="19"/>
      <c r="J600" s="10"/>
      <c r="K600" s="22"/>
      <c r="L600" s="23"/>
      <c r="M600" s="22"/>
      <c r="N600" s="25"/>
      <c r="O600" s="21"/>
      <c r="P600" s="21"/>
      <c r="Q600" s="19"/>
      <c r="R600" s="19"/>
      <c r="S600" s="20"/>
      <c r="T600" s="20"/>
      <c r="U600" s="18"/>
    </row>
    <row r="601">
      <c r="A601" s="63"/>
      <c r="B601" s="64"/>
      <c r="C601" s="34"/>
      <c r="D601" s="34"/>
      <c r="E601" s="34"/>
      <c r="F601" s="34"/>
      <c r="G601" s="34"/>
      <c r="H601" s="21"/>
      <c r="I601" s="19"/>
      <c r="J601" s="10"/>
      <c r="K601" s="22"/>
      <c r="L601" s="23"/>
      <c r="M601" s="22"/>
      <c r="N601" s="25"/>
      <c r="O601" s="21"/>
      <c r="P601" s="21"/>
      <c r="Q601" s="19"/>
      <c r="R601" s="19"/>
      <c r="S601" s="20"/>
      <c r="T601" s="20"/>
      <c r="U601" s="18"/>
    </row>
  </sheetData>
  <conditionalFormatting sqref="J468">
    <cfRule type="expression" dxfId="0" priority="1">
      <formula>(J468&lt;I467)</formula>
    </cfRule>
  </conditionalFormatting>
  <conditionalFormatting sqref="C1:C601">
    <cfRule type="containsText" dxfId="1" priority="2" operator="containsText" text="男">
      <formula>NOT(ISERROR(SEARCH(("男"),(C1))))</formula>
    </cfRule>
  </conditionalFormatting>
  <conditionalFormatting sqref="C1:C601">
    <cfRule type="containsText" dxfId="2" priority="3" operator="containsText" text="女">
      <formula>NOT(ISERROR(SEARCH(("女"),(C1))))</formula>
    </cfRule>
  </conditionalFormatting>
  <conditionalFormatting sqref="G2:G601">
    <cfRule type="containsText" dxfId="3" priority="4" operator="containsText" text="境外">
      <formula>NOT(ISERROR(SEARCH(("境外"),(G2))))</formula>
    </cfRule>
  </conditionalFormatting>
  <conditionalFormatting sqref="G2:G601">
    <cfRule type="containsText" dxfId="4" priority="5" operator="containsText" text="本土">
      <formula>NOT(ISERROR(SEARCH(("本土"),(G2))))</formula>
    </cfRule>
  </conditionalFormatting>
  <conditionalFormatting sqref="E2:E601">
    <cfRule type="containsText" dxfId="5" priority="6" operator="containsText" text="臺灣">
      <formula>NOT(ISERROR(SEARCH(("臺灣"),(E2))))</formula>
    </cfRule>
  </conditionalFormatting>
  <conditionalFormatting sqref="E2:E601">
    <cfRule type="containsText" dxfId="5" priority="7" operator="containsText" text="台灣">
      <formula>NOT(ISERROR(SEARCH(("台灣"),(E2))))</formula>
    </cfRule>
  </conditionalFormatting>
  <conditionalFormatting sqref="E2:E601">
    <cfRule type="notContainsBlanks" dxfId="6" priority="8">
      <formula>LEN(TRIM(E2))&gt;0</formula>
    </cfRule>
  </conditionalFormatting>
  <conditionalFormatting sqref="B1:B601">
    <cfRule type="expression" dxfId="7" priority="9">
      <formula>B1&lt;43856.0</formula>
    </cfRule>
  </conditionalFormatting>
  <conditionalFormatting sqref="B1:B601">
    <cfRule type="expression" dxfId="8" priority="10">
      <formula>B1&lt;43863.0</formula>
    </cfRule>
  </conditionalFormatting>
  <conditionalFormatting sqref="B1:B601">
    <cfRule type="expression" dxfId="9" priority="11">
      <formula>B1&lt;43870.0</formula>
    </cfRule>
  </conditionalFormatting>
  <conditionalFormatting sqref="B1:B601">
    <cfRule type="expression" dxfId="10" priority="12">
      <formula>B1&lt;43877.0</formula>
    </cfRule>
  </conditionalFormatting>
  <conditionalFormatting sqref="B1:B601">
    <cfRule type="expression" dxfId="11" priority="13">
      <formula>B1&lt;43884.0</formula>
    </cfRule>
  </conditionalFormatting>
  <conditionalFormatting sqref="B1:B601">
    <cfRule type="expression" dxfId="12" priority="14">
      <formula>B1&lt;43891.0</formula>
    </cfRule>
  </conditionalFormatting>
  <conditionalFormatting sqref="B1:B601">
    <cfRule type="expression" dxfId="13" priority="15">
      <formula>B1&lt;43898.0</formula>
    </cfRule>
  </conditionalFormatting>
  <conditionalFormatting sqref="B1:B601">
    <cfRule type="expression" dxfId="14" priority="16">
      <formula>B1&lt;43905.0</formula>
    </cfRule>
  </conditionalFormatting>
  <conditionalFormatting sqref="B1:B601">
    <cfRule type="expression" dxfId="15" priority="17">
      <formula>B1&lt;43912.0</formula>
    </cfRule>
  </conditionalFormatting>
  <conditionalFormatting sqref="B1:B601">
    <cfRule type="expression" dxfId="16" priority="18">
      <formula>B1&lt;43919.0</formula>
    </cfRule>
  </conditionalFormatting>
  <conditionalFormatting sqref="B1:B601">
    <cfRule type="expression" dxfId="17" priority="19">
      <formula>B1&lt;43926.0</formula>
    </cfRule>
  </conditionalFormatting>
  <conditionalFormatting sqref="F1:F345 F347:F601">
    <cfRule type="containsText" dxfId="2" priority="20" operator="containsText" text="南">
      <formula>NOT(ISERROR(SEARCH(("南"),(F1))))</formula>
    </cfRule>
  </conditionalFormatting>
  <conditionalFormatting sqref="F1:F345 F347:F601">
    <cfRule type="containsText" dxfId="18" priority="21" operator="containsText" text="中">
      <formula>NOT(ISERROR(SEARCH(("中"),(F1))))</formula>
    </cfRule>
  </conditionalFormatting>
  <conditionalFormatting sqref="F1:F345 F347:F601">
    <cfRule type="containsText" dxfId="19" priority="22" operator="containsText" text="北">
      <formula>NOT(ISERROR(SEARCH(("北"),(F1))))</formula>
    </cfRule>
  </conditionalFormatting>
  <conditionalFormatting sqref="F1:F345 F347:F601">
    <cfRule type="containsText" dxfId="20" priority="23" operator="containsText" text="東">
      <formula>NOT(ISERROR(SEARCH(("東"),(F1))))</formula>
    </cfRule>
  </conditionalFormatting>
  <conditionalFormatting sqref="P1:P389 P394:P601">
    <cfRule type="containsText" dxfId="21" priority="24" operator="containsText" text="R.I.P">
      <formula>NOT(ISERROR(SEARCH(("R.I.P"),(P1))))</formula>
    </cfRule>
  </conditionalFormatting>
  <conditionalFormatting sqref="M1:M601 P1:P389 P394:P601">
    <cfRule type="containsText" dxfId="22" priority="25" operator="containsText" text="首起">
      <formula>NOT(ISERROR(SEARCH(("首起"),(M1))))</formula>
    </cfRule>
  </conditionalFormatting>
  <conditionalFormatting sqref="M1:M601 P1:P389 P394:P601">
    <cfRule type="containsText" dxfId="22" priority="26" operator="containsText" text="首次">
      <formula>NOT(ISERROR(SEARCH(("首次"),(M1))))</formula>
    </cfRule>
  </conditionalFormatting>
  <conditionalFormatting sqref="M1:M601 P1:P389 P394:P601">
    <cfRule type="containsText" dxfId="22" priority="27" operator="containsText" text="首例">
      <formula>NOT(ISERROR(SEARCH(("首例"),(M1))))</formula>
    </cfRule>
  </conditionalFormatting>
  <conditionalFormatting sqref="L1:L601">
    <cfRule type="containsText" dxfId="23" priority="28" operator="containsText" text="自行">
      <formula>NOT(ISERROR(SEARCH(("自行"),(L1))))</formula>
    </cfRule>
  </conditionalFormatting>
  <conditionalFormatting sqref="O1:O601">
    <cfRule type="containsText" dxfId="24" priority="29" operator="containsText" text="未知">
      <formula>NOT(ISERROR(SEARCH(("未知"),(O1))))</formula>
    </cfRule>
  </conditionalFormatting>
  <conditionalFormatting sqref="L1:L601">
    <cfRule type="containsText" dxfId="25" priority="30" operator="containsText" text="自主">
      <formula>NOT(ISERROR(SEARCH(("自主"),(L1))))</formula>
    </cfRule>
  </conditionalFormatting>
  <conditionalFormatting sqref="P1:P389 P394:P601">
    <cfRule type="containsText" dxfId="26" priority="31" operator="containsText" text="重症">
      <formula>NOT(ISERROR(SEARCH(("重症"),(P1))))</formula>
    </cfRule>
  </conditionalFormatting>
  <conditionalFormatting sqref="J2:J394 J397:J466 J469:J601">
    <cfRule type="expression" dxfId="0" priority="32">
      <formula>(J2&lt;I2)</formula>
    </cfRule>
  </conditionalFormatting>
  <conditionalFormatting sqref="K2:K344 K346:K601">
    <cfRule type="expression" dxfId="27" priority="33">
      <formula>AND( I2&lt;&gt;"", (LEFT(K2,4) - I2 ) &gt;= 7 )</formula>
    </cfRule>
  </conditionalFormatting>
  <conditionalFormatting sqref="B357:B601">
    <cfRule type="expression" dxfId="28" priority="34">
      <formula>B357&lt;43933.0</formula>
    </cfRule>
  </conditionalFormatting>
  <conditionalFormatting sqref="L1:L601">
    <cfRule type="containsText" dxfId="29" priority="35" operator="containsText" text="回溯">
      <formula>NOT(ISERROR(SEARCH(("回溯"),(L1))))</formula>
    </cfRule>
  </conditionalFormatting>
  <conditionalFormatting sqref="B357:B601">
    <cfRule type="expression" dxfId="30" priority="36">
      <formula>B357&lt;43940.0</formula>
    </cfRule>
  </conditionalFormatting>
  <conditionalFormatting sqref="B357:B601">
    <cfRule type="expression" dxfId="31" priority="37">
      <formula>B357&lt;43947.0</formula>
    </cfRule>
  </conditionalFormatting>
  <conditionalFormatting sqref="B357:B601">
    <cfRule type="expression" dxfId="32" priority="38">
      <formula>B357&lt;43954.0</formula>
    </cfRule>
  </conditionalFormatting>
  <conditionalFormatting sqref="B357:B601">
    <cfRule type="expression" dxfId="33" priority="39">
      <formula>B357&lt;43961.0</formula>
    </cfRule>
  </conditionalFormatting>
  <conditionalFormatting sqref="B357:B601">
    <cfRule type="expression" dxfId="34" priority="40">
      <formula>B357&lt;43968.0</formula>
    </cfRule>
  </conditionalFormatting>
  <conditionalFormatting sqref="B357:B601">
    <cfRule type="expression" dxfId="35" priority="41">
      <formula>B357&lt;43975.0</formula>
    </cfRule>
  </conditionalFormatting>
  <conditionalFormatting sqref="B357:B601">
    <cfRule type="expression" dxfId="36" priority="42">
      <formula>B357&lt;43982.0</formula>
    </cfRule>
  </conditionalFormatting>
  <conditionalFormatting sqref="G2:G601">
    <cfRule type="containsText" dxfId="37" priority="43" operator="containsText" text="敦睦">
      <formula>NOT(ISERROR(SEARCH(("敦睦"),(G2))))</formula>
    </cfRule>
  </conditionalFormatting>
  <conditionalFormatting sqref="L1:L601">
    <cfRule type="containsText" dxfId="13" priority="44" operator="containsText" text="集中">
      <formula>NOT(ISERROR(SEARCH(("集中"),(L1))))</formula>
    </cfRule>
  </conditionalFormatting>
  <conditionalFormatting sqref="O1:O601">
    <cfRule type="containsText" dxfId="38" priority="45" operator="containsText" text="軍艦">
      <formula>NOT(ISERROR(SEARCH(("軍艦"),(O1))))</formula>
    </cfRule>
  </conditionalFormatting>
  <conditionalFormatting sqref="B357:B601">
    <cfRule type="expression" dxfId="39" priority="46">
      <formula>B357&lt;43989.0</formula>
    </cfRule>
  </conditionalFormatting>
  <conditionalFormatting sqref="B357:B601">
    <cfRule type="expression" dxfId="40" priority="47">
      <formula>B357&lt;43996.0</formula>
    </cfRule>
  </conditionalFormatting>
  <conditionalFormatting sqref="B357:B601">
    <cfRule type="expression" dxfId="41" priority="48">
      <formula>B357&lt;44003.0</formula>
    </cfRule>
  </conditionalFormatting>
  <conditionalFormatting sqref="B357:B601">
    <cfRule type="expression" dxfId="42" priority="49">
      <formula>B357&lt;44010.0</formula>
    </cfRule>
  </conditionalFormatting>
  <conditionalFormatting sqref="B357:B601">
    <cfRule type="expression" dxfId="43" priority="50">
      <formula>B357&lt;44017.0</formula>
    </cfRule>
  </conditionalFormatting>
  <conditionalFormatting sqref="B357:B601">
    <cfRule type="expression" dxfId="44" priority="51">
      <formula>B357&lt;44024.0</formula>
    </cfRule>
  </conditionalFormatting>
  <conditionalFormatting sqref="B357:B601">
    <cfRule type="expression" dxfId="45" priority="52">
      <formula>B357&lt;44031.0</formula>
    </cfRule>
  </conditionalFormatting>
  <conditionalFormatting sqref="B357:B601">
    <cfRule type="expression" dxfId="46" priority="53">
      <formula>B357&lt;44038.0</formula>
    </cfRule>
  </conditionalFormatting>
  <conditionalFormatting sqref="B357:B601">
    <cfRule type="expression" dxfId="47" priority="54">
      <formula>B357&lt;44045.0</formula>
    </cfRule>
  </conditionalFormatting>
  <conditionalFormatting sqref="B357:B601">
    <cfRule type="expression" dxfId="48" priority="55">
      <formula>B357&lt;44052.0</formula>
    </cfRule>
  </conditionalFormatting>
  <conditionalFormatting sqref="B357:B601">
    <cfRule type="expression" dxfId="49" priority="56">
      <formula>B357&lt;44059.0</formula>
    </cfRule>
  </conditionalFormatting>
  <conditionalFormatting sqref="B357:B601">
    <cfRule type="expression" dxfId="50" priority="57">
      <formula>B357&lt;44066.0</formula>
    </cfRule>
  </conditionalFormatting>
  <conditionalFormatting sqref="B357:B601">
    <cfRule type="expression" dxfId="51" priority="58">
      <formula>B357&lt;44073.0</formula>
    </cfRule>
  </conditionalFormatting>
  <conditionalFormatting sqref="B357:B601">
    <cfRule type="expression" dxfId="52" priority="59">
      <formula>B357&lt;44080.0</formula>
    </cfRule>
  </conditionalFormatting>
  <conditionalFormatting sqref="B357:B601">
    <cfRule type="expression" dxfId="53" priority="60">
      <formula>B357&lt;44087.0</formula>
    </cfRule>
  </conditionalFormatting>
  <conditionalFormatting sqref="B357:B601">
    <cfRule type="expression" dxfId="54" priority="61">
      <formula>B357&lt;44094.0</formula>
    </cfRule>
  </conditionalFormatting>
  <conditionalFormatting sqref="B357:B601">
    <cfRule type="expression" dxfId="55" priority="62">
      <formula>B357&lt;44101.0</formula>
    </cfRule>
  </conditionalFormatting>
  <conditionalFormatting sqref="B357:B601">
    <cfRule type="expression" dxfId="56" priority="63">
      <formula>B357&lt;44108.0</formula>
    </cfRule>
  </conditionalFormatting>
  <conditionalFormatting sqref="L1:L601">
    <cfRule type="containsText" dxfId="57" priority="64" operator="containsText" text="自費">
      <formula>NOT(ISERROR(SEARCH(("自費"),(L1))))</formula>
    </cfRule>
  </conditionalFormatting>
  <conditionalFormatting sqref="B357:B601">
    <cfRule type="expression" dxfId="58" priority="65">
      <formula>B357&lt;44115.0</formula>
    </cfRule>
  </conditionalFormatting>
  <conditionalFormatting sqref="B357:B601">
    <cfRule type="expression" dxfId="59" priority="66">
      <formula>B357&lt;44122.0</formula>
    </cfRule>
  </conditionalFormatting>
  <conditionalFormatting sqref="B357:B601">
    <cfRule type="expression" dxfId="60" priority="67">
      <formula>B357&lt;44129.0</formula>
    </cfRule>
  </conditionalFormatting>
  <conditionalFormatting sqref="B357:B601">
    <cfRule type="expression" dxfId="61" priority="68">
      <formula>B357&lt;44136.0</formula>
    </cfRule>
  </conditionalFormatting>
  <conditionalFormatting sqref="B357:B601">
    <cfRule type="expression" dxfId="62" priority="69">
      <formula>B357&lt;44143.0</formula>
    </cfRule>
  </conditionalFormatting>
  <hyperlinks>
    <hyperlink r:id="rId2" ref="S440"/>
    <hyperlink r:id="rId3" ref="S441"/>
    <hyperlink r:id="rId4" ref="S442"/>
    <hyperlink r:id="rId5" ref="S443"/>
    <hyperlink r:id="rId6" ref="S444"/>
    <hyperlink r:id="rId7" ref="S445"/>
    <hyperlink r:id="rId8" ref="S446"/>
    <hyperlink r:id="rId9" ref="S447"/>
    <hyperlink r:id="rId10" ref="S448"/>
    <hyperlink r:id="rId11" ref="S449"/>
    <hyperlink r:id="rId12" ref="S450"/>
    <hyperlink r:id="rId13" ref="S451"/>
    <hyperlink r:id="rId14" ref="S452"/>
    <hyperlink r:id="rId15" ref="S453"/>
    <hyperlink r:id="rId16" ref="S454"/>
    <hyperlink r:id="rId17" ref="S455"/>
    <hyperlink r:id="rId18" ref="S456"/>
    <hyperlink r:id="rId19" ref="S457"/>
    <hyperlink r:id="rId20" ref="S458"/>
    <hyperlink r:id="rId21" ref="S459"/>
    <hyperlink r:id="rId22" ref="S460"/>
    <hyperlink r:id="rId23" ref="S461"/>
    <hyperlink r:id="rId24" ref="S462"/>
    <hyperlink r:id="rId25" ref="S463"/>
    <hyperlink r:id="rId26" ref="S464"/>
    <hyperlink r:id="rId27" ref="S465"/>
    <hyperlink r:id="rId28" ref="S466"/>
    <hyperlink r:id="rId29" ref="S467"/>
    <hyperlink r:id="rId30" ref="S468"/>
    <hyperlink r:id="rId31" ref="S469"/>
    <hyperlink r:id="rId32" ref="S470"/>
    <hyperlink r:id="rId33" ref="S471"/>
    <hyperlink r:id="rId34" ref="S472"/>
    <hyperlink r:id="rId35" ref="S473"/>
    <hyperlink r:id="rId36" ref="S474"/>
    <hyperlink r:id="rId37" ref="S475"/>
    <hyperlink r:id="rId38" ref="S476"/>
    <hyperlink r:id="rId39" ref="S477"/>
    <hyperlink r:id="rId40" ref="S478"/>
    <hyperlink r:id="rId41" ref="S479"/>
    <hyperlink r:id="rId42" ref="S480"/>
    <hyperlink r:id="rId43" ref="S481"/>
    <hyperlink r:id="rId44" ref="S482"/>
    <hyperlink r:id="rId45" ref="S483"/>
    <hyperlink r:id="rId46" ref="S484"/>
    <hyperlink r:id="rId47" ref="S485"/>
    <hyperlink r:id="rId48" ref="S486"/>
    <hyperlink r:id="rId49" ref="S487"/>
    <hyperlink r:id="rId50" ref="S488"/>
    <hyperlink r:id="rId51" ref="S489"/>
    <hyperlink r:id="rId52" ref="S490"/>
    <hyperlink r:id="rId53" ref="S491"/>
    <hyperlink r:id="rId54" ref="S492"/>
    <hyperlink r:id="rId55" ref="S493"/>
    <hyperlink r:id="rId56" ref="S494"/>
    <hyperlink r:id="rId57" ref="S495"/>
    <hyperlink r:id="rId58" ref="S496"/>
    <hyperlink r:id="rId59" ref="S497"/>
    <hyperlink r:id="rId60" ref="S498"/>
    <hyperlink r:id="rId61" ref="S499"/>
    <hyperlink r:id="rId62" ref="S500"/>
    <hyperlink r:id="rId63" ref="S501"/>
    <hyperlink r:id="rId64" ref="S502"/>
    <hyperlink r:id="rId65" ref="S503"/>
    <hyperlink r:id="rId66" ref="S504"/>
    <hyperlink r:id="rId67" ref="S505"/>
    <hyperlink r:id="rId68" ref="S506"/>
    <hyperlink r:id="rId69" ref="S507"/>
    <hyperlink r:id="rId70" ref="S508"/>
    <hyperlink r:id="rId71" ref="S509"/>
    <hyperlink r:id="rId72" ref="S510"/>
    <hyperlink r:id="rId73" ref="S511"/>
    <hyperlink r:id="rId74" ref="S512"/>
    <hyperlink r:id="rId75" ref="S513"/>
    <hyperlink r:id="rId76" ref="S514"/>
    <hyperlink r:id="rId77" ref="S515"/>
    <hyperlink r:id="rId78" ref="S516"/>
    <hyperlink r:id="rId79" ref="S517"/>
    <hyperlink r:id="rId80" ref="S518"/>
    <hyperlink r:id="rId81" ref="S519"/>
    <hyperlink r:id="rId82" ref="S520"/>
    <hyperlink r:id="rId83" ref="S521"/>
    <hyperlink r:id="rId84" ref="S522"/>
    <hyperlink r:id="rId85" ref="S523"/>
    <hyperlink r:id="rId86" ref="S524"/>
    <hyperlink r:id="rId87" ref="S525"/>
    <hyperlink r:id="rId88" ref="S526"/>
    <hyperlink r:id="rId89" ref="S527"/>
    <hyperlink r:id="rId90" ref="S528"/>
    <hyperlink r:id="rId91" ref="S529"/>
    <hyperlink r:id="rId92" ref="S530"/>
    <hyperlink r:id="rId93" ref="S531"/>
    <hyperlink r:id="rId94" ref="S532"/>
    <hyperlink r:id="rId95" ref="S533"/>
    <hyperlink r:id="rId96" ref="S534"/>
    <hyperlink r:id="rId97" ref="S535"/>
    <hyperlink r:id="rId98" ref="S536"/>
    <hyperlink r:id="rId99" ref="S537"/>
    <hyperlink r:id="rId100" ref="S538"/>
    <hyperlink r:id="rId101" ref="S539"/>
    <hyperlink r:id="rId102" ref="S540"/>
    <hyperlink r:id="rId103" ref="S541"/>
    <hyperlink r:id="rId104" ref="S542"/>
    <hyperlink r:id="rId105" ref="S543"/>
    <hyperlink r:id="rId106" ref="S544"/>
    <hyperlink r:id="rId107" ref="S545"/>
    <hyperlink r:id="rId108" ref="S546"/>
    <hyperlink r:id="rId109" ref="S547"/>
    <hyperlink r:id="rId110" ref="S548"/>
    <hyperlink r:id="rId111" ref="S549"/>
    <hyperlink r:id="rId112" ref="S550"/>
    <hyperlink r:id="rId113" ref="S551"/>
  </hyperlinks>
  <printOptions gridLines="1" horizontalCentered="1"/>
  <pageMargins bottom="0.75" footer="0.0" header="0.0" left="0.7" right="0.7" top="0.75"/>
  <pageSetup fitToHeight="0" paperSize="9" cellComments="atEnd" orientation="landscape" pageOrder="overThenDown"/>
  <drawing r:id="rId114"/>
  <legacyDrawing r:id="rId115"/>
  <tableParts count="2">
    <tablePart r:id="rId118"/>
    <tablePart r:id="rId119"/>
  </tableParts>
</worksheet>
</file>