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parthxparab/Downloads/CS513-finals/"/>
    </mc:Choice>
  </mc:AlternateContent>
  <xr:revisionPtr revIDLastSave="0" documentId="13_ncr:1_{01DDB483-0CA1-F546-8DC3-0F276946CD2C}" xr6:coauthVersionLast="45" xr6:coauthVersionMax="45" xr10:uidLastSave="{00000000-0000-0000-0000-000000000000}"/>
  <bookViews>
    <workbookView xWindow="0" yWindow="460" windowWidth="28800" windowHeight="15940" activeTab="1" xr2:uid="{00000000-000D-0000-FFFF-FFFF00000000}"/>
  </bookViews>
  <sheets>
    <sheet name="StateWide" sheetId="2" r:id="rId1"/>
    <sheet name="CART" sheetId="3" r:id="rId2"/>
  </sheets>
  <definedNames>
    <definedName name="_xlnm._FilterDatabase" localSheetId="0" hidden="1">StateWide!$A$1:$E$51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1" i="3" l="1"/>
  <c r="Q51" i="3"/>
  <c r="T50" i="3" s="1"/>
  <c r="P51" i="3"/>
  <c r="O51" i="3"/>
  <c r="N51" i="3"/>
  <c r="M51" i="3"/>
  <c r="S50" i="3"/>
  <c r="I50" i="3"/>
  <c r="H50" i="3"/>
  <c r="J50" i="3" s="1"/>
  <c r="R48" i="3"/>
  <c r="Q48" i="3"/>
  <c r="P48" i="3"/>
  <c r="O48" i="3"/>
  <c r="N48" i="3"/>
  <c r="S47" i="3" s="1"/>
  <c r="M48" i="3"/>
  <c r="T47" i="3"/>
  <c r="I47" i="3"/>
  <c r="H47" i="3"/>
  <c r="J47" i="3" s="1"/>
  <c r="R45" i="3"/>
  <c r="Q45" i="3"/>
  <c r="P45" i="3"/>
  <c r="O45" i="3"/>
  <c r="T44" i="3" s="1"/>
  <c r="N45" i="3"/>
  <c r="M45" i="3"/>
  <c r="S44" i="3"/>
  <c r="I44" i="3"/>
  <c r="H44" i="3"/>
  <c r="J44" i="3" s="1"/>
  <c r="R42" i="3"/>
  <c r="Q42" i="3"/>
  <c r="P42" i="3"/>
  <c r="O42" i="3"/>
  <c r="N42" i="3"/>
  <c r="S41" i="3" s="1"/>
  <c r="M42" i="3"/>
  <c r="G42" i="3"/>
  <c r="F42" i="3"/>
  <c r="E42" i="3"/>
  <c r="I41" i="3" s="1"/>
  <c r="D42" i="3"/>
  <c r="C42" i="3"/>
  <c r="B42" i="3"/>
  <c r="T41" i="3"/>
  <c r="H41" i="3"/>
  <c r="H29" i="3"/>
  <c r="G29" i="3"/>
  <c r="J28" i="3" s="1"/>
  <c r="K28" i="3" s="1"/>
  <c r="F29" i="3"/>
  <c r="E29" i="3"/>
  <c r="D29" i="3"/>
  <c r="C29" i="3"/>
  <c r="I28" i="3"/>
  <c r="H26" i="3"/>
  <c r="G26" i="3"/>
  <c r="J25" i="3" s="1"/>
  <c r="F26" i="3"/>
  <c r="E26" i="3"/>
  <c r="D26" i="3"/>
  <c r="C26" i="3"/>
  <c r="I25" i="3" s="1"/>
  <c r="K25" i="3" s="1"/>
  <c r="H23" i="3"/>
  <c r="J22" i="3" s="1"/>
  <c r="G23" i="3"/>
  <c r="F23" i="3"/>
  <c r="E23" i="3"/>
  <c r="D23" i="3"/>
  <c r="C23" i="3"/>
  <c r="I22" i="3"/>
  <c r="H20" i="3"/>
  <c r="G20" i="3"/>
  <c r="F20" i="3"/>
  <c r="E20" i="3"/>
  <c r="D20" i="3"/>
  <c r="C20" i="3"/>
  <c r="J19" i="3"/>
  <c r="I19" i="3"/>
  <c r="K19" i="3" s="1"/>
  <c r="H17" i="3"/>
  <c r="G17" i="3"/>
  <c r="F17" i="3"/>
  <c r="E17" i="3"/>
  <c r="D17" i="3"/>
  <c r="C17" i="3"/>
  <c r="I16" i="3" s="1"/>
  <c r="K16" i="3" s="1"/>
  <c r="J16" i="3"/>
  <c r="H14" i="3"/>
  <c r="G14" i="3"/>
  <c r="J13" i="3" s="1"/>
  <c r="F14" i="3"/>
  <c r="E14" i="3"/>
  <c r="D14" i="3"/>
  <c r="C14" i="3"/>
  <c r="I13" i="3" s="1"/>
  <c r="H11" i="3"/>
  <c r="G11" i="3"/>
  <c r="J10" i="3" s="1"/>
  <c r="F11" i="3"/>
  <c r="E11" i="3"/>
  <c r="D11" i="3"/>
  <c r="C11" i="3"/>
  <c r="I10" i="3" s="1"/>
  <c r="K10" i="3" l="1"/>
  <c r="K31" i="3" s="1"/>
  <c r="K13" i="3"/>
  <c r="K22" i="3"/>
  <c r="J41" i="3"/>
  <c r="J5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Paras Garg</author>
  </authors>
  <commentList>
    <comment ref="K7" authorId="0" shapeId="0" xr:uid="{00000000-0006-0000-0100-000001000000}">
      <text>
        <r>
          <rPr>
            <b/>
            <sz val="9"/>
            <rFont val="Tahoma"/>
            <charset val="134"/>
          </rPr>
          <t xml:space="preserve">
  ɸ(s|t) = 2 PL * PR  ∑ |P(j|tL) - P(j|tR)| </t>
        </r>
      </text>
    </comment>
    <comment ref="J38" authorId="0" shapeId="0" xr:uid="{00000000-0006-0000-0100-000002000000}">
      <text>
        <r>
          <rPr>
            <b/>
            <sz val="9"/>
            <rFont val="Tahoma"/>
            <charset val="134"/>
          </rPr>
          <t xml:space="preserve">
  ɸ(s|t) = 2 PL * PR  ∑ |P(j|tL) - P(j|tR)| </t>
        </r>
      </text>
    </comment>
  </commentList>
</comments>
</file>

<file path=xl/sharedStrings.xml><?xml version="1.0" encoding="utf-8"?>
<sst xmlns="http://schemas.openxmlformats.org/spreadsheetml/2006/main" count="354" uniqueCount="109">
  <si>
    <t>Id</t>
  </si>
  <si>
    <t>CTG</t>
  </si>
  <si>
    <t>GP</t>
  </si>
  <si>
    <t>LSM</t>
  </si>
  <si>
    <t>Outcome</t>
  </si>
  <si>
    <t>Good</t>
  </si>
  <si>
    <t>Yes</t>
  </si>
  <si>
    <t>A</t>
  </si>
  <si>
    <t>Pass</t>
  </si>
  <si>
    <t>No</t>
  </si>
  <si>
    <t>Average</t>
  </si>
  <si>
    <t>Poor</t>
  </si>
  <si>
    <t>Fail</t>
  </si>
  <si>
    <t>B</t>
  </si>
  <si>
    <t>C</t>
  </si>
  <si>
    <t>Classification And Regression Tree (CART) :: Formula</t>
  </si>
  <si>
    <r>
      <rPr>
        <b/>
        <sz val="22"/>
        <color theme="1"/>
        <rFont val="Gisha"/>
        <charset val="134"/>
      </rPr>
      <t>ɸ(</t>
    </r>
    <r>
      <rPr>
        <b/>
        <sz val="18"/>
        <color theme="1"/>
        <rFont val="Gisha"/>
        <charset val="134"/>
      </rPr>
      <t>s</t>
    </r>
    <r>
      <rPr>
        <b/>
        <sz val="16"/>
        <color theme="1"/>
        <rFont val="Gisha"/>
        <charset val="134"/>
      </rPr>
      <t>|</t>
    </r>
    <r>
      <rPr>
        <b/>
        <sz val="18"/>
        <color theme="1"/>
        <rFont val="Gisha"/>
        <charset val="134"/>
      </rPr>
      <t>t</t>
    </r>
    <r>
      <rPr>
        <b/>
        <sz val="22"/>
        <color theme="1"/>
        <rFont val="Gisha"/>
        <charset val="134"/>
      </rPr>
      <t>) = 2 P</t>
    </r>
    <r>
      <rPr>
        <b/>
        <sz val="10"/>
        <color theme="1"/>
        <rFont val="Gisha"/>
        <charset val="134"/>
      </rPr>
      <t>L</t>
    </r>
    <r>
      <rPr>
        <b/>
        <sz val="22"/>
        <color theme="1"/>
        <rFont val="Gisha"/>
        <charset val="134"/>
      </rPr>
      <t xml:space="preserve"> * P</t>
    </r>
    <r>
      <rPr>
        <b/>
        <sz val="10"/>
        <color theme="1"/>
        <rFont val="Gisha"/>
        <charset val="134"/>
      </rPr>
      <t>R</t>
    </r>
    <r>
      <rPr>
        <b/>
        <sz val="22"/>
        <color theme="1"/>
        <rFont val="Gisha"/>
        <charset val="134"/>
      </rPr>
      <t xml:space="preserve">  ∑ |P(</t>
    </r>
    <r>
      <rPr>
        <b/>
        <sz val="18"/>
        <color theme="1"/>
        <rFont val="Gisha"/>
        <charset val="134"/>
      </rPr>
      <t>j</t>
    </r>
    <r>
      <rPr>
        <b/>
        <sz val="16"/>
        <color theme="1"/>
        <rFont val="Gisha"/>
        <charset val="134"/>
      </rPr>
      <t>|</t>
    </r>
    <r>
      <rPr>
        <b/>
        <sz val="18"/>
        <color theme="1"/>
        <rFont val="Gisha"/>
        <charset val="134"/>
      </rPr>
      <t>t</t>
    </r>
    <r>
      <rPr>
        <b/>
        <sz val="10"/>
        <color theme="1"/>
        <rFont val="Gisha"/>
        <charset val="134"/>
      </rPr>
      <t>L</t>
    </r>
    <r>
      <rPr>
        <b/>
        <sz val="22"/>
        <color theme="1"/>
        <rFont val="Gisha"/>
        <charset val="134"/>
      </rPr>
      <t>) - P(</t>
    </r>
    <r>
      <rPr>
        <b/>
        <sz val="18"/>
        <color theme="1"/>
        <rFont val="Gisha"/>
        <charset val="134"/>
      </rPr>
      <t>j</t>
    </r>
    <r>
      <rPr>
        <b/>
        <sz val="16"/>
        <color theme="1"/>
        <rFont val="Gisha"/>
        <charset val="134"/>
      </rPr>
      <t>|</t>
    </r>
    <r>
      <rPr>
        <b/>
        <sz val="18"/>
        <color theme="1"/>
        <rFont val="Gisha"/>
        <charset val="134"/>
      </rPr>
      <t>t</t>
    </r>
    <r>
      <rPr>
        <b/>
        <sz val="10"/>
        <color theme="1"/>
        <rFont val="Gisha"/>
        <charset val="134"/>
      </rPr>
      <t>R</t>
    </r>
    <r>
      <rPr>
        <b/>
        <sz val="22"/>
        <color theme="1"/>
        <rFont val="Gisha"/>
        <charset val="134"/>
      </rPr>
      <t>)|</t>
    </r>
  </si>
  <si>
    <t>Classification And Regression Tree (CART) :: Split Steps :: Level 1</t>
  </si>
  <si>
    <t>Split</t>
  </si>
  <si>
    <r>
      <rPr>
        <b/>
        <sz val="11"/>
        <color theme="1"/>
        <rFont val="Gisha"/>
        <charset val="134"/>
      </rPr>
      <t>P</t>
    </r>
    <r>
      <rPr>
        <b/>
        <sz val="6"/>
        <color theme="1"/>
        <rFont val="Gisha"/>
        <charset val="134"/>
      </rPr>
      <t>L</t>
    </r>
  </si>
  <si>
    <r>
      <rPr>
        <b/>
        <sz val="11"/>
        <color theme="1"/>
        <rFont val="Gisha"/>
        <charset val="134"/>
      </rPr>
      <t>P</t>
    </r>
    <r>
      <rPr>
        <b/>
        <sz val="6"/>
        <color theme="1"/>
        <rFont val="Gisha"/>
        <charset val="134"/>
      </rPr>
      <t>R</t>
    </r>
  </si>
  <si>
    <r>
      <rPr>
        <b/>
        <sz val="11"/>
        <color theme="1"/>
        <rFont val="Gisha"/>
        <charset val="134"/>
      </rPr>
      <t>P ( j | t</t>
    </r>
    <r>
      <rPr>
        <b/>
        <sz val="6"/>
        <color theme="1"/>
        <rFont val="Gisha"/>
        <charset val="134"/>
      </rPr>
      <t xml:space="preserve">L </t>
    </r>
    <r>
      <rPr>
        <b/>
        <sz val="11"/>
        <color theme="1"/>
        <rFont val="Gisha"/>
        <charset val="134"/>
      </rPr>
      <t>)</t>
    </r>
  </si>
  <si>
    <r>
      <rPr>
        <b/>
        <sz val="11"/>
        <color theme="1"/>
        <rFont val="Gisha"/>
        <charset val="134"/>
      </rPr>
      <t>P ( j | t</t>
    </r>
    <r>
      <rPr>
        <b/>
        <sz val="6"/>
        <color theme="1"/>
        <rFont val="Gisha"/>
        <charset val="134"/>
      </rPr>
      <t xml:space="preserve">R </t>
    </r>
    <r>
      <rPr>
        <b/>
        <sz val="11"/>
        <color theme="1"/>
        <rFont val="Gisha"/>
        <charset val="134"/>
      </rPr>
      <t>)</t>
    </r>
  </si>
  <si>
    <r>
      <rPr>
        <b/>
        <sz val="11"/>
        <color theme="1"/>
        <rFont val="Gisha"/>
        <charset val="134"/>
      </rPr>
      <t>2*P</t>
    </r>
    <r>
      <rPr>
        <b/>
        <sz val="6"/>
        <color theme="1"/>
        <rFont val="Gisha"/>
        <charset val="134"/>
      </rPr>
      <t>L</t>
    </r>
    <r>
      <rPr>
        <b/>
        <sz val="11"/>
        <color theme="1"/>
        <rFont val="Gisha"/>
        <charset val="134"/>
      </rPr>
      <t>*P</t>
    </r>
    <r>
      <rPr>
        <b/>
        <sz val="6"/>
        <color theme="1"/>
        <rFont val="Gisha"/>
        <charset val="134"/>
      </rPr>
      <t>R</t>
    </r>
  </si>
  <si>
    <t>∑ |P(j|tL) - P(j|tR)|</t>
  </si>
  <si>
    <t>ɸ(s|t)</t>
  </si>
  <si>
    <t>CTG = Good | Average &amp; Poor</t>
  </si>
  <si>
    <t>16/50</t>
  </si>
  <si>
    <t>34/50</t>
  </si>
  <si>
    <t>14/16</t>
  </si>
  <si>
    <t>2/16</t>
  </si>
  <si>
    <t>15/34</t>
  </si>
  <si>
    <t>19/34</t>
  </si>
  <si>
    <t>CTG = Average | Good &amp; Poor</t>
  </si>
  <si>
    <t>11/16</t>
  </si>
  <si>
    <t>5/16</t>
  </si>
  <si>
    <t>18/34</t>
  </si>
  <si>
    <t>16/34</t>
  </si>
  <si>
    <t>CTG = Poor | Good &amp; Average</t>
  </si>
  <si>
    <t>18/50</t>
  </si>
  <si>
    <t>32/50</t>
  </si>
  <si>
    <t>4/18</t>
  </si>
  <si>
    <t>14/18</t>
  </si>
  <si>
    <t>25/32</t>
  </si>
  <si>
    <t>7/32</t>
  </si>
  <si>
    <t>GP = Yes | No</t>
  </si>
  <si>
    <t>21/32</t>
  </si>
  <si>
    <t>11/32</t>
  </si>
  <si>
    <t>8/18</t>
  </si>
  <si>
    <t>10/18</t>
  </si>
  <si>
    <t>LSM = A | B &amp; C</t>
  </si>
  <si>
    <t>10/50</t>
  </si>
  <si>
    <t>40/50</t>
  </si>
  <si>
    <t>9/10</t>
  </si>
  <si>
    <t>1/10</t>
  </si>
  <si>
    <t>20/40</t>
  </si>
  <si>
    <t>LSM = B | A &amp; C</t>
  </si>
  <si>
    <t>LSM = C | A &amp; B</t>
  </si>
  <si>
    <t>24/50</t>
  </si>
  <si>
    <t>26/50</t>
  </si>
  <si>
    <t>9/24</t>
  </si>
  <si>
    <t>15/24</t>
  </si>
  <si>
    <t>20/26</t>
  </si>
  <si>
    <t>6/26</t>
  </si>
  <si>
    <r>
      <rPr>
        <b/>
        <sz val="11"/>
        <color theme="1"/>
        <rFont val="Gisha"/>
        <charset val="134"/>
      </rPr>
      <t xml:space="preserve">Maximum             </t>
    </r>
    <r>
      <rPr>
        <i/>
        <sz val="8"/>
        <color theme="1"/>
        <rFont val="Gisha"/>
        <charset val="134"/>
      </rPr>
      <t>(CTG = Poor)</t>
    </r>
  </si>
  <si>
    <t>Classification And Regression Tree (CART) :: Split Steps :: Level 2</t>
  </si>
  <si>
    <t>CTG = Poor {Left Split}</t>
  </si>
  <si>
    <t>CTG = Not Poor (Good &amp; Average) {Right Split}</t>
  </si>
  <si>
    <t>2/8</t>
  </si>
  <si>
    <t>6/8</t>
  </si>
  <si>
    <t>2/10</t>
  </si>
  <si>
    <t>8/10</t>
  </si>
  <si>
    <t>24/32</t>
  </si>
  <si>
    <t>8/32</t>
  </si>
  <si>
    <t>19/24</t>
  </si>
  <si>
    <t>5/24</t>
  </si>
  <si>
    <t>3/18</t>
  </si>
  <si>
    <t>15/18</t>
  </si>
  <si>
    <t>2/3</t>
  </si>
  <si>
    <t>1/3</t>
  </si>
  <si>
    <t>2/15</t>
  </si>
  <si>
    <t>13/15</t>
  </si>
  <si>
    <t>7/7</t>
  </si>
  <si>
    <t>0/7</t>
  </si>
  <si>
    <t>18/25</t>
  </si>
  <si>
    <t>7/25</t>
  </si>
  <si>
    <t>7/18</t>
  </si>
  <si>
    <t>11/18</t>
  </si>
  <si>
    <t>2/7</t>
  </si>
  <si>
    <t>5/7</t>
  </si>
  <si>
    <t>2/11</t>
  </si>
  <si>
    <t>9/11</t>
  </si>
  <si>
    <t>9/32</t>
  </si>
  <si>
    <t>23/32</t>
  </si>
  <si>
    <t>9/9</t>
  </si>
  <si>
    <t>0/9</t>
  </si>
  <si>
    <t>16/23</t>
  </si>
  <si>
    <t>7/23</t>
  </si>
  <si>
    <t>0/8</t>
  </si>
  <si>
    <t>8/8</t>
  </si>
  <si>
    <t>4/10</t>
  </si>
  <si>
    <t>6/10</t>
  </si>
  <si>
    <t>16/32</t>
  </si>
  <si>
    <t>9/16</t>
  </si>
  <si>
    <t>7/16</t>
  </si>
  <si>
    <t>16/16</t>
  </si>
  <si>
    <t>0/16</t>
  </si>
  <si>
    <r>
      <rPr>
        <b/>
        <sz val="11"/>
        <color theme="1"/>
        <rFont val="Gisha"/>
        <charset val="134"/>
      </rPr>
      <t xml:space="preserve">Maximum                    </t>
    </r>
    <r>
      <rPr>
        <i/>
        <sz val="8"/>
        <color theme="1"/>
        <rFont val="Gisha"/>
        <charset val="134"/>
      </rPr>
      <t>(GP = Yes)</t>
    </r>
  </si>
  <si>
    <r>
      <rPr>
        <b/>
        <sz val="11"/>
        <color theme="1"/>
        <rFont val="Gisha"/>
        <charset val="134"/>
      </rPr>
      <t xml:space="preserve">Maximum             </t>
    </r>
    <r>
      <rPr>
        <i/>
        <sz val="8"/>
        <color theme="1"/>
        <rFont val="Gisha"/>
        <charset val="134"/>
      </rPr>
      <t>(LSM = 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</si>
</sst>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charset val="134"/>
      <scheme val="minor"/>
    </font>
    <font>
      <b/>
      <sz val="11"/>
      <color theme="1"/>
      <name val="Gisha"/>
      <charset val="134"/>
    </font>
    <font>
      <b/>
      <sz val="22"/>
      <color theme="1"/>
      <name val="Gisha"/>
      <charset val="134"/>
    </font>
    <font>
      <sz val="11"/>
      <color theme="1"/>
      <name val="Gisha"/>
      <charset val="134"/>
    </font>
    <font>
      <b/>
      <sz val="11"/>
      <name val="Gisha"/>
      <charset val="134"/>
    </font>
    <font>
      <sz val="8"/>
      <color theme="1"/>
      <name val="Gisha"/>
      <charset val="134"/>
    </font>
    <font>
      <b/>
      <sz val="14"/>
      <color theme="1"/>
      <name val="Gisha"/>
      <charset val="134"/>
    </font>
    <font>
      <sz val="11"/>
      <name val="Gisha"/>
      <charset val="134"/>
    </font>
    <font>
      <b/>
      <sz val="11"/>
      <color theme="1"/>
      <name val="Gisha"/>
      <charset val="134"/>
    </font>
    <font>
      <b/>
      <sz val="14"/>
      <color theme="1"/>
      <name val="Gisha"/>
      <charset val="134"/>
    </font>
    <font>
      <b/>
      <sz val="18"/>
      <color theme="1"/>
      <name val="Gisha"/>
      <charset val="134"/>
    </font>
    <font>
      <b/>
      <sz val="16"/>
      <color theme="1"/>
      <name val="Gisha"/>
      <charset val="134"/>
    </font>
    <font>
      <b/>
      <sz val="10"/>
      <color theme="1"/>
      <name val="Gisha"/>
      <charset val="134"/>
    </font>
    <font>
      <b/>
      <sz val="6"/>
      <color theme="1"/>
      <name val="Gisha"/>
      <charset val="134"/>
    </font>
    <font>
      <i/>
      <sz val="8"/>
      <color theme="1"/>
      <name val="Gish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left" vertical="center" indent="3"/>
    </xf>
    <xf numFmtId="0" fontId="3" fillId="2" borderId="0" xfId="0" applyFont="1" applyFill="1" applyBorder="1" applyAlignment="1">
      <alignment horizontal="left" vertical="center" indent="3"/>
    </xf>
    <xf numFmtId="164" fontId="3" fillId="2" borderId="0" xfId="0" applyNumberFormat="1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/>
    </xf>
    <xf numFmtId="164" fontId="3" fillId="2" borderId="2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164" fontId="5" fillId="0" borderId="2" xfId="0" quotePrefix="1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7" fillId="3" borderId="0" xfId="0" applyFont="1" applyFill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indent="3"/>
    </xf>
    <xf numFmtId="0" fontId="3" fillId="0" borderId="2" xfId="0" applyFont="1" applyBorder="1" applyAlignment="1">
      <alignment horizontal="left" vertical="center" indent="3"/>
    </xf>
    <xf numFmtId="0" fontId="3" fillId="0" borderId="16" xfId="0" applyFont="1" applyBorder="1" applyAlignment="1">
      <alignment horizontal="left" vertical="center" indent="3"/>
    </xf>
    <xf numFmtId="0" fontId="3" fillId="0" borderId="7" xfId="0" applyFont="1" applyBorder="1" applyAlignment="1">
      <alignment horizontal="left" vertical="center" indent="3"/>
    </xf>
    <xf numFmtId="0" fontId="3" fillId="0" borderId="17" xfId="0" applyFont="1" applyBorder="1" applyAlignment="1">
      <alignment horizontal="left" vertical="center" indent="3"/>
    </xf>
    <xf numFmtId="0" fontId="3" fillId="0" borderId="9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8" fillId="0" borderId="27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K16" sqref="K16"/>
    </sheetView>
  </sheetViews>
  <sheetFormatPr baseColWidth="10" defaultColWidth="9" defaultRowHeight="15"/>
  <cols>
    <col min="1" max="1" width="9" style="17"/>
    <col min="2" max="2" width="9" style="18"/>
    <col min="3" max="3" width="9" style="17"/>
    <col min="4" max="4" width="10.33203125" style="17" customWidth="1"/>
    <col min="5" max="5" width="13.83203125" style="17" customWidth="1"/>
    <col min="6" max="16384" width="9" style="19"/>
  </cols>
  <sheetData>
    <row r="1" spans="1: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>
      <c r="A2" s="17">
        <v>1</v>
      </c>
      <c r="B2" s="18" t="s">
        <v>5</v>
      </c>
      <c r="C2" s="17" t="s">
        <v>6</v>
      </c>
      <c r="D2" s="17" t="s">
        <v>7</v>
      </c>
      <c r="E2" s="17" t="s">
        <v>8</v>
      </c>
    </row>
    <row r="3" spans="1:5">
      <c r="A3" s="17">
        <v>2</v>
      </c>
      <c r="B3" s="18" t="s">
        <v>5</v>
      </c>
      <c r="C3" s="17" t="s">
        <v>9</v>
      </c>
      <c r="D3" s="17" t="s">
        <v>7</v>
      </c>
      <c r="E3" s="17" t="s">
        <v>8</v>
      </c>
    </row>
    <row r="4" spans="1:5">
      <c r="A4" s="17">
        <v>3</v>
      </c>
      <c r="B4" s="18" t="s">
        <v>5</v>
      </c>
      <c r="C4" s="17" t="s">
        <v>9</v>
      </c>
      <c r="D4" s="17" t="s">
        <v>7</v>
      </c>
      <c r="E4" s="17" t="s">
        <v>8</v>
      </c>
    </row>
    <row r="5" spans="1:5">
      <c r="A5" s="17">
        <v>4</v>
      </c>
      <c r="B5" s="18" t="s">
        <v>10</v>
      </c>
      <c r="C5" s="17" t="s">
        <v>9</v>
      </c>
      <c r="D5" s="17" t="s">
        <v>7</v>
      </c>
      <c r="E5" s="17" t="s">
        <v>8</v>
      </c>
    </row>
    <row r="6" spans="1:5">
      <c r="A6" s="17">
        <v>5</v>
      </c>
      <c r="B6" s="18" t="s">
        <v>10</v>
      </c>
      <c r="C6" s="17" t="s">
        <v>6</v>
      </c>
      <c r="D6" s="17" t="s">
        <v>7</v>
      </c>
      <c r="E6" s="17" t="s">
        <v>8</v>
      </c>
    </row>
    <row r="7" spans="1:5">
      <c r="A7" s="17">
        <v>6</v>
      </c>
      <c r="B7" s="18" t="s">
        <v>11</v>
      </c>
      <c r="C7" s="17" t="s">
        <v>9</v>
      </c>
      <c r="D7" s="17" t="s">
        <v>7</v>
      </c>
      <c r="E7" s="17" t="s">
        <v>8</v>
      </c>
    </row>
    <row r="8" spans="1:5">
      <c r="A8" s="17">
        <v>7</v>
      </c>
      <c r="B8" s="18" t="s">
        <v>11</v>
      </c>
      <c r="C8" s="17" t="s">
        <v>9</v>
      </c>
      <c r="D8" s="17" t="s">
        <v>7</v>
      </c>
      <c r="E8" s="17" t="s">
        <v>8</v>
      </c>
    </row>
    <row r="9" spans="1:5">
      <c r="A9" s="17">
        <v>8</v>
      </c>
      <c r="B9" s="18" t="s">
        <v>10</v>
      </c>
      <c r="C9" s="17" t="s">
        <v>6</v>
      </c>
      <c r="D9" s="17" t="s">
        <v>7</v>
      </c>
      <c r="E9" s="17" t="s">
        <v>8</v>
      </c>
    </row>
    <row r="10" spans="1:5">
      <c r="A10" s="17">
        <v>9</v>
      </c>
      <c r="B10" s="18" t="s">
        <v>11</v>
      </c>
      <c r="C10" s="17" t="s">
        <v>9</v>
      </c>
      <c r="D10" s="17" t="s">
        <v>7</v>
      </c>
      <c r="E10" s="17" t="s">
        <v>12</v>
      </c>
    </row>
    <row r="11" spans="1:5">
      <c r="A11" s="17">
        <v>10</v>
      </c>
      <c r="B11" s="18" t="s">
        <v>10</v>
      </c>
      <c r="C11" s="17" t="s">
        <v>6</v>
      </c>
      <c r="D11" s="17" t="s">
        <v>7</v>
      </c>
      <c r="E11" s="17" t="s">
        <v>8</v>
      </c>
    </row>
    <row r="12" spans="1:5">
      <c r="A12" s="17">
        <v>11</v>
      </c>
      <c r="B12" s="18" t="s">
        <v>5</v>
      </c>
      <c r="C12" s="17" t="s">
        <v>6</v>
      </c>
      <c r="D12" s="17" t="s">
        <v>13</v>
      </c>
      <c r="E12" s="17" t="s">
        <v>8</v>
      </c>
    </row>
    <row r="13" spans="1:5">
      <c r="A13" s="17">
        <v>12</v>
      </c>
      <c r="B13" s="18" t="s">
        <v>5</v>
      </c>
      <c r="C13" s="17" t="s">
        <v>6</v>
      </c>
      <c r="D13" s="17" t="s">
        <v>13</v>
      </c>
      <c r="E13" s="17" t="s">
        <v>8</v>
      </c>
    </row>
    <row r="14" spans="1:5">
      <c r="A14" s="17">
        <v>13</v>
      </c>
      <c r="B14" s="18" t="s">
        <v>5</v>
      </c>
      <c r="C14" s="17" t="s">
        <v>9</v>
      </c>
      <c r="D14" s="17" t="s">
        <v>13</v>
      </c>
      <c r="E14" s="17" t="s">
        <v>8</v>
      </c>
    </row>
    <row r="15" spans="1:5">
      <c r="A15" s="17">
        <v>14</v>
      </c>
      <c r="B15" s="18" t="s">
        <v>10</v>
      </c>
      <c r="C15" s="17" t="s">
        <v>6</v>
      </c>
      <c r="D15" s="17" t="s">
        <v>13</v>
      </c>
      <c r="E15" s="17" t="s">
        <v>8</v>
      </c>
    </row>
    <row r="16" spans="1:5">
      <c r="A16" s="17">
        <v>15</v>
      </c>
      <c r="B16" s="18" t="s">
        <v>5</v>
      </c>
      <c r="C16" s="17" t="s">
        <v>6</v>
      </c>
      <c r="D16" s="17" t="s">
        <v>13</v>
      </c>
      <c r="E16" s="17" t="s">
        <v>8</v>
      </c>
    </row>
    <row r="17" spans="1:5">
      <c r="A17" s="17">
        <v>16</v>
      </c>
      <c r="B17" s="18" t="s">
        <v>5</v>
      </c>
      <c r="C17" s="17" t="s">
        <v>6</v>
      </c>
      <c r="D17" s="17" t="s">
        <v>13</v>
      </c>
      <c r="E17" s="17" t="s">
        <v>8</v>
      </c>
    </row>
    <row r="18" spans="1:5">
      <c r="A18" s="17">
        <v>17</v>
      </c>
      <c r="B18" s="18" t="s">
        <v>10</v>
      </c>
      <c r="C18" s="17" t="s">
        <v>6</v>
      </c>
      <c r="D18" s="17" t="s">
        <v>13</v>
      </c>
      <c r="E18" s="17" t="s">
        <v>8</v>
      </c>
    </row>
    <row r="19" spans="1:5">
      <c r="A19" s="17">
        <v>18</v>
      </c>
      <c r="B19" s="18" t="s">
        <v>10</v>
      </c>
      <c r="C19" s="17" t="s">
        <v>6</v>
      </c>
      <c r="D19" s="17" t="s">
        <v>13</v>
      </c>
      <c r="E19" s="17" t="s">
        <v>8</v>
      </c>
    </row>
    <row r="20" spans="1:5">
      <c r="A20" s="17">
        <v>19</v>
      </c>
      <c r="B20" s="18" t="s">
        <v>11</v>
      </c>
      <c r="C20" s="17" t="s">
        <v>6</v>
      </c>
      <c r="D20" s="17" t="s">
        <v>13</v>
      </c>
      <c r="E20" s="17" t="s">
        <v>8</v>
      </c>
    </row>
    <row r="21" spans="1:5">
      <c r="A21" s="17">
        <v>20</v>
      </c>
      <c r="B21" s="18" t="s">
        <v>10</v>
      </c>
      <c r="C21" s="17" t="s">
        <v>9</v>
      </c>
      <c r="D21" s="17" t="s">
        <v>13</v>
      </c>
      <c r="E21" s="17" t="s">
        <v>8</v>
      </c>
    </row>
    <row r="22" spans="1:5">
      <c r="A22" s="17">
        <v>21</v>
      </c>
      <c r="B22" s="18" t="s">
        <v>11</v>
      </c>
      <c r="C22" s="17" t="s">
        <v>6</v>
      </c>
      <c r="D22" s="17" t="s">
        <v>13</v>
      </c>
      <c r="E22" s="17" t="s">
        <v>12</v>
      </c>
    </row>
    <row r="23" spans="1:5">
      <c r="A23" s="17">
        <v>22</v>
      </c>
      <c r="B23" s="18" t="s">
        <v>11</v>
      </c>
      <c r="C23" s="17" t="s">
        <v>6</v>
      </c>
      <c r="D23" s="17" t="s">
        <v>13</v>
      </c>
      <c r="E23" s="17" t="s">
        <v>12</v>
      </c>
    </row>
    <row r="24" spans="1:5">
      <c r="A24" s="17">
        <v>23</v>
      </c>
      <c r="B24" s="18" t="s">
        <v>11</v>
      </c>
      <c r="C24" s="17" t="s">
        <v>9</v>
      </c>
      <c r="D24" s="17" t="s">
        <v>13</v>
      </c>
      <c r="E24" s="17" t="s">
        <v>12</v>
      </c>
    </row>
    <row r="25" spans="1:5">
      <c r="A25" s="17">
        <v>24</v>
      </c>
      <c r="B25" s="18" t="s">
        <v>11</v>
      </c>
      <c r="C25" s="17" t="s">
        <v>6</v>
      </c>
      <c r="D25" s="17" t="s">
        <v>13</v>
      </c>
      <c r="E25" s="17" t="s">
        <v>8</v>
      </c>
    </row>
    <row r="26" spans="1:5">
      <c r="A26" s="17">
        <v>25</v>
      </c>
      <c r="B26" s="18" t="s">
        <v>11</v>
      </c>
      <c r="C26" s="17" t="s">
        <v>6</v>
      </c>
      <c r="D26" s="17" t="s">
        <v>13</v>
      </c>
      <c r="E26" s="17" t="s">
        <v>12</v>
      </c>
    </row>
    <row r="27" spans="1:5">
      <c r="A27" s="17">
        <v>26</v>
      </c>
      <c r="B27" s="18" t="s">
        <v>11</v>
      </c>
      <c r="C27" s="17" t="s">
        <v>9</v>
      </c>
      <c r="D27" s="17" t="s">
        <v>13</v>
      </c>
      <c r="E27" s="17" t="s">
        <v>12</v>
      </c>
    </row>
    <row r="28" spans="1:5">
      <c r="A28" s="17">
        <v>27</v>
      </c>
      <c r="B28" s="18" t="s">
        <v>5</v>
      </c>
      <c r="C28" s="17" t="s">
        <v>6</v>
      </c>
      <c r="D28" s="17" t="s">
        <v>14</v>
      </c>
      <c r="E28" s="17" t="s">
        <v>8</v>
      </c>
    </row>
    <row r="29" spans="1:5">
      <c r="A29" s="17">
        <v>28</v>
      </c>
      <c r="B29" s="18" t="s">
        <v>10</v>
      </c>
      <c r="C29" s="17" t="s">
        <v>6</v>
      </c>
      <c r="D29" s="17" t="s">
        <v>14</v>
      </c>
      <c r="E29" s="17" t="s">
        <v>8</v>
      </c>
    </row>
    <row r="30" spans="1:5">
      <c r="A30" s="17">
        <v>29</v>
      </c>
      <c r="B30" s="18" t="s">
        <v>5</v>
      </c>
      <c r="C30" s="17" t="s">
        <v>6</v>
      </c>
      <c r="D30" s="17" t="s">
        <v>14</v>
      </c>
      <c r="E30" s="17" t="s">
        <v>8</v>
      </c>
    </row>
    <row r="31" spans="1:5">
      <c r="A31" s="17">
        <v>30</v>
      </c>
      <c r="B31" s="18" t="s">
        <v>5</v>
      </c>
      <c r="C31" s="17" t="s">
        <v>6</v>
      </c>
      <c r="D31" s="17" t="s">
        <v>14</v>
      </c>
      <c r="E31" s="17" t="s">
        <v>8</v>
      </c>
    </row>
    <row r="32" spans="1:5">
      <c r="A32" s="17">
        <v>31</v>
      </c>
      <c r="B32" s="18" t="s">
        <v>5</v>
      </c>
      <c r="C32" s="17" t="s">
        <v>9</v>
      </c>
      <c r="D32" s="17" t="s">
        <v>14</v>
      </c>
      <c r="E32" s="17" t="s">
        <v>8</v>
      </c>
    </row>
    <row r="33" spans="1:5">
      <c r="A33" s="17">
        <v>32</v>
      </c>
      <c r="B33" s="18" t="s">
        <v>10</v>
      </c>
      <c r="C33" s="17" t="s">
        <v>6</v>
      </c>
      <c r="D33" s="17" t="s">
        <v>14</v>
      </c>
      <c r="E33" s="17" t="s">
        <v>8</v>
      </c>
    </row>
    <row r="34" spans="1:5">
      <c r="A34" s="17">
        <v>33</v>
      </c>
      <c r="B34" s="18" t="s">
        <v>10</v>
      </c>
      <c r="C34" s="17" t="s">
        <v>6</v>
      </c>
      <c r="D34" s="17" t="s">
        <v>14</v>
      </c>
      <c r="E34" s="17" t="s">
        <v>12</v>
      </c>
    </row>
    <row r="35" spans="1:5">
      <c r="A35" s="17">
        <v>34</v>
      </c>
      <c r="B35" s="18" t="s">
        <v>10</v>
      </c>
      <c r="C35" s="17" t="s">
        <v>9</v>
      </c>
      <c r="D35" s="17" t="s">
        <v>14</v>
      </c>
      <c r="E35" s="17" t="s">
        <v>12</v>
      </c>
    </row>
    <row r="36" spans="1:5">
      <c r="A36" s="17">
        <v>35</v>
      </c>
      <c r="B36" s="18" t="s">
        <v>5</v>
      </c>
      <c r="C36" s="17" t="s">
        <v>6</v>
      </c>
      <c r="D36" s="17" t="s">
        <v>14</v>
      </c>
      <c r="E36" s="17" t="s">
        <v>12</v>
      </c>
    </row>
    <row r="37" spans="1:5">
      <c r="A37" s="17">
        <v>36</v>
      </c>
      <c r="B37" s="18" t="s">
        <v>10</v>
      </c>
      <c r="C37" s="17" t="s">
        <v>9</v>
      </c>
      <c r="D37" s="17" t="s">
        <v>14</v>
      </c>
      <c r="E37" s="17" t="s">
        <v>12</v>
      </c>
    </row>
    <row r="38" spans="1:5">
      <c r="A38" s="17">
        <v>37</v>
      </c>
      <c r="B38" s="18" t="s">
        <v>11</v>
      </c>
      <c r="C38" s="17" t="s">
        <v>9</v>
      </c>
      <c r="D38" s="17" t="s">
        <v>14</v>
      </c>
      <c r="E38" s="17" t="s">
        <v>12</v>
      </c>
    </row>
    <row r="39" spans="1:5">
      <c r="A39" s="17">
        <v>38</v>
      </c>
      <c r="B39" s="18" t="s">
        <v>11</v>
      </c>
      <c r="C39" s="17" t="s">
        <v>6</v>
      </c>
      <c r="D39" s="17" t="s">
        <v>14</v>
      </c>
      <c r="E39" s="17" t="s">
        <v>12</v>
      </c>
    </row>
    <row r="40" spans="1:5">
      <c r="A40" s="17">
        <v>39</v>
      </c>
      <c r="B40" s="18" t="s">
        <v>10</v>
      </c>
      <c r="C40" s="17" t="s">
        <v>6</v>
      </c>
      <c r="D40" s="17" t="s">
        <v>14</v>
      </c>
      <c r="E40" s="17" t="s">
        <v>12</v>
      </c>
    </row>
    <row r="41" spans="1:5">
      <c r="A41" s="17">
        <v>40</v>
      </c>
      <c r="B41" s="18" t="s">
        <v>11</v>
      </c>
      <c r="C41" s="17" t="s">
        <v>9</v>
      </c>
      <c r="D41" s="17" t="s">
        <v>14</v>
      </c>
      <c r="E41" s="17" t="s">
        <v>12</v>
      </c>
    </row>
    <row r="42" spans="1:5">
      <c r="A42" s="17">
        <v>41</v>
      </c>
      <c r="B42" s="18" t="s">
        <v>11</v>
      </c>
      <c r="C42" s="17" t="s">
        <v>6</v>
      </c>
      <c r="D42" s="17" t="s">
        <v>14</v>
      </c>
      <c r="E42" s="17" t="s">
        <v>12</v>
      </c>
    </row>
    <row r="43" spans="1:5">
      <c r="A43" s="17">
        <v>42</v>
      </c>
      <c r="B43" s="18" t="s">
        <v>11</v>
      </c>
      <c r="C43" s="17" t="s">
        <v>9</v>
      </c>
      <c r="D43" s="17" t="s">
        <v>14</v>
      </c>
      <c r="E43" s="17" t="s">
        <v>12</v>
      </c>
    </row>
    <row r="44" spans="1:5">
      <c r="A44" s="17">
        <v>43</v>
      </c>
      <c r="B44" s="18" t="s">
        <v>5</v>
      </c>
      <c r="C44" s="17" t="s">
        <v>6</v>
      </c>
      <c r="D44" s="17" t="s">
        <v>14</v>
      </c>
      <c r="E44" s="17" t="s">
        <v>8</v>
      </c>
    </row>
    <row r="45" spans="1:5">
      <c r="A45" s="17">
        <v>44</v>
      </c>
      <c r="B45" s="18" t="s">
        <v>5</v>
      </c>
      <c r="C45" s="17" t="s">
        <v>6</v>
      </c>
      <c r="D45" s="17" t="s">
        <v>14</v>
      </c>
      <c r="E45" s="17" t="s">
        <v>8</v>
      </c>
    </row>
    <row r="46" spans="1:5">
      <c r="A46" s="17">
        <v>45</v>
      </c>
      <c r="B46" s="18" t="s">
        <v>10</v>
      </c>
      <c r="C46" s="17" t="s">
        <v>6</v>
      </c>
      <c r="D46" s="17" t="s">
        <v>14</v>
      </c>
      <c r="E46" s="17" t="s">
        <v>12</v>
      </c>
    </row>
    <row r="47" spans="1:5">
      <c r="A47" s="17">
        <v>46</v>
      </c>
      <c r="B47" s="18" t="s">
        <v>11</v>
      </c>
      <c r="C47" s="17" t="s">
        <v>6</v>
      </c>
      <c r="D47" s="17" t="s">
        <v>14</v>
      </c>
      <c r="E47" s="17" t="s">
        <v>12</v>
      </c>
    </row>
    <row r="48" spans="1:5">
      <c r="A48" s="17">
        <v>47</v>
      </c>
      <c r="B48" s="18" t="s">
        <v>5</v>
      </c>
      <c r="C48" s="17" t="s">
        <v>6</v>
      </c>
      <c r="D48" s="17" t="s">
        <v>14</v>
      </c>
      <c r="E48" s="17" t="s">
        <v>12</v>
      </c>
    </row>
    <row r="49" spans="1:5">
      <c r="A49" s="17">
        <v>48</v>
      </c>
      <c r="B49" s="18" t="s">
        <v>11</v>
      </c>
      <c r="C49" s="17" t="s">
        <v>9</v>
      </c>
      <c r="D49" s="17" t="s">
        <v>14</v>
      </c>
      <c r="E49" s="17" t="s">
        <v>12</v>
      </c>
    </row>
    <row r="50" spans="1:5">
      <c r="A50" s="17">
        <v>49</v>
      </c>
      <c r="B50" s="18" t="s">
        <v>10</v>
      </c>
      <c r="C50" s="17" t="s">
        <v>6</v>
      </c>
      <c r="D50" s="17" t="s">
        <v>14</v>
      </c>
      <c r="E50" s="17" t="s">
        <v>8</v>
      </c>
    </row>
    <row r="51" spans="1:5">
      <c r="A51" s="17">
        <v>50</v>
      </c>
      <c r="B51" s="18" t="s">
        <v>11</v>
      </c>
      <c r="C51" s="17" t="s">
        <v>9</v>
      </c>
      <c r="D51" s="17" t="s">
        <v>14</v>
      </c>
      <c r="E51" s="17" t="s">
        <v>12</v>
      </c>
    </row>
  </sheetData>
  <autoFilter ref="A1:E5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tabSelected="1" topLeftCell="A24" workbookViewId="0">
      <selection activeCell="L38" sqref="L38:T39"/>
    </sheetView>
  </sheetViews>
  <sheetFormatPr baseColWidth="10" defaultColWidth="9.1640625" defaultRowHeight="15"/>
  <cols>
    <col min="5" max="5" width="32.6640625" customWidth="1"/>
    <col min="9" max="9" width="19.33203125" customWidth="1"/>
    <col min="12" max="12" width="17.6640625" customWidth="1"/>
    <col min="20" max="20" width="19.33203125" customWidth="1"/>
  </cols>
  <sheetData>
    <row r="1" spans="1:20" s="23" customFormat="1">
      <c r="A1" s="55" t="s">
        <v>15</v>
      </c>
      <c r="B1" s="55"/>
      <c r="C1" s="55"/>
      <c r="D1" s="55"/>
      <c r="E1" s="55"/>
      <c r="F1" s="55"/>
      <c r="G1" s="55"/>
      <c r="H1" s="55"/>
      <c r="I1" s="55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28">
      <c r="A2" s="27" t="s">
        <v>16</v>
      </c>
      <c r="B2" s="28"/>
      <c r="C2" s="28"/>
      <c r="D2" s="28"/>
      <c r="E2" s="29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28">
      <c r="A3" s="30"/>
      <c r="B3" s="31"/>
      <c r="C3" s="31"/>
      <c r="D3" s="31"/>
      <c r="E3" s="32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28">
      <c r="A4" s="33"/>
      <c r="B4" s="34"/>
      <c r="C4" s="34"/>
      <c r="D4" s="34"/>
      <c r="E4" s="35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s="23" customFormat="1">
      <c r="A6" s="56" t="s">
        <v>17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24"/>
      <c r="M6" s="24"/>
      <c r="N6" s="24"/>
      <c r="O6" s="24"/>
      <c r="P6" s="24"/>
      <c r="Q6" s="24"/>
      <c r="R6" s="24"/>
      <c r="S6" s="24"/>
      <c r="T6" s="24"/>
    </row>
    <row r="7" spans="1:20">
      <c r="A7" s="58" t="s">
        <v>18</v>
      </c>
      <c r="B7" s="59"/>
      <c r="C7" s="60" t="s">
        <v>19</v>
      </c>
      <c r="D7" s="60" t="s">
        <v>20</v>
      </c>
      <c r="E7" s="60" t="s">
        <v>21</v>
      </c>
      <c r="F7" s="60"/>
      <c r="G7" s="60" t="s">
        <v>22</v>
      </c>
      <c r="H7" s="60"/>
      <c r="I7" s="60" t="s">
        <v>23</v>
      </c>
      <c r="J7" s="60" t="s">
        <v>24</v>
      </c>
      <c r="K7" s="61" t="s">
        <v>25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62"/>
      <c r="B8" s="63"/>
      <c r="C8" s="64"/>
      <c r="D8" s="64"/>
      <c r="E8" s="65" t="s">
        <v>8</v>
      </c>
      <c r="F8" s="65" t="s">
        <v>12</v>
      </c>
      <c r="G8" s="65" t="s">
        <v>8</v>
      </c>
      <c r="H8" s="65" t="s">
        <v>12</v>
      </c>
      <c r="I8" s="64"/>
      <c r="J8" s="64"/>
      <c r="K8" s="66"/>
      <c r="L8" s="2"/>
      <c r="M8" s="2"/>
      <c r="N8" s="2"/>
      <c r="O8" s="2"/>
      <c r="P8" s="2"/>
      <c r="Q8" s="2"/>
      <c r="R8" s="2"/>
      <c r="S8" s="2"/>
      <c r="T8" s="2"/>
    </row>
    <row r="9" spans="1:20">
      <c r="A9" s="3"/>
      <c r="B9" s="4"/>
      <c r="C9" s="4"/>
      <c r="D9" s="4"/>
      <c r="E9" s="4"/>
      <c r="F9" s="4"/>
      <c r="G9" s="4"/>
      <c r="H9" s="4"/>
      <c r="I9" s="4"/>
      <c r="J9" s="4"/>
      <c r="K9" s="11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36" t="s">
        <v>26</v>
      </c>
      <c r="B10" s="37"/>
      <c r="C10" s="20" t="s">
        <v>27</v>
      </c>
      <c r="D10" s="20" t="s">
        <v>28</v>
      </c>
      <c r="E10" s="20" t="s">
        <v>29</v>
      </c>
      <c r="F10" s="20" t="s">
        <v>30</v>
      </c>
      <c r="G10" s="20" t="s">
        <v>31</v>
      </c>
      <c r="H10" s="20" t="s">
        <v>32</v>
      </c>
      <c r="I10" s="44">
        <f>2*C11*D11</f>
        <v>0.43520000000000003</v>
      </c>
      <c r="J10" s="44">
        <f>SUM(ABS(G11-E11),ABS(F11-H11))</f>
        <v>0.86764705882352944</v>
      </c>
      <c r="K10" s="52">
        <f>I10*J10</f>
        <v>0.37760000000000005</v>
      </c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38"/>
      <c r="B11" s="39"/>
      <c r="C11" s="5">
        <f>16/50</f>
        <v>0.32</v>
      </c>
      <c r="D11" s="5">
        <f>34/50</f>
        <v>0.68</v>
      </c>
      <c r="E11" s="5">
        <f>14/16</f>
        <v>0.875</v>
      </c>
      <c r="F11" s="5">
        <f>2/16</f>
        <v>0.125</v>
      </c>
      <c r="G11" s="5">
        <f>15/34</f>
        <v>0.44117647058823528</v>
      </c>
      <c r="H11" s="5">
        <f>19/34</f>
        <v>0.55882352941176472</v>
      </c>
      <c r="I11" s="45"/>
      <c r="J11" s="45"/>
      <c r="K11" s="53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6"/>
      <c r="B12" s="7"/>
      <c r="C12" s="4"/>
      <c r="D12" s="4"/>
      <c r="E12" s="4"/>
      <c r="F12" s="4"/>
      <c r="G12" s="4"/>
      <c r="H12" s="4"/>
      <c r="I12" s="4"/>
      <c r="J12" s="4"/>
      <c r="K12" s="11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36" t="s">
        <v>33</v>
      </c>
      <c r="B13" s="37"/>
      <c r="C13" s="21" t="s">
        <v>27</v>
      </c>
      <c r="D13" s="21" t="s">
        <v>28</v>
      </c>
      <c r="E13" s="21" t="s">
        <v>34</v>
      </c>
      <c r="F13" s="21" t="s">
        <v>35</v>
      </c>
      <c r="G13" s="21" t="s">
        <v>36</v>
      </c>
      <c r="H13" s="21" t="s">
        <v>37</v>
      </c>
      <c r="I13" s="44">
        <f>2*C14*D14</f>
        <v>0.43520000000000003</v>
      </c>
      <c r="J13" s="44">
        <f>SUM(ABS(G14-E14),ABS(F14-H14))</f>
        <v>0.31617647058823528</v>
      </c>
      <c r="K13" s="52">
        <f>I13*J13</f>
        <v>0.1376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38"/>
      <c r="B14" s="39"/>
      <c r="C14" s="5">
        <f>16/50</f>
        <v>0.32</v>
      </c>
      <c r="D14" s="5">
        <f>34/50</f>
        <v>0.68</v>
      </c>
      <c r="E14" s="5">
        <f>11/16</f>
        <v>0.6875</v>
      </c>
      <c r="F14" s="5">
        <f>5/16</f>
        <v>0.3125</v>
      </c>
      <c r="G14" s="5">
        <f>18/34</f>
        <v>0.52941176470588236</v>
      </c>
      <c r="H14" s="5">
        <f>16/34</f>
        <v>0.47058823529411764</v>
      </c>
      <c r="I14" s="45"/>
      <c r="J14" s="45"/>
      <c r="K14" s="53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6"/>
      <c r="B15" s="7"/>
      <c r="C15" s="8"/>
      <c r="D15" s="8"/>
      <c r="E15" s="8"/>
      <c r="F15" s="8"/>
      <c r="G15" s="8"/>
      <c r="H15" s="8"/>
      <c r="I15" s="8"/>
      <c r="J15" s="8"/>
      <c r="K15" s="1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36" t="s">
        <v>38</v>
      </c>
      <c r="B16" s="37"/>
      <c r="C16" s="21" t="s">
        <v>39</v>
      </c>
      <c r="D16" s="21" t="s">
        <v>40</v>
      </c>
      <c r="E16" s="21" t="s">
        <v>41</v>
      </c>
      <c r="F16" s="21" t="s">
        <v>42</v>
      </c>
      <c r="G16" s="21" t="s">
        <v>43</v>
      </c>
      <c r="H16" s="21" t="s">
        <v>44</v>
      </c>
      <c r="I16" s="44">
        <f>2*C17*D17</f>
        <v>0.46079999999999999</v>
      </c>
      <c r="J16" s="44">
        <f>SUM(ABS(G17-E17),ABS(F17-H17))</f>
        <v>1.1180555555555556</v>
      </c>
      <c r="K16" s="52">
        <f>I16*J16</f>
        <v>0.51519999999999999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38"/>
      <c r="B17" s="39"/>
      <c r="C17" s="5">
        <f>18/50</f>
        <v>0.36</v>
      </c>
      <c r="D17" s="5">
        <f>32/50</f>
        <v>0.64</v>
      </c>
      <c r="E17" s="5">
        <f>4/18</f>
        <v>0.22222222222222221</v>
      </c>
      <c r="F17" s="5">
        <f>14/18</f>
        <v>0.77777777777777779</v>
      </c>
      <c r="G17" s="5">
        <f>25/32</f>
        <v>0.78125</v>
      </c>
      <c r="H17" s="5">
        <f>7/32</f>
        <v>0.21875</v>
      </c>
      <c r="I17" s="45"/>
      <c r="J17" s="45"/>
      <c r="K17" s="53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6"/>
      <c r="B18" s="7"/>
      <c r="C18" s="8"/>
      <c r="D18" s="8"/>
      <c r="E18" s="8"/>
      <c r="F18" s="8"/>
      <c r="G18" s="8"/>
      <c r="H18" s="8"/>
      <c r="I18" s="8"/>
      <c r="J18" s="8"/>
      <c r="K18" s="1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36" t="s">
        <v>45</v>
      </c>
      <c r="B19" s="37"/>
      <c r="C19" s="21" t="s">
        <v>40</v>
      </c>
      <c r="D19" s="21" t="s">
        <v>39</v>
      </c>
      <c r="E19" s="21" t="s">
        <v>46</v>
      </c>
      <c r="F19" s="21" t="s">
        <v>47</v>
      </c>
      <c r="G19" s="21" t="s">
        <v>48</v>
      </c>
      <c r="H19" s="21" t="s">
        <v>49</v>
      </c>
      <c r="I19" s="44">
        <f>2*C20*D20</f>
        <v>0.46079999999999999</v>
      </c>
      <c r="J19" s="44">
        <f>SUM(ABS(G20-E20),ABS(F20-H20))</f>
        <v>0.42361111111111116</v>
      </c>
      <c r="K19" s="52">
        <f>I19*J19</f>
        <v>0.19520000000000001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38"/>
      <c r="B20" s="39"/>
      <c r="C20" s="5">
        <f>32/50</f>
        <v>0.64</v>
      </c>
      <c r="D20" s="5">
        <f>18/50</f>
        <v>0.36</v>
      </c>
      <c r="E20" s="5">
        <f>21/32</f>
        <v>0.65625</v>
      </c>
      <c r="F20" s="5">
        <f>11/32</f>
        <v>0.34375</v>
      </c>
      <c r="G20" s="5">
        <f>8/18</f>
        <v>0.44444444444444442</v>
      </c>
      <c r="H20" s="5">
        <f>10/18</f>
        <v>0.55555555555555558</v>
      </c>
      <c r="I20" s="45"/>
      <c r="J20" s="45"/>
      <c r="K20" s="53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6"/>
      <c r="B21" s="7"/>
      <c r="C21" s="8"/>
      <c r="D21" s="8"/>
      <c r="E21" s="8"/>
      <c r="F21" s="8"/>
      <c r="G21" s="8"/>
      <c r="H21" s="8"/>
      <c r="I21" s="8"/>
      <c r="J21" s="8"/>
      <c r="K21" s="1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36" t="s">
        <v>50</v>
      </c>
      <c r="B22" s="37"/>
      <c r="C22" s="21" t="s">
        <v>51</v>
      </c>
      <c r="D22" s="21" t="s">
        <v>52</v>
      </c>
      <c r="E22" s="21" t="s">
        <v>53</v>
      </c>
      <c r="F22" s="21" t="s">
        <v>54</v>
      </c>
      <c r="G22" s="21" t="s">
        <v>55</v>
      </c>
      <c r="H22" s="21" t="s">
        <v>55</v>
      </c>
      <c r="I22" s="44">
        <f>2*C23*D23</f>
        <v>0.32000000000000006</v>
      </c>
      <c r="J22" s="44">
        <f>SUM(ABS(G23-E23),ABS(F23-H23))</f>
        <v>0.8</v>
      </c>
      <c r="K22" s="52">
        <f>I22*J22</f>
        <v>0.25600000000000006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38"/>
      <c r="B23" s="39"/>
      <c r="C23" s="5">
        <f>10/50</f>
        <v>0.2</v>
      </c>
      <c r="D23" s="5">
        <f>40/50</f>
        <v>0.8</v>
      </c>
      <c r="E23" s="5">
        <f>9/10</f>
        <v>0.9</v>
      </c>
      <c r="F23" s="5">
        <f>1/10</f>
        <v>0.1</v>
      </c>
      <c r="G23" s="5">
        <f>20/40</f>
        <v>0.5</v>
      </c>
      <c r="H23" s="5">
        <f>20/40</f>
        <v>0.5</v>
      </c>
      <c r="I23" s="45"/>
      <c r="J23" s="45"/>
      <c r="K23" s="53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6"/>
      <c r="B24" s="7"/>
      <c r="C24" s="8"/>
      <c r="D24" s="8"/>
      <c r="E24" s="8"/>
      <c r="F24" s="8"/>
      <c r="G24" s="8"/>
      <c r="H24" s="8"/>
      <c r="I24" s="8"/>
      <c r="J24" s="8"/>
      <c r="K24" s="1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36" t="s">
        <v>56</v>
      </c>
      <c r="B25" s="37"/>
      <c r="C25" s="21" t="s">
        <v>27</v>
      </c>
      <c r="D25" s="21" t="s">
        <v>28</v>
      </c>
      <c r="E25" s="21" t="s">
        <v>34</v>
      </c>
      <c r="F25" s="21" t="s">
        <v>35</v>
      </c>
      <c r="G25" s="21" t="s">
        <v>36</v>
      </c>
      <c r="H25" s="21" t="s">
        <v>37</v>
      </c>
      <c r="I25" s="44">
        <f>2*C26*D26</f>
        <v>0.43520000000000003</v>
      </c>
      <c r="J25" s="44">
        <f>SUM(ABS(G26-E26),ABS(F26-H26))</f>
        <v>0.31617647058823528</v>
      </c>
      <c r="K25" s="52">
        <f>I25*J25</f>
        <v>0.1376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38"/>
      <c r="B26" s="39"/>
      <c r="C26" s="5">
        <f>16/50</f>
        <v>0.32</v>
      </c>
      <c r="D26" s="5">
        <f>34/50</f>
        <v>0.68</v>
      </c>
      <c r="E26" s="5">
        <f>11/16</f>
        <v>0.6875</v>
      </c>
      <c r="F26" s="5">
        <f>5/16</f>
        <v>0.3125</v>
      </c>
      <c r="G26" s="5">
        <f>18/34</f>
        <v>0.52941176470588236</v>
      </c>
      <c r="H26" s="5">
        <f>16/34</f>
        <v>0.47058823529411764</v>
      </c>
      <c r="I26" s="45"/>
      <c r="J26" s="45"/>
      <c r="K26" s="53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6"/>
      <c r="B27" s="7"/>
      <c r="C27" s="8"/>
      <c r="D27" s="8"/>
      <c r="E27" s="8"/>
      <c r="F27" s="8"/>
      <c r="G27" s="8"/>
      <c r="H27" s="8"/>
      <c r="I27" s="8"/>
      <c r="J27" s="8"/>
      <c r="K27" s="1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36" t="s">
        <v>57</v>
      </c>
      <c r="B28" s="37"/>
      <c r="C28" s="21" t="s">
        <v>58</v>
      </c>
      <c r="D28" s="21" t="s">
        <v>59</v>
      </c>
      <c r="E28" s="21" t="s">
        <v>60</v>
      </c>
      <c r="F28" s="21" t="s">
        <v>61</v>
      </c>
      <c r="G28" s="21" t="s">
        <v>62</v>
      </c>
      <c r="H28" s="21" t="s">
        <v>63</v>
      </c>
      <c r="I28" s="44">
        <f>2*C29*D29</f>
        <v>0.49919999999999998</v>
      </c>
      <c r="J28" s="44">
        <f>SUM(ABS(G29-E29),ABS(F29-H29))</f>
        <v>0.78846153846153855</v>
      </c>
      <c r="K28" s="52">
        <f>I28*J28</f>
        <v>0.39360000000000001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40"/>
      <c r="B29" s="41"/>
      <c r="C29" s="9">
        <f>24/50</f>
        <v>0.48</v>
      </c>
      <c r="D29" s="9">
        <f>26/50</f>
        <v>0.52</v>
      </c>
      <c r="E29" s="9">
        <f>9/24</f>
        <v>0.375</v>
      </c>
      <c r="F29" s="9">
        <f>15/24</f>
        <v>0.625</v>
      </c>
      <c r="G29" s="9">
        <f>20/26</f>
        <v>0.76923076923076927</v>
      </c>
      <c r="H29" s="9">
        <f>6/26</f>
        <v>0.23076923076923078</v>
      </c>
      <c r="I29" s="46"/>
      <c r="J29" s="46"/>
      <c r="K29" s="54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5" t="s">
        <v>64</v>
      </c>
      <c r="K31" s="50">
        <f>MAX(K10:K29)</f>
        <v>0.51519999999999999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2"/>
      <c r="B32" s="2"/>
      <c r="C32" s="2"/>
      <c r="D32" s="2"/>
      <c r="E32" s="2"/>
      <c r="F32" s="2"/>
      <c r="G32" s="2"/>
      <c r="H32" s="2"/>
      <c r="I32" s="2"/>
      <c r="J32" s="26"/>
      <c r="K32" s="51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23" customFormat="1">
      <c r="A35" s="57" t="s">
        <v>65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22"/>
      <c r="M35" s="22"/>
      <c r="N35" s="22"/>
      <c r="O35" s="22"/>
      <c r="P35" s="22"/>
      <c r="Q35" s="22"/>
      <c r="R35" s="22"/>
      <c r="S35" s="22"/>
      <c r="T35" s="22"/>
    </row>
    <row r="36" spans="1:20">
      <c r="A36" s="10"/>
      <c r="B36" s="10"/>
      <c r="C36" s="42" t="s">
        <v>66</v>
      </c>
      <c r="D36" s="42"/>
      <c r="E36" s="42"/>
      <c r="F36" s="42"/>
      <c r="G36" s="42"/>
      <c r="H36" s="42"/>
      <c r="I36" s="10"/>
      <c r="J36" s="10"/>
      <c r="K36" s="10"/>
      <c r="L36" s="2"/>
      <c r="M36" s="2"/>
      <c r="N36" s="43" t="s">
        <v>67</v>
      </c>
      <c r="O36" s="43"/>
      <c r="P36" s="43"/>
      <c r="Q36" s="43"/>
      <c r="R36" s="43"/>
      <c r="S36" s="43"/>
      <c r="T36" s="2"/>
    </row>
    <row r="37" spans="1:20">
      <c r="A37" s="10"/>
      <c r="B37" s="10"/>
      <c r="C37" s="42"/>
      <c r="D37" s="42"/>
      <c r="E37" s="42"/>
      <c r="F37" s="42"/>
      <c r="G37" s="42"/>
      <c r="H37" s="42"/>
      <c r="I37" s="10"/>
      <c r="J37" s="10"/>
      <c r="K37" s="10"/>
      <c r="L37" s="2"/>
      <c r="M37" s="2"/>
      <c r="N37" s="43"/>
      <c r="O37" s="43"/>
      <c r="P37" s="43"/>
      <c r="Q37" s="43"/>
      <c r="R37" s="43"/>
      <c r="S37" s="43"/>
      <c r="T37" s="2"/>
    </row>
    <row r="38" spans="1:20">
      <c r="A38" s="67" t="s">
        <v>18</v>
      </c>
      <c r="B38" s="60" t="s">
        <v>19</v>
      </c>
      <c r="C38" s="60" t="s">
        <v>20</v>
      </c>
      <c r="D38" s="60" t="s">
        <v>21</v>
      </c>
      <c r="E38" s="60"/>
      <c r="F38" s="60" t="s">
        <v>22</v>
      </c>
      <c r="G38" s="60"/>
      <c r="H38" s="60" t="s">
        <v>23</v>
      </c>
      <c r="I38" s="60" t="s">
        <v>24</v>
      </c>
      <c r="J38" s="61" t="s">
        <v>25</v>
      </c>
      <c r="K38" s="2"/>
      <c r="L38" s="67" t="s">
        <v>18</v>
      </c>
      <c r="M38" s="60" t="s">
        <v>19</v>
      </c>
      <c r="N38" s="60" t="s">
        <v>20</v>
      </c>
      <c r="O38" s="60" t="s">
        <v>21</v>
      </c>
      <c r="P38" s="60"/>
      <c r="Q38" s="60" t="s">
        <v>22</v>
      </c>
      <c r="R38" s="60"/>
      <c r="S38" s="60" t="s">
        <v>23</v>
      </c>
      <c r="T38" s="60" t="s">
        <v>24</v>
      </c>
    </row>
    <row r="39" spans="1:20">
      <c r="A39" s="68"/>
      <c r="B39" s="64"/>
      <c r="C39" s="64"/>
      <c r="D39" s="65" t="s">
        <v>8</v>
      </c>
      <c r="E39" s="65" t="s">
        <v>12</v>
      </c>
      <c r="F39" s="65" t="s">
        <v>8</v>
      </c>
      <c r="G39" s="65" t="s">
        <v>12</v>
      </c>
      <c r="H39" s="64"/>
      <c r="I39" s="64"/>
      <c r="J39" s="66"/>
      <c r="K39" s="13"/>
      <c r="L39" s="68"/>
      <c r="M39" s="64"/>
      <c r="N39" s="64"/>
      <c r="O39" s="65" t="s">
        <v>8</v>
      </c>
      <c r="P39" s="65" t="s">
        <v>12</v>
      </c>
      <c r="Q39" s="65" t="s">
        <v>8</v>
      </c>
      <c r="R39" s="65" t="s">
        <v>12</v>
      </c>
      <c r="S39" s="64"/>
      <c r="T39" s="64"/>
    </row>
    <row r="40" spans="1:20">
      <c r="A40" s="6"/>
      <c r="B40" s="7"/>
      <c r="C40" s="8"/>
      <c r="D40" s="8"/>
      <c r="E40" s="8"/>
      <c r="F40" s="8"/>
      <c r="G40" s="8"/>
      <c r="H40" s="8"/>
      <c r="I40" s="8"/>
      <c r="J40" s="12"/>
      <c r="K40" s="14"/>
      <c r="L40" s="15"/>
      <c r="M40" s="16"/>
      <c r="N40" s="16"/>
      <c r="O40" s="16"/>
      <c r="P40" s="16"/>
      <c r="Q40" s="16"/>
      <c r="R40" s="16"/>
      <c r="S40" s="16"/>
      <c r="T40" s="16"/>
    </row>
    <row r="41" spans="1:20">
      <c r="A41" s="47" t="s">
        <v>45</v>
      </c>
      <c r="B41" s="21" t="s">
        <v>48</v>
      </c>
      <c r="C41" s="21" t="s">
        <v>49</v>
      </c>
      <c r="D41" s="21" t="s">
        <v>68</v>
      </c>
      <c r="E41" s="21" t="s">
        <v>69</v>
      </c>
      <c r="F41" s="21" t="s">
        <v>70</v>
      </c>
      <c r="G41" s="21" t="s">
        <v>71</v>
      </c>
      <c r="H41" s="44">
        <f>2*B42*C42</f>
        <v>0.49382716049382713</v>
      </c>
      <c r="I41" s="44">
        <f>SUM(ABS(F42-D42),ABS(E42-G42))</f>
        <v>0.10000000000000003</v>
      </c>
      <c r="J41" s="52">
        <f>H41*I41</f>
        <v>4.9382716049382727E-2</v>
      </c>
      <c r="K41" s="13"/>
      <c r="L41" s="47" t="s">
        <v>45</v>
      </c>
      <c r="M41" s="21" t="s">
        <v>72</v>
      </c>
      <c r="N41" s="21" t="s">
        <v>73</v>
      </c>
      <c r="O41" s="21" t="s">
        <v>74</v>
      </c>
      <c r="P41" s="21" t="s">
        <v>75</v>
      </c>
      <c r="Q41" s="21" t="s">
        <v>69</v>
      </c>
      <c r="R41" s="21" t="s">
        <v>68</v>
      </c>
      <c r="S41" s="44">
        <f>2*M42*N42</f>
        <v>0.375</v>
      </c>
      <c r="T41" s="44">
        <f>SUM(ABS(Q42-O42),ABS(P42-R42))</f>
        <v>8.3333333333333287E-2</v>
      </c>
    </row>
    <row r="42" spans="1:20">
      <c r="A42" s="48"/>
      <c r="B42" s="5">
        <f>8/18</f>
        <v>0.44444444444444442</v>
      </c>
      <c r="C42" s="5">
        <f>10/18</f>
        <v>0.55555555555555558</v>
      </c>
      <c r="D42" s="5">
        <f>2/8</f>
        <v>0.25</v>
      </c>
      <c r="E42" s="5">
        <f>6/8</f>
        <v>0.75</v>
      </c>
      <c r="F42" s="5">
        <f>2/10</f>
        <v>0.2</v>
      </c>
      <c r="G42" s="5">
        <f>8/10</f>
        <v>0.8</v>
      </c>
      <c r="H42" s="45"/>
      <c r="I42" s="45"/>
      <c r="J42" s="53"/>
      <c r="K42" s="13"/>
      <c r="L42" s="48"/>
      <c r="M42" s="5">
        <f>24/32</f>
        <v>0.75</v>
      </c>
      <c r="N42" s="5">
        <f>8/32</f>
        <v>0.25</v>
      </c>
      <c r="O42" s="5">
        <f>19/24</f>
        <v>0.79166666666666663</v>
      </c>
      <c r="P42" s="5">
        <f>5/24</f>
        <v>0.20833333333333334</v>
      </c>
      <c r="Q42" s="5">
        <f>6/8</f>
        <v>0.75</v>
      </c>
      <c r="R42" s="5">
        <f>2/8</f>
        <v>0.25</v>
      </c>
      <c r="S42" s="45"/>
      <c r="T42" s="45"/>
    </row>
    <row r="43" spans="1:20">
      <c r="A43" s="6"/>
      <c r="B43" s="8"/>
      <c r="C43" s="8"/>
      <c r="D43" s="8"/>
      <c r="E43" s="8"/>
      <c r="F43" s="8"/>
      <c r="G43" s="8"/>
      <c r="H43" s="8"/>
      <c r="I43" s="8"/>
      <c r="J43" s="12"/>
      <c r="K43" s="13"/>
      <c r="L43" s="6"/>
      <c r="M43" s="8"/>
      <c r="N43" s="8"/>
      <c r="O43" s="8"/>
      <c r="P43" s="8"/>
      <c r="Q43" s="8"/>
      <c r="R43" s="8"/>
      <c r="S43" s="8"/>
      <c r="T43" s="8"/>
    </row>
    <row r="44" spans="1:20">
      <c r="A44" s="47" t="s">
        <v>50</v>
      </c>
      <c r="B44" s="21" t="s">
        <v>76</v>
      </c>
      <c r="C44" s="21" t="s">
        <v>77</v>
      </c>
      <c r="D44" s="21" t="s">
        <v>78</v>
      </c>
      <c r="E44" s="21" t="s">
        <v>79</v>
      </c>
      <c r="F44" s="21" t="s">
        <v>80</v>
      </c>
      <c r="G44" s="21" t="s">
        <v>81</v>
      </c>
      <c r="H44" s="44">
        <f>2*B45*C45</f>
        <v>0.27777777777777823</v>
      </c>
      <c r="I44" s="44">
        <f>SUM(ABS(F45-D45),ABS(E45-G45))</f>
        <v>1.0666666666666682</v>
      </c>
      <c r="J44" s="52">
        <f>H44*I44</f>
        <v>0.29629629629629722</v>
      </c>
      <c r="K44" s="13"/>
      <c r="L44" s="47" t="s">
        <v>50</v>
      </c>
      <c r="M44" s="21" t="s">
        <v>44</v>
      </c>
      <c r="N44" s="21" t="s">
        <v>43</v>
      </c>
      <c r="O44" s="21" t="s">
        <v>82</v>
      </c>
      <c r="P44" s="21" t="s">
        <v>83</v>
      </c>
      <c r="Q44" s="21" t="s">
        <v>84</v>
      </c>
      <c r="R44" s="21" t="s">
        <v>85</v>
      </c>
      <c r="S44" s="44">
        <f>2*M45*N45</f>
        <v>0.341796875</v>
      </c>
      <c r="T44" s="44">
        <f>SUM(ABS(Q45-O45),ABS(P45-R45))</f>
        <v>0.56000000000000005</v>
      </c>
    </row>
    <row r="45" spans="1:20">
      <c r="A45" s="48"/>
      <c r="B45" s="5">
        <v>0.16666666666666699</v>
      </c>
      <c r="C45" s="5">
        <v>0.83333333333333304</v>
      </c>
      <c r="D45" s="5">
        <v>0.66666666666666696</v>
      </c>
      <c r="E45" s="5">
        <v>0.33333333333333298</v>
      </c>
      <c r="F45" s="5">
        <v>0.133333333333333</v>
      </c>
      <c r="G45" s="5">
        <v>0.86666666666666703</v>
      </c>
      <c r="H45" s="45"/>
      <c r="I45" s="45"/>
      <c r="J45" s="53"/>
      <c r="K45" s="13"/>
      <c r="L45" s="48"/>
      <c r="M45" s="5">
        <f>7/32</f>
        <v>0.21875</v>
      </c>
      <c r="N45" s="5">
        <f>25/32</f>
        <v>0.78125</v>
      </c>
      <c r="O45" s="5">
        <f>7/7</f>
        <v>1</v>
      </c>
      <c r="P45" s="5">
        <f>0/7</f>
        <v>0</v>
      </c>
      <c r="Q45" s="5">
        <f>18/25</f>
        <v>0.72</v>
      </c>
      <c r="R45" s="5">
        <f>7/25</f>
        <v>0.28000000000000003</v>
      </c>
      <c r="S45" s="45"/>
      <c r="T45" s="45"/>
    </row>
    <row r="46" spans="1:20">
      <c r="A46" s="6"/>
      <c r="B46" s="8"/>
      <c r="C46" s="8"/>
      <c r="D46" s="8"/>
      <c r="E46" s="8"/>
      <c r="F46" s="8"/>
      <c r="G46" s="8"/>
      <c r="H46" s="8"/>
      <c r="I46" s="8"/>
      <c r="J46" s="12"/>
      <c r="K46" s="13"/>
      <c r="L46" s="6"/>
      <c r="M46" s="8"/>
      <c r="N46" s="8"/>
      <c r="O46" s="8"/>
      <c r="P46" s="8"/>
      <c r="Q46" s="8"/>
      <c r="R46" s="8"/>
      <c r="S46" s="8"/>
      <c r="T46" s="8"/>
    </row>
    <row r="47" spans="1:20">
      <c r="A47" s="47" t="s">
        <v>56</v>
      </c>
      <c r="B47" s="21" t="s">
        <v>86</v>
      </c>
      <c r="C47" s="21" t="s">
        <v>87</v>
      </c>
      <c r="D47" s="21" t="s">
        <v>88</v>
      </c>
      <c r="E47" s="21" t="s">
        <v>89</v>
      </c>
      <c r="F47" s="21" t="s">
        <v>90</v>
      </c>
      <c r="G47" s="21" t="s">
        <v>91</v>
      </c>
      <c r="H47" s="44">
        <f>2*B48*C48</f>
        <v>0.47530864197530875</v>
      </c>
      <c r="I47" s="44">
        <f>SUM(ABS(F48-D48),ABS(E48-G48))</f>
        <v>0.20779220779220803</v>
      </c>
      <c r="J47" s="52">
        <f>H47*I47</f>
        <v>9.8765432098765565E-2</v>
      </c>
      <c r="K47" s="13"/>
      <c r="L47" s="47" t="s">
        <v>56</v>
      </c>
      <c r="M47" s="21" t="s">
        <v>92</v>
      </c>
      <c r="N47" s="21" t="s">
        <v>93</v>
      </c>
      <c r="O47" s="21" t="s">
        <v>94</v>
      </c>
      <c r="P47" s="21" t="s">
        <v>95</v>
      </c>
      <c r="Q47" s="21" t="s">
        <v>96</v>
      </c>
      <c r="R47" s="21" t="s">
        <v>97</v>
      </c>
      <c r="S47" s="44">
        <f>2*M48*N48</f>
        <v>0.404296875</v>
      </c>
      <c r="T47" s="44">
        <f>SUM(ABS(Q48-O48),ABS(P48-R48))</f>
        <v>0.60869565217391308</v>
      </c>
    </row>
    <row r="48" spans="1:20">
      <c r="A48" s="48"/>
      <c r="B48" s="5">
        <v>0.38888888888888901</v>
      </c>
      <c r="C48" s="5">
        <v>0.61111111111111105</v>
      </c>
      <c r="D48" s="5">
        <v>0.28571428571428598</v>
      </c>
      <c r="E48" s="5">
        <v>0.71428571428571397</v>
      </c>
      <c r="F48" s="5">
        <v>0.18181818181818199</v>
      </c>
      <c r="G48" s="5">
        <v>0.81818181818181801</v>
      </c>
      <c r="H48" s="45"/>
      <c r="I48" s="45"/>
      <c r="J48" s="53"/>
      <c r="K48" s="13"/>
      <c r="L48" s="48"/>
      <c r="M48" s="5">
        <f>9/32</f>
        <v>0.28125</v>
      </c>
      <c r="N48" s="5">
        <f>23/32</f>
        <v>0.71875</v>
      </c>
      <c r="O48" s="5">
        <f>9/9</f>
        <v>1</v>
      </c>
      <c r="P48" s="5">
        <f>0/9</f>
        <v>0</v>
      </c>
      <c r="Q48" s="5">
        <f>16/23</f>
        <v>0.69565217391304346</v>
      </c>
      <c r="R48" s="5">
        <f>7/23</f>
        <v>0.30434782608695654</v>
      </c>
      <c r="S48" s="45"/>
      <c r="T48" s="45"/>
    </row>
    <row r="49" spans="1:20">
      <c r="A49" s="6"/>
      <c r="B49" s="8"/>
      <c r="C49" s="8"/>
      <c r="D49" s="8"/>
      <c r="E49" s="8"/>
      <c r="F49" s="8"/>
      <c r="G49" s="8"/>
      <c r="H49" s="8"/>
      <c r="I49" s="8"/>
      <c r="J49" s="12"/>
      <c r="K49" s="13"/>
      <c r="L49" s="6"/>
      <c r="M49" s="8"/>
      <c r="N49" s="8"/>
      <c r="O49" s="8"/>
      <c r="P49" s="8"/>
      <c r="Q49" s="8"/>
      <c r="R49" s="8"/>
      <c r="S49" s="8"/>
      <c r="T49" s="8"/>
    </row>
    <row r="50" spans="1:20">
      <c r="A50" s="47" t="s">
        <v>57</v>
      </c>
      <c r="B50" s="21" t="s">
        <v>48</v>
      </c>
      <c r="C50" s="21" t="s">
        <v>49</v>
      </c>
      <c r="D50" s="21" t="s">
        <v>98</v>
      </c>
      <c r="E50" s="21" t="s">
        <v>99</v>
      </c>
      <c r="F50" s="21" t="s">
        <v>100</v>
      </c>
      <c r="G50" s="21" t="s">
        <v>101</v>
      </c>
      <c r="H50" s="44">
        <f>2*B51*C51</f>
        <v>0.49382716049382708</v>
      </c>
      <c r="I50" s="44">
        <f>SUM(ABS(F51-D51),ABS(E51-G51))</f>
        <v>0.8</v>
      </c>
      <c r="J50" s="52">
        <f>H50*I50</f>
        <v>0.39506172839506171</v>
      </c>
      <c r="K50" s="13"/>
      <c r="L50" s="47" t="s">
        <v>57</v>
      </c>
      <c r="M50" s="21" t="s">
        <v>102</v>
      </c>
      <c r="N50" s="21" t="s">
        <v>102</v>
      </c>
      <c r="O50" s="21" t="s">
        <v>103</v>
      </c>
      <c r="P50" s="21" t="s">
        <v>104</v>
      </c>
      <c r="Q50" s="21" t="s">
        <v>105</v>
      </c>
      <c r="R50" s="21" t="s">
        <v>106</v>
      </c>
      <c r="S50" s="44">
        <f>2*M51*N51</f>
        <v>0.5</v>
      </c>
      <c r="T50" s="44">
        <f>SUM(ABS(Q51-O51),ABS(P51-R51))</f>
        <v>0.875</v>
      </c>
    </row>
    <row r="51" spans="1:20">
      <c r="A51" s="49"/>
      <c r="B51" s="9">
        <v>0.44444444444444398</v>
      </c>
      <c r="C51" s="9">
        <v>0.55555555555555602</v>
      </c>
      <c r="D51" s="9">
        <v>0</v>
      </c>
      <c r="E51" s="9">
        <v>1</v>
      </c>
      <c r="F51" s="9">
        <v>0.4</v>
      </c>
      <c r="G51" s="9">
        <v>0.6</v>
      </c>
      <c r="H51" s="46"/>
      <c r="I51" s="46"/>
      <c r="J51" s="54"/>
      <c r="K51" s="13"/>
      <c r="L51" s="49"/>
      <c r="M51" s="9">
        <f>16/32</f>
        <v>0.5</v>
      </c>
      <c r="N51" s="9">
        <f>16/32</f>
        <v>0.5</v>
      </c>
      <c r="O51" s="9">
        <f>9/16</f>
        <v>0.5625</v>
      </c>
      <c r="P51" s="9">
        <f>7/16</f>
        <v>0.4375</v>
      </c>
      <c r="Q51" s="9">
        <f>16/16</f>
        <v>1</v>
      </c>
      <c r="R51" s="9">
        <f>0/16</f>
        <v>0</v>
      </c>
      <c r="S51" s="46"/>
      <c r="T51" s="46"/>
    </row>
    <row r="52" spans="1:2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2"/>
      <c r="B53" s="2"/>
      <c r="C53" s="2"/>
      <c r="D53" s="2"/>
      <c r="E53" s="2"/>
      <c r="F53" s="2"/>
      <c r="G53" s="2"/>
      <c r="H53" s="2"/>
      <c r="I53" s="25" t="s">
        <v>107</v>
      </c>
      <c r="J53" s="50">
        <f>MAX(J41:J51)</f>
        <v>0.39506172839506171</v>
      </c>
      <c r="K53" s="2"/>
      <c r="L53" s="2"/>
      <c r="M53" s="2"/>
      <c r="N53" s="2"/>
      <c r="O53" s="2"/>
      <c r="P53" s="2"/>
      <c r="Q53" s="2"/>
      <c r="R53" s="2"/>
      <c r="S53" s="2"/>
      <c r="T53" s="25" t="s">
        <v>108</v>
      </c>
    </row>
    <row r="54" spans="1:20">
      <c r="A54" s="2"/>
      <c r="B54" s="2"/>
      <c r="C54" s="2"/>
      <c r="D54" s="2"/>
      <c r="E54" s="2"/>
      <c r="F54" s="2"/>
      <c r="G54" s="2"/>
      <c r="H54" s="2"/>
      <c r="I54" s="26"/>
      <c r="J54" s="51"/>
      <c r="K54" s="2"/>
      <c r="L54" s="2"/>
      <c r="M54" s="2"/>
      <c r="N54" s="2"/>
      <c r="O54" s="2"/>
      <c r="P54" s="2"/>
      <c r="Q54" s="2"/>
      <c r="R54" s="2"/>
      <c r="S54" s="2"/>
      <c r="T54" s="26"/>
    </row>
    <row r="55" spans="1:2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</sheetData>
  <mergeCells count="90">
    <mergeCell ref="A1:I1"/>
    <mergeCell ref="A6:K6"/>
    <mergeCell ref="E7:F7"/>
    <mergeCell ref="G7:H7"/>
    <mergeCell ref="A35:K35"/>
    <mergeCell ref="C7:C8"/>
    <mergeCell ref="D7:D8"/>
    <mergeCell ref="D38:E38"/>
    <mergeCell ref="F38:G38"/>
    <mergeCell ref="O38:P38"/>
    <mergeCell ref="Q38:R38"/>
    <mergeCell ref="A38:A39"/>
    <mergeCell ref="C38:C39"/>
    <mergeCell ref="H38:H39"/>
    <mergeCell ref="L38:L39"/>
    <mergeCell ref="N38:N39"/>
    <mergeCell ref="A41:A42"/>
    <mergeCell ref="A44:A45"/>
    <mergeCell ref="A47:A48"/>
    <mergeCell ref="A50:A51"/>
    <mergeCell ref="B38:B39"/>
    <mergeCell ref="H41:H42"/>
    <mergeCell ref="H44:H45"/>
    <mergeCell ref="H47:H48"/>
    <mergeCell ref="H50:H51"/>
    <mergeCell ref="I7:I8"/>
    <mergeCell ref="I10:I11"/>
    <mergeCell ref="I13:I14"/>
    <mergeCell ref="I16:I17"/>
    <mergeCell ref="I19:I20"/>
    <mergeCell ref="I22:I23"/>
    <mergeCell ref="I25:I26"/>
    <mergeCell ref="I28:I29"/>
    <mergeCell ref="I38:I39"/>
    <mergeCell ref="I41:I42"/>
    <mergeCell ref="I44:I45"/>
    <mergeCell ref="I47:I48"/>
    <mergeCell ref="I50:I51"/>
    <mergeCell ref="I53:I54"/>
    <mergeCell ref="J7:J8"/>
    <mergeCell ref="J10:J11"/>
    <mergeCell ref="J13:J14"/>
    <mergeCell ref="J16:J17"/>
    <mergeCell ref="J19:J20"/>
    <mergeCell ref="J22:J23"/>
    <mergeCell ref="J25:J26"/>
    <mergeCell ref="J28:J29"/>
    <mergeCell ref="J31:J32"/>
    <mergeCell ref="J38:J39"/>
    <mergeCell ref="J41:J42"/>
    <mergeCell ref="J44:J45"/>
    <mergeCell ref="J47:J48"/>
    <mergeCell ref="J50:J51"/>
    <mergeCell ref="J53:J54"/>
    <mergeCell ref="K7:K8"/>
    <mergeCell ref="K10:K11"/>
    <mergeCell ref="K13:K14"/>
    <mergeCell ref="K16:K17"/>
    <mergeCell ref="K19:K20"/>
    <mergeCell ref="K22:K23"/>
    <mergeCell ref="K25:K26"/>
    <mergeCell ref="K28:K29"/>
    <mergeCell ref="K31:K32"/>
    <mergeCell ref="L41:L42"/>
    <mergeCell ref="L44:L45"/>
    <mergeCell ref="L47:L48"/>
    <mergeCell ref="L50:L51"/>
    <mergeCell ref="M38:M39"/>
    <mergeCell ref="T50:T51"/>
    <mergeCell ref="S38:S39"/>
    <mergeCell ref="S41:S42"/>
    <mergeCell ref="S44:S45"/>
    <mergeCell ref="S47:S48"/>
    <mergeCell ref="S50:S51"/>
    <mergeCell ref="T53:T54"/>
    <mergeCell ref="A2:E4"/>
    <mergeCell ref="A7:B8"/>
    <mergeCell ref="A10:B11"/>
    <mergeCell ref="A13:B14"/>
    <mergeCell ref="A16:B17"/>
    <mergeCell ref="A19:B20"/>
    <mergeCell ref="A22:B23"/>
    <mergeCell ref="A25:B26"/>
    <mergeCell ref="A28:B29"/>
    <mergeCell ref="C36:H37"/>
    <mergeCell ref="N36:S37"/>
    <mergeCell ref="T38:T39"/>
    <mergeCell ref="T41:T42"/>
    <mergeCell ref="T44:T45"/>
    <mergeCell ref="T47:T48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StateWide</vt:lpstr>
      <vt:lpstr>CART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Garg</dc:creator>
  <cp:lastModifiedBy>Microsoft Office User</cp:lastModifiedBy>
  <dcterms:created xsi:type="dcterms:W3CDTF">2016-11-02T16:39:00Z</dcterms:created>
  <dcterms:modified xsi:type="dcterms:W3CDTF">2019-12-12T02:23:51Z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