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parthxparab/Downloads/CS513-finals/"/>
    </mc:Choice>
  </mc:AlternateContent>
  <xr:revisionPtr revIDLastSave="0" documentId="13_ncr:1_{E8A7D905-DEF2-804D-966E-5F463BC29009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StateWide" sheetId="2" r:id="rId1"/>
    <sheet name="Sheet1" sheetId="3" r:id="rId2"/>
  </sheets>
  <definedNames>
    <definedName name="_xlnm._FilterDatabase" localSheetId="0" hidden="1">StateWide!$A$1:$E$51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" i="3" l="1"/>
  <c r="F102" i="3"/>
  <c r="G102" i="3" s="1"/>
  <c r="H101" i="3" s="1"/>
  <c r="J101" i="3" s="1"/>
  <c r="D102" i="3"/>
  <c r="I99" i="3"/>
  <c r="G99" i="3"/>
  <c r="F99" i="3"/>
  <c r="D99" i="3"/>
  <c r="E99" i="3" s="1"/>
  <c r="H98" i="3" s="1"/>
  <c r="J98" i="3" s="1"/>
  <c r="I96" i="3"/>
  <c r="G96" i="3"/>
  <c r="F96" i="3"/>
  <c r="D96" i="3"/>
  <c r="E96" i="3" s="1"/>
  <c r="H95" i="3" s="1"/>
  <c r="J95" i="3" s="1"/>
  <c r="I93" i="3"/>
  <c r="F93" i="3"/>
  <c r="G93" i="3" s="1"/>
  <c r="E93" i="3"/>
  <c r="H92" i="3" s="1"/>
  <c r="J92" i="3" s="1"/>
  <c r="D93" i="3"/>
  <c r="I90" i="3"/>
  <c r="G90" i="3"/>
  <c r="F90" i="3"/>
  <c r="D90" i="3"/>
  <c r="E90" i="3" s="1"/>
  <c r="H89" i="3" s="1"/>
  <c r="J89" i="3" s="1"/>
  <c r="M95" i="3" s="1"/>
  <c r="I86" i="3"/>
  <c r="G86" i="3"/>
  <c r="F86" i="3"/>
  <c r="D86" i="3"/>
  <c r="E86" i="3" s="1"/>
  <c r="H85" i="3" s="1"/>
  <c r="J85" i="3" s="1"/>
  <c r="I83" i="3"/>
  <c r="F83" i="3"/>
  <c r="E83" i="3"/>
  <c r="H82" i="3" s="1"/>
  <c r="J82" i="3" s="1"/>
  <c r="D83" i="3"/>
  <c r="I80" i="3"/>
  <c r="F80" i="3"/>
  <c r="D80" i="3"/>
  <c r="E80" i="3" s="1"/>
  <c r="H79" i="3" s="1"/>
  <c r="J79" i="3" s="1"/>
  <c r="I77" i="3"/>
  <c r="F77" i="3"/>
  <c r="G77" i="3" s="1"/>
  <c r="E77" i="3"/>
  <c r="D77" i="3"/>
  <c r="I74" i="3"/>
  <c r="G74" i="3"/>
  <c r="F74" i="3"/>
  <c r="D74" i="3"/>
  <c r="E74" i="3" s="1"/>
  <c r="H73" i="3" s="1"/>
  <c r="J73" i="3" s="1"/>
  <c r="I70" i="3"/>
  <c r="G70" i="3"/>
  <c r="F70" i="3"/>
  <c r="D70" i="3"/>
  <c r="E70" i="3" s="1"/>
  <c r="H69" i="3" s="1"/>
  <c r="J69" i="3" s="1"/>
  <c r="I67" i="3"/>
  <c r="D67" i="3"/>
  <c r="E67" i="3" s="1"/>
  <c r="H66" i="3" s="1"/>
  <c r="J66" i="3" s="1"/>
  <c r="I64" i="3"/>
  <c r="E64" i="3"/>
  <c r="H63" i="3" s="1"/>
  <c r="J63" i="3" s="1"/>
  <c r="D64" i="3"/>
  <c r="I61" i="3"/>
  <c r="F61" i="3"/>
  <c r="E61" i="3"/>
  <c r="D61" i="3"/>
  <c r="H60" i="3"/>
  <c r="J60" i="3" s="1"/>
  <c r="I58" i="3"/>
  <c r="F58" i="3"/>
  <c r="G58" i="3" s="1"/>
  <c r="E58" i="3"/>
  <c r="H57" i="3" s="1"/>
  <c r="J57" i="3" s="1"/>
  <c r="M63" i="3" s="1"/>
  <c r="D58" i="3"/>
  <c r="G46" i="3"/>
  <c r="E46" i="3"/>
  <c r="H45" i="3"/>
  <c r="J45" i="3" s="1"/>
  <c r="G43" i="3"/>
  <c r="E43" i="3"/>
  <c r="H42" i="3"/>
  <c r="J42" i="3" s="1"/>
  <c r="G40" i="3"/>
  <c r="H39" i="3" s="1"/>
  <c r="J39" i="3" s="1"/>
  <c r="M42" i="3" s="1"/>
  <c r="E40" i="3"/>
  <c r="G35" i="3"/>
  <c r="E35" i="3"/>
  <c r="H34" i="3" s="1"/>
  <c r="J34" i="3" s="1"/>
  <c r="G32" i="3"/>
  <c r="E32" i="3"/>
  <c r="H31" i="3" s="1"/>
  <c r="J31" i="3" s="1"/>
  <c r="M34" i="3" s="1"/>
  <c r="G27" i="3"/>
  <c r="E27" i="3"/>
  <c r="H26" i="3" s="1"/>
  <c r="J26" i="3" s="1"/>
  <c r="G24" i="3"/>
  <c r="E24" i="3"/>
  <c r="H23" i="3" s="1"/>
  <c r="J23" i="3" s="1"/>
  <c r="G21" i="3"/>
  <c r="E21" i="3"/>
  <c r="H20" i="3" s="1"/>
  <c r="J20" i="3" s="1"/>
  <c r="E14" i="3"/>
  <c r="E11" i="3"/>
  <c r="F10" i="3"/>
  <c r="L42" i="3" s="1"/>
  <c r="M23" i="3" l="1"/>
  <c r="N42" i="3"/>
  <c r="H76" i="3"/>
  <c r="J76" i="3" s="1"/>
  <c r="M79" i="3" s="1"/>
  <c r="L34" i="3"/>
  <c r="N34" i="3" s="1"/>
  <c r="L23" i="3"/>
  <c r="N23" i="3" s="1"/>
  <c r="L63" i="3" l="1"/>
  <c r="N63" i="3" s="1"/>
  <c r="N102" i="3" s="1"/>
  <c r="L95" i="3"/>
  <c r="N95" i="3" s="1"/>
  <c r="L79" i="3"/>
  <c r="N79" i="3" s="1"/>
  <c r="N4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Garg</author>
  </authors>
  <commentList>
    <comment ref="D17" authorId="0" shapeId="0" xr:uid="{00000000-0006-0000-0100-000001000000}">
      <text>
        <r>
          <rPr>
            <sz val="9"/>
            <rFont val="Tahoma"/>
            <charset val="134"/>
          </rPr>
          <t xml:space="preserve">This section shows the probability of the outcome.
</t>
        </r>
        <r>
          <rPr>
            <b/>
            <sz val="9"/>
            <rFont val="Tahoma"/>
            <charset val="134"/>
          </rPr>
          <t>Example,</t>
        </r>
        <r>
          <rPr>
            <sz val="9"/>
            <rFont val="Tahoma"/>
            <charset val="134"/>
          </rPr>
          <t xml:space="preserve">
For CTG = Good, the total outcome which is Pass out of total number of CTG = Good in dataset. Such as, 
    Total CTG (Good) is 16
    Total Pass Outcomes are 14
Therefore, Pj =&gt; 14/16 = 0.875</t>
        </r>
      </text>
    </comment>
    <comment ref="F17" authorId="0" shapeId="0" xr:uid="{00000000-0006-0000-0100-000002000000}">
      <text>
        <r>
          <rPr>
            <sz val="9"/>
            <rFont val="Tahoma"/>
            <charset val="134"/>
          </rPr>
          <t>This section shows the probability of the outcome.
Example,
For CTG = Good, the total outcome which is Fail out of total number of CTG = Good in dataset. Such as, 
    Total CTG (Good) is 16
    Total Pass Outcomes are 2
Therefore, Pj =&gt; 2/16 = 0.125</t>
        </r>
      </text>
    </comment>
    <comment ref="I17" authorId="0" shapeId="0" xr:uid="{00000000-0006-0000-0100-000003000000}">
      <text>
        <r>
          <rPr>
            <b/>
            <sz val="9"/>
            <color rgb="FF000000"/>
            <rFont val="Tahoma"/>
            <charset val="134"/>
          </rPr>
          <t>Percent</t>
        </r>
        <r>
          <rPr>
            <sz val="9"/>
            <color rgb="FF000000"/>
            <rFont val="Tahoma"/>
            <charset val="134"/>
          </rPr>
          <t xml:space="preserve"> shows the times of occurance of the split in the whole dataset.
</t>
        </r>
        <r>
          <rPr>
            <sz val="9"/>
            <color rgb="FF000000"/>
            <rFont val="Tahoma"/>
            <charset val="134"/>
          </rPr>
          <t xml:space="preserve">
</t>
        </r>
        <r>
          <rPr>
            <b/>
            <sz val="9"/>
            <color rgb="FF000000"/>
            <rFont val="Tahoma"/>
            <charset val="134"/>
          </rPr>
          <t>Example</t>
        </r>
        <r>
          <rPr>
            <sz val="9"/>
            <color rgb="FF000000"/>
            <rFont val="Tahoma"/>
            <charset val="134"/>
          </rPr>
          <t xml:space="preserve">
</t>
        </r>
        <r>
          <rPr>
            <sz val="9"/>
            <color rgb="FF000000"/>
            <rFont val="Tahoma"/>
            <charset val="134"/>
          </rPr>
          <t>For CTG = Good, it appears 16 times out of 50 data records. Then, Percent would be 16/50 = 0.320</t>
        </r>
      </text>
    </comment>
    <comment ref="D54" authorId="0" shapeId="0" xr:uid="{00000000-0006-0000-0100-000004000000}">
      <text>
        <r>
          <rPr>
            <sz val="9"/>
            <rFont val="Tahoma"/>
            <charset val="134"/>
          </rPr>
          <t xml:space="preserve">This section shows the probability of the outcome.
</t>
        </r>
        <r>
          <rPr>
            <b/>
            <sz val="9"/>
            <rFont val="Tahoma"/>
            <charset val="134"/>
          </rPr>
          <t>Example,</t>
        </r>
        <r>
          <rPr>
            <sz val="9"/>
            <rFont val="Tahoma"/>
            <charset val="134"/>
          </rPr>
          <t xml:space="preserve">
For CTG = Good, the total outcome which is Pass out of total number of CTG = Good in dataset. Such as, 
    Total CTG (Good) is 16
    Total Pass Outcomes are 14
Therefore, Pj =&gt; 14/16 = 0.875</t>
        </r>
      </text>
    </comment>
    <comment ref="F54" authorId="0" shapeId="0" xr:uid="{00000000-0006-0000-0100-000005000000}">
      <text>
        <r>
          <rPr>
            <sz val="9"/>
            <rFont val="Tahoma"/>
            <charset val="134"/>
          </rPr>
          <t>This section shows the probability of the outcome.
Example,
For CTG = Good, the total outcome which is Fail out of total number of CTG = Good in dataset. Such as, 
    Total CTG (Good) is 16
    Total Pass Outcomes are 2
Therefore, Pj =&gt; 2/16 = 0.125</t>
        </r>
      </text>
    </comment>
    <comment ref="I54" authorId="0" shapeId="0" xr:uid="{00000000-0006-0000-0100-000006000000}">
      <text>
        <r>
          <rPr>
            <b/>
            <sz val="9"/>
            <rFont val="Tahoma"/>
            <charset val="134"/>
          </rPr>
          <t>Percent</t>
        </r>
        <r>
          <rPr>
            <sz val="9"/>
            <rFont val="Tahoma"/>
            <charset val="134"/>
          </rPr>
          <t xml:space="preserve"> shows the times of occurance of the split in the whole dataset.
</t>
        </r>
        <r>
          <rPr>
            <b/>
            <sz val="9"/>
            <rFont val="Tahoma"/>
            <charset val="134"/>
          </rPr>
          <t>Example</t>
        </r>
        <r>
          <rPr>
            <sz val="9"/>
            <rFont val="Tahoma"/>
            <charset val="134"/>
          </rPr>
          <t xml:space="preserve">
For CTG = Good, it appears 16 times out of 50 data records. Then, Percent would be 16/50 = 0.320</t>
        </r>
      </text>
    </comment>
  </commentList>
</comments>
</file>

<file path=xl/sharedStrings.xml><?xml version="1.0" encoding="utf-8"?>
<sst xmlns="http://schemas.openxmlformats.org/spreadsheetml/2006/main" count="410" uniqueCount="146">
  <si>
    <t>Id</t>
  </si>
  <si>
    <t>CTG</t>
  </si>
  <si>
    <t>GP</t>
  </si>
  <si>
    <t>LSM</t>
  </si>
  <si>
    <t>Outcome</t>
  </si>
  <si>
    <t>Good</t>
  </si>
  <si>
    <t>Yes</t>
  </si>
  <si>
    <t>A</t>
  </si>
  <si>
    <t>Pass</t>
  </si>
  <si>
    <t>No</t>
  </si>
  <si>
    <t>Average</t>
  </si>
  <si>
    <t>Poor</t>
  </si>
  <si>
    <t>Fail</t>
  </si>
  <si>
    <t>B</t>
  </si>
  <si>
    <t>C</t>
  </si>
  <si>
    <t>C4.5 :: Formula</t>
  </si>
  <si>
    <r>
      <rPr>
        <b/>
        <sz val="22"/>
        <color theme="1"/>
        <rFont val="Gisha"/>
        <charset val="134"/>
      </rPr>
      <t>H(x) = - ∑ P</t>
    </r>
    <r>
      <rPr>
        <b/>
        <sz val="10"/>
        <color theme="1"/>
        <rFont val="Gisha"/>
        <charset val="134"/>
      </rPr>
      <t>J</t>
    </r>
    <r>
      <rPr>
        <b/>
        <sz val="22"/>
        <color theme="1"/>
        <rFont val="Gisha"/>
        <charset val="134"/>
      </rPr>
      <t xml:space="preserve"> l</t>
    </r>
    <r>
      <rPr>
        <b/>
        <sz val="22"/>
        <color theme="1"/>
        <rFont val="Gisha"/>
        <charset val="134"/>
      </rPr>
      <t>og</t>
    </r>
    <r>
      <rPr>
        <b/>
        <sz val="11"/>
        <color theme="1"/>
        <rFont val="Gisha"/>
        <charset val="134"/>
      </rPr>
      <t xml:space="preserve">2 </t>
    </r>
    <r>
      <rPr>
        <b/>
        <sz val="22"/>
        <color theme="1"/>
        <rFont val="Gisha"/>
        <charset val="134"/>
      </rPr>
      <t>(P</t>
    </r>
    <r>
      <rPr>
        <b/>
        <sz val="10"/>
        <color theme="1"/>
        <rFont val="Gisha"/>
        <charset val="134"/>
      </rPr>
      <t>J</t>
    </r>
    <r>
      <rPr>
        <b/>
        <sz val="22"/>
        <color theme="1"/>
        <rFont val="Gisha"/>
        <charset val="134"/>
      </rPr>
      <t>)</t>
    </r>
  </si>
  <si>
    <t>C4.5 :: Entropy Calculation</t>
  </si>
  <si>
    <t>Splits</t>
  </si>
  <si>
    <r>
      <rPr>
        <b/>
        <sz val="11"/>
        <color theme="1"/>
        <rFont val="Gisha"/>
        <charset val="134"/>
      </rPr>
      <t>P</t>
    </r>
    <r>
      <rPr>
        <b/>
        <sz val="8"/>
        <color theme="1"/>
        <rFont val="Gisha"/>
        <charset val="134"/>
      </rPr>
      <t>J</t>
    </r>
  </si>
  <si>
    <r>
      <rPr>
        <b/>
        <sz val="11"/>
        <color theme="1"/>
        <rFont val="Gisha"/>
        <charset val="134"/>
      </rPr>
      <t>- P</t>
    </r>
    <r>
      <rPr>
        <b/>
        <sz val="8"/>
        <color theme="1"/>
        <rFont val="Gisha"/>
        <charset val="134"/>
      </rPr>
      <t>J</t>
    </r>
    <r>
      <rPr>
        <b/>
        <sz val="11"/>
        <color theme="1"/>
        <rFont val="Gisha"/>
        <charset val="134"/>
      </rPr>
      <t xml:space="preserve"> * log</t>
    </r>
    <r>
      <rPr>
        <b/>
        <sz val="8"/>
        <color theme="1"/>
        <rFont val="Gisha"/>
        <charset val="134"/>
      </rPr>
      <t xml:space="preserve">2 </t>
    </r>
    <r>
      <rPr>
        <b/>
        <sz val="11"/>
        <color theme="1"/>
        <rFont val="Gisha"/>
        <charset val="134"/>
      </rPr>
      <t>(P</t>
    </r>
    <r>
      <rPr>
        <b/>
        <sz val="8"/>
        <color theme="1"/>
        <rFont val="Gisha"/>
        <charset val="134"/>
      </rPr>
      <t>J</t>
    </r>
    <r>
      <rPr>
        <b/>
        <sz val="11"/>
        <color theme="1"/>
        <rFont val="Gisha"/>
        <charset val="134"/>
      </rPr>
      <t>)</t>
    </r>
  </si>
  <si>
    <t>Entropy</t>
  </si>
  <si>
    <t>29/50</t>
  </si>
  <si>
    <t>- 14/16 * log (14/16)</t>
  </si>
  <si>
    <t>21/50</t>
  </si>
  <si>
    <t>- 9/24 * log (9/24)</t>
  </si>
  <si>
    <t>C4.5 :: Split Steps :: Level 1</t>
  </si>
  <si>
    <t>Split</t>
  </si>
  <si>
    <r>
      <rPr>
        <b/>
        <sz val="11"/>
        <color theme="1"/>
        <rFont val="Gisha"/>
        <charset val="134"/>
      </rPr>
      <t>- P</t>
    </r>
    <r>
      <rPr>
        <b/>
        <sz val="8"/>
        <color theme="1"/>
        <rFont val="Gisha"/>
        <charset val="134"/>
      </rPr>
      <t>J</t>
    </r>
    <r>
      <rPr>
        <b/>
        <sz val="11"/>
        <color theme="1"/>
        <rFont val="Gisha"/>
        <charset val="134"/>
      </rPr>
      <t xml:space="preserve"> * log</t>
    </r>
    <r>
      <rPr>
        <b/>
        <sz val="8"/>
        <color theme="1"/>
        <rFont val="Gisha"/>
        <charset val="134"/>
      </rPr>
      <t>2</t>
    </r>
    <r>
      <rPr>
        <b/>
        <sz val="11"/>
        <color theme="1"/>
        <rFont val="Gisha"/>
        <charset val="134"/>
      </rPr>
      <t xml:space="preserve"> (P</t>
    </r>
    <r>
      <rPr>
        <b/>
        <sz val="8"/>
        <color theme="1"/>
        <rFont val="Gisha"/>
        <charset val="134"/>
      </rPr>
      <t>J</t>
    </r>
    <r>
      <rPr>
        <b/>
        <sz val="11"/>
        <color theme="1"/>
        <rFont val="Gisha"/>
        <charset val="134"/>
      </rPr>
      <t>)     Row Total</t>
    </r>
  </si>
  <si>
    <t>Percent</t>
  </si>
  <si>
    <t>Row Total * Percent</t>
  </si>
  <si>
    <r>
      <rPr>
        <b/>
        <sz val="11"/>
        <color theme="1"/>
        <rFont val="Gisha"/>
        <charset val="134"/>
      </rPr>
      <t>- P</t>
    </r>
    <r>
      <rPr>
        <b/>
        <sz val="8"/>
        <color theme="1"/>
        <rFont val="Gisha"/>
        <charset val="134"/>
      </rPr>
      <t>J</t>
    </r>
    <r>
      <rPr>
        <b/>
        <sz val="11"/>
        <color theme="1"/>
        <rFont val="Gisha"/>
        <charset val="134"/>
      </rPr>
      <t xml:space="preserve"> * log</t>
    </r>
    <r>
      <rPr>
        <b/>
        <sz val="8"/>
        <color theme="1"/>
        <rFont val="Gisha"/>
        <charset val="134"/>
      </rPr>
      <t>2</t>
    </r>
    <r>
      <rPr>
        <b/>
        <sz val="11"/>
        <color theme="1"/>
        <rFont val="Gisha"/>
        <charset val="134"/>
      </rPr>
      <t xml:space="preserve"> (P</t>
    </r>
    <r>
      <rPr>
        <b/>
        <sz val="8"/>
        <color theme="1"/>
        <rFont val="Gisha"/>
        <charset val="134"/>
      </rPr>
      <t>J</t>
    </r>
    <r>
      <rPr>
        <b/>
        <sz val="11"/>
        <color theme="1"/>
        <rFont val="Gisha"/>
        <charset val="134"/>
      </rPr>
      <t>)</t>
    </r>
  </si>
  <si>
    <t>Spliting the StateWide dataset for CTG attribute</t>
  </si>
  <si>
    <t>CTG Net Entropy Gain Calculation</t>
  </si>
  <si>
    <t>CTG = Good</t>
  </si>
  <si>
    <t>14/16</t>
  </si>
  <si>
    <t>2/16</t>
  </si>
  <si>
    <t>- 2/16 * log (2/16)</t>
  </si>
  <si>
    <t>16/50</t>
  </si>
  <si>
    <t>Total Entropy</t>
  </si>
  <si>
    <t>CTG Entropy</t>
  </si>
  <si>
    <t>Net Gain Entropy</t>
  </si>
  <si>
    <t>CTG = Average</t>
  </si>
  <si>
    <t>11/16</t>
  </si>
  <si>
    <t>- 11/16 * log (11/16)</t>
  </si>
  <si>
    <t>5/16</t>
  </si>
  <si>
    <t>- 5/16 * log (5/16)</t>
  </si>
  <si>
    <t>CTG = Poor</t>
  </si>
  <si>
    <t>4/18</t>
  </si>
  <si>
    <t>- 4/18 * log (4/18)</t>
  </si>
  <si>
    <t>14/18</t>
  </si>
  <si>
    <t>- 14/18 * log (14/18)</t>
  </si>
  <si>
    <t>18/50</t>
  </si>
  <si>
    <t>Spliting the StateWide dataset for GP attribute</t>
  </si>
  <si>
    <t>GP Net Entropy Gain Calculation</t>
  </si>
  <si>
    <t>GP = Yes</t>
  </si>
  <si>
    <t>21/32</t>
  </si>
  <si>
    <t>- 21/32 * log (21/32)</t>
  </si>
  <si>
    <t>11/32</t>
  </si>
  <si>
    <t>- 11/32 * log (11/32)</t>
  </si>
  <si>
    <t>32/50</t>
  </si>
  <si>
    <t>GP Entropy</t>
  </si>
  <si>
    <t>GP = No</t>
  </si>
  <si>
    <t>8/18</t>
  </si>
  <si>
    <t>- 8/18 * log (8/18)</t>
  </si>
  <si>
    <t>10/18</t>
  </si>
  <si>
    <t>- 10/18* log (10/18)</t>
  </si>
  <si>
    <t>Spliting the StateWide dataset for LSM attribute</t>
  </si>
  <si>
    <t>LSM Net Entropy Gain Calculation</t>
  </si>
  <si>
    <t>LSM = A</t>
  </si>
  <si>
    <t>9/10</t>
  </si>
  <si>
    <t>- 9/10 * log (9/10)</t>
  </si>
  <si>
    <t>1/10</t>
  </si>
  <si>
    <t>- 1/10 * log (1/10)</t>
  </si>
  <si>
    <t>10/50</t>
  </si>
  <si>
    <t>LSM Entropy</t>
  </si>
  <si>
    <t>LSM = B</t>
  </si>
  <si>
    <t>LSM = C</t>
  </si>
  <si>
    <t>9/24</t>
  </si>
  <si>
    <t>15/24</t>
  </si>
  <si>
    <t>- 15/24 * log (15/24)</t>
  </si>
  <si>
    <t>24/50</t>
  </si>
  <si>
    <r>
      <rPr>
        <b/>
        <sz val="11"/>
        <color theme="1"/>
        <rFont val="Gisha"/>
        <charset val="134"/>
      </rPr>
      <t>Maximum</t>
    </r>
    <r>
      <rPr>
        <sz val="11"/>
        <color theme="1"/>
        <rFont val="Gisha"/>
        <charset val="134"/>
      </rPr>
      <t xml:space="preserve"> </t>
    </r>
    <r>
      <rPr>
        <b/>
        <sz val="11"/>
        <color theme="1"/>
        <rFont val="Gisha"/>
        <charset val="134"/>
      </rPr>
      <t>Entropy</t>
    </r>
    <r>
      <rPr>
        <sz val="11"/>
        <color theme="1"/>
        <rFont val="Gisha"/>
        <charset val="134"/>
      </rPr>
      <t xml:space="preserve">                    </t>
    </r>
    <r>
      <rPr>
        <i/>
        <sz val="8"/>
        <color theme="1"/>
        <rFont val="Gisha"/>
        <charset val="134"/>
      </rPr>
      <t>(CTG best result)</t>
    </r>
  </si>
  <si>
    <t>C4.5 :: Split Steps :: Level 2</t>
  </si>
  <si>
    <t>Spliting the StateWide dataset for CTG = Good</t>
  </si>
  <si>
    <t>10/12</t>
  </si>
  <si>
    <t>- 10/12 * log (10/12)</t>
  </si>
  <si>
    <t>2/12</t>
  </si>
  <si>
    <t>- 2/12 * log (2/12)</t>
  </si>
  <si>
    <t>12/16</t>
  </si>
  <si>
    <t>CTG = Good Net Entropy Gain Calculation</t>
  </si>
  <si>
    <t>4/4</t>
  </si>
  <si>
    <t>- 4/4 * log (4/4)</t>
  </si>
  <si>
    <t>0/4</t>
  </si>
  <si>
    <t>- 0/4* log (0/4)</t>
  </si>
  <si>
    <t>4/16</t>
  </si>
  <si>
    <t>3/3</t>
  </si>
  <si>
    <t>- 3/3 * log (3/3)</t>
  </si>
  <si>
    <t>0/3</t>
  </si>
  <si>
    <t>- 0/3 * log (0/3)</t>
  </si>
  <si>
    <t>3/16</t>
  </si>
  <si>
    <t>5/5</t>
  </si>
  <si>
    <t>- 5/5 * log (5/5)</t>
  </si>
  <si>
    <t>0/5</t>
  </si>
  <si>
    <t>- 0/5 * log (0/5)</t>
  </si>
  <si>
    <t>6/8</t>
  </si>
  <si>
    <t>- 6/8 * log (2/8)</t>
  </si>
  <si>
    <t>2/8</t>
  </si>
  <si>
    <t>- 2/8 * log (2/8)</t>
  </si>
  <si>
    <t>8/16</t>
  </si>
  <si>
    <t>Spliting the StateWide dataset for CTG = Average</t>
  </si>
  <si>
    <t>9/12</t>
  </si>
  <si>
    <t>- 9/12 * log (9/12)</t>
  </si>
  <si>
    <t>3/12</t>
  </si>
  <si>
    <t>- 3/12 * log (3/12)</t>
  </si>
  <si>
    <t>CTG = Average Net Entropy Gain Calculation</t>
  </si>
  <si>
    <t>2/4</t>
  </si>
  <si>
    <t>- 2/4 * log (2/4)</t>
  </si>
  <si>
    <t>- 2/4* log (2/4)</t>
  </si>
  <si>
    <t>- 0/4 * log (0/4)</t>
  </si>
  <si>
    <t>3/8</t>
  </si>
  <si>
    <t>- 3/8 * log (3/8)</t>
  </si>
  <si>
    <t>5/8</t>
  </si>
  <si>
    <t>- 5/8 * log (5/8)</t>
  </si>
  <si>
    <t>Spliting the StateWide dataset for CTG = Poor</t>
  </si>
  <si>
    <t>- 6/8 * log (6/8)</t>
  </si>
  <si>
    <t>CTG = Poor Net Entropy Gain Calculation</t>
  </si>
  <si>
    <t>2/10</t>
  </si>
  <si>
    <t>- 2/10 * log (2/10)</t>
  </si>
  <si>
    <t>8/10</t>
  </si>
  <si>
    <t>- 8/10* log (8/10)</t>
  </si>
  <si>
    <t>2/3</t>
  </si>
  <si>
    <t>- 2/3 * log (2/3)</t>
  </si>
  <si>
    <t>1/3</t>
  </si>
  <si>
    <t>- 1/3 * log (1/3)</t>
  </si>
  <si>
    <t>3/18</t>
  </si>
  <si>
    <t>2/7</t>
  </si>
  <si>
    <t>- 2/7 * log (2/7)</t>
  </si>
  <si>
    <t>5/7</t>
  </si>
  <si>
    <t>- 5/7 * log (5/7)</t>
  </si>
  <si>
    <t>7/18</t>
  </si>
  <si>
    <t>0/8</t>
  </si>
  <si>
    <t>- 0/8 * log (0/8)</t>
  </si>
  <si>
    <t>8/8</t>
  </si>
  <si>
    <t>- 8/8 * log (8/8)</t>
  </si>
  <si>
    <r>
      <rPr>
        <b/>
        <sz val="11"/>
        <color theme="1"/>
        <rFont val="Gisha"/>
        <charset val="134"/>
      </rPr>
      <t>Maximum</t>
    </r>
    <r>
      <rPr>
        <sz val="11"/>
        <color theme="1"/>
        <rFont val="Gisha"/>
        <charset val="134"/>
      </rPr>
      <t xml:space="preserve"> </t>
    </r>
    <r>
      <rPr>
        <b/>
        <sz val="11"/>
        <color theme="1"/>
        <rFont val="Gisha"/>
        <charset val="134"/>
      </rPr>
      <t>Entropy</t>
    </r>
    <r>
      <rPr>
        <sz val="11"/>
        <color theme="1"/>
        <rFont val="Gisha"/>
        <charset val="134"/>
      </rPr>
      <t xml:space="preserve">                    </t>
    </r>
    <r>
      <rPr>
        <i/>
        <sz val="8"/>
        <color theme="1"/>
        <rFont val="Gisha"/>
        <charset val="134"/>
      </rPr>
      <t>(CTG Good best result)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</si>
</sst>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9">
    <font>
      <sz val="11"/>
      <color theme="1"/>
      <name val="Calibri"/>
      <charset val="134"/>
      <scheme val="minor"/>
    </font>
    <font>
      <sz val="11"/>
      <color theme="1"/>
      <name val="Gisha"/>
      <charset val="134"/>
    </font>
    <font>
      <b/>
      <sz val="11"/>
      <name val="Gisha"/>
      <charset val="134"/>
    </font>
    <font>
      <b/>
      <sz val="22"/>
      <color theme="1"/>
      <name val="Gisha"/>
      <charset val="134"/>
    </font>
    <font>
      <b/>
      <sz val="11"/>
      <color theme="1"/>
      <name val="Gisha"/>
      <charset val="134"/>
    </font>
    <font>
      <sz val="8"/>
      <color theme="1"/>
      <name val="Gisha"/>
      <charset val="134"/>
    </font>
    <font>
      <sz val="10"/>
      <color theme="1"/>
      <name val="Gisha"/>
      <charset val="134"/>
    </font>
    <font>
      <i/>
      <sz val="11"/>
      <color theme="1"/>
      <name val="Gisha"/>
      <charset val="134"/>
    </font>
    <font>
      <sz val="11"/>
      <name val="Gisha"/>
      <charset val="134"/>
    </font>
    <font>
      <sz val="9"/>
      <color theme="1"/>
      <name val="Gisha"/>
      <charset val="134"/>
    </font>
    <font>
      <b/>
      <sz val="11"/>
      <color theme="1"/>
      <name val="Gisha"/>
      <charset val="134"/>
    </font>
    <font>
      <sz val="11"/>
      <color theme="1"/>
      <name val="Gisha"/>
      <charset val="134"/>
    </font>
    <font>
      <b/>
      <sz val="10"/>
      <color theme="1"/>
      <name val="Gisha"/>
      <charset val="134"/>
    </font>
    <font>
      <b/>
      <sz val="8"/>
      <color theme="1"/>
      <name val="Gisha"/>
      <charset val="134"/>
    </font>
    <font>
      <i/>
      <sz val="8"/>
      <color theme="1"/>
      <name val="Gisha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9"/>
      <color rgb="FF000000"/>
      <name val="Tahoma"/>
      <charset val="134"/>
    </font>
    <font>
      <sz val="9"/>
      <color rgb="FF000000"/>
      <name val="Tahoma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8" fontId="6" fillId="0" borderId="7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horizontal="left" vertical="center" indent="3"/>
    </xf>
    <xf numFmtId="0" fontId="1" fillId="2" borderId="0" xfId="0" applyFont="1" applyFill="1" applyBorder="1" applyAlignment="1">
      <alignment horizontal="left" vertical="center" indent="3"/>
    </xf>
    <xf numFmtId="0" fontId="5" fillId="2" borderId="0" xfId="0" applyFont="1" applyFill="1" applyBorder="1" applyAlignment="1">
      <alignment horizontal="center" vertical="center"/>
    </xf>
    <xf numFmtId="168" fontId="1" fillId="0" borderId="24" xfId="0" applyNumberFormat="1" applyFont="1" applyBorder="1" applyAlignment="1">
      <alignment horizontal="center" vertical="center"/>
    </xf>
    <xf numFmtId="168" fontId="1" fillId="2" borderId="0" xfId="0" applyNumberFormat="1" applyFont="1" applyFill="1" applyBorder="1" applyAlignment="1">
      <alignment horizontal="center" vertical="center"/>
    </xf>
    <xf numFmtId="168" fontId="5" fillId="2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68" fontId="1" fillId="2" borderId="18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168" fontId="5" fillId="0" borderId="2" xfId="0" quotePrefix="1" applyNumberFormat="1" applyFont="1" applyBorder="1" applyAlignment="1">
      <alignment horizontal="center" vertical="center"/>
    </xf>
    <xf numFmtId="168" fontId="9" fillId="0" borderId="2" xfId="0" quotePrefix="1" applyNumberFormat="1" applyFont="1" applyBorder="1" applyAlignment="1">
      <alignment horizontal="center" vertical="center"/>
    </xf>
    <xf numFmtId="0" fontId="7" fillId="2" borderId="26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2" borderId="46" xfId="0" applyFont="1" applyFill="1" applyBorder="1" applyAlignment="1">
      <alignment horizontal="left" vertical="center"/>
    </xf>
    <xf numFmtId="0" fontId="7" fillId="2" borderId="47" xfId="0" applyFont="1" applyFill="1" applyBorder="1" applyAlignment="1">
      <alignment horizontal="left" vertical="center"/>
    </xf>
    <xf numFmtId="0" fontId="7" fillId="2" borderId="48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" vertical="center" wrapText="1"/>
    </xf>
    <xf numFmtId="168" fontId="4" fillId="0" borderId="20" xfId="0" applyNumberFormat="1" applyFont="1" applyBorder="1" applyAlignment="1">
      <alignment horizontal="center" vertical="center"/>
    </xf>
    <xf numFmtId="168" fontId="4" fillId="0" borderId="22" xfId="0" applyNumberFormat="1" applyFont="1" applyBorder="1" applyAlignment="1">
      <alignment horizontal="center" vertical="center"/>
    </xf>
    <xf numFmtId="168" fontId="4" fillId="0" borderId="25" xfId="0" applyNumberFormat="1" applyFont="1" applyBorder="1" applyAlignment="1">
      <alignment horizontal="center" vertical="center"/>
    </xf>
    <xf numFmtId="168" fontId="1" fillId="0" borderId="2" xfId="0" applyNumberFormat="1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8" fontId="1" fillId="0" borderId="24" xfId="0" applyNumberFormat="1" applyFont="1" applyBorder="1" applyAlignment="1">
      <alignment horizontal="center" vertical="center"/>
    </xf>
    <xf numFmtId="168" fontId="4" fillId="0" borderId="29" xfId="0" applyNumberFormat="1" applyFont="1" applyBorder="1" applyAlignment="1">
      <alignment horizontal="center" vertical="center"/>
    </xf>
    <xf numFmtId="168" fontId="4" fillId="0" borderId="31" xfId="0" applyNumberFormat="1" applyFont="1" applyBorder="1" applyAlignment="1">
      <alignment horizontal="center" vertical="center"/>
    </xf>
    <xf numFmtId="168" fontId="4" fillId="0" borderId="39" xfId="0" applyNumberFormat="1" applyFont="1" applyBorder="1" applyAlignment="1">
      <alignment horizontal="center" vertical="center"/>
    </xf>
    <xf numFmtId="168" fontId="1" fillId="0" borderId="33" xfId="0" applyNumberFormat="1" applyFont="1" applyBorder="1" applyAlignment="1">
      <alignment horizontal="center" vertical="center"/>
    </xf>
    <xf numFmtId="168" fontId="1" fillId="0" borderId="35" xfId="0" applyNumberFormat="1" applyFont="1" applyBorder="1" applyAlignment="1">
      <alignment horizontal="center" vertical="center"/>
    </xf>
    <xf numFmtId="168" fontId="1" fillId="0" borderId="37" xfId="0" applyNumberFormat="1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168" fontId="1" fillId="0" borderId="34" xfId="0" applyNumberFormat="1" applyFont="1" applyBorder="1" applyAlignment="1">
      <alignment horizontal="center" vertical="center"/>
    </xf>
    <xf numFmtId="168" fontId="1" fillId="0" borderId="36" xfId="0" applyNumberFormat="1" applyFont="1" applyBorder="1" applyAlignment="1">
      <alignment horizontal="center" vertical="center"/>
    </xf>
    <xf numFmtId="168" fontId="1" fillId="0" borderId="38" xfId="0" applyNumberFormat="1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168" fontId="10" fillId="0" borderId="20" xfId="0" applyNumberFormat="1" applyFont="1" applyBorder="1" applyAlignment="1">
      <alignment horizontal="center" vertical="center"/>
    </xf>
    <xf numFmtId="168" fontId="10" fillId="0" borderId="22" xfId="0" applyNumberFormat="1" applyFont="1" applyBorder="1" applyAlignment="1">
      <alignment horizontal="center" vertical="center"/>
    </xf>
    <xf numFmtId="168" fontId="10" fillId="0" borderId="25" xfId="0" applyNumberFormat="1" applyFont="1" applyBorder="1" applyAlignment="1">
      <alignment horizontal="center" vertical="center"/>
    </xf>
    <xf numFmtId="168" fontId="10" fillId="0" borderId="42" xfId="0" applyNumberFormat="1" applyFont="1" applyBorder="1" applyAlignment="1">
      <alignment horizontal="center" vertical="center"/>
    </xf>
    <xf numFmtId="168" fontId="10" fillId="0" borderId="43" xfId="0" applyNumberFormat="1" applyFont="1" applyBorder="1" applyAlignment="1">
      <alignment horizontal="center" vertical="center"/>
    </xf>
    <xf numFmtId="0" fontId="4" fillId="3" borderId="12" xfId="0" quotePrefix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left" vertical="center" indent="3"/>
    </xf>
    <xf numFmtId="0" fontId="1" fillId="0" borderId="2" xfId="0" applyFont="1" applyBorder="1" applyAlignment="1">
      <alignment horizontal="left" vertical="center" indent="3"/>
    </xf>
    <xf numFmtId="0" fontId="1" fillId="0" borderId="21" xfId="0" applyFont="1" applyBorder="1" applyAlignment="1">
      <alignment horizontal="left" vertical="center" indent="3"/>
    </xf>
    <xf numFmtId="0" fontId="1" fillId="0" borderId="7" xfId="0" applyFont="1" applyBorder="1" applyAlignment="1">
      <alignment horizontal="left" vertical="center" indent="3"/>
    </xf>
    <xf numFmtId="0" fontId="1" fillId="0" borderId="23" xfId="0" applyFont="1" applyBorder="1" applyAlignment="1">
      <alignment horizontal="left" vertical="center" indent="3"/>
    </xf>
    <xf numFmtId="0" fontId="1" fillId="0" borderId="24" xfId="0" applyFont="1" applyBorder="1" applyAlignment="1">
      <alignment horizontal="left" vertical="center" indent="3"/>
    </xf>
    <xf numFmtId="0" fontId="1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4" fillId="5" borderId="11" xfId="0" quotePrefix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10" xfId="0" quotePrefix="1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4" xfId="0" quotePrefix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30" xfId="0" quotePrefix="1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quotePrefix="1" applyFont="1" applyFill="1" applyBorder="1" applyAlignment="1">
      <alignment horizontal="center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1"/>
  <sheetViews>
    <sheetView workbookViewId="0">
      <selection activeCell="B2" sqref="B2"/>
    </sheetView>
  </sheetViews>
  <sheetFormatPr baseColWidth="10" defaultColWidth="9" defaultRowHeight="15"/>
  <cols>
    <col min="1" max="1" width="9" style="20"/>
    <col min="2" max="2" width="9" style="21"/>
    <col min="3" max="3" width="9" style="20"/>
    <col min="4" max="4" width="10.33203125" style="20" customWidth="1"/>
    <col min="5" max="5" width="13.83203125" style="20" customWidth="1"/>
    <col min="6" max="16384" width="9" style="22"/>
  </cols>
  <sheetData>
    <row r="1" spans="1: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 hidden="1">
      <c r="A2" s="20">
        <v>1</v>
      </c>
      <c r="B2" s="21" t="s">
        <v>5</v>
      </c>
      <c r="C2" s="20" t="s">
        <v>6</v>
      </c>
      <c r="D2" s="20" t="s">
        <v>7</v>
      </c>
      <c r="E2" s="20" t="s">
        <v>8</v>
      </c>
    </row>
    <row r="3" spans="1:5" hidden="1">
      <c r="A3" s="20">
        <v>2</v>
      </c>
      <c r="B3" s="21" t="s">
        <v>5</v>
      </c>
      <c r="C3" s="20" t="s">
        <v>9</v>
      </c>
      <c r="D3" s="20" t="s">
        <v>7</v>
      </c>
      <c r="E3" s="20" t="s">
        <v>8</v>
      </c>
    </row>
    <row r="4" spans="1:5" hidden="1">
      <c r="A4" s="20">
        <v>3</v>
      </c>
      <c r="B4" s="21" t="s">
        <v>5</v>
      </c>
      <c r="C4" s="20" t="s">
        <v>9</v>
      </c>
      <c r="D4" s="20" t="s">
        <v>7</v>
      </c>
      <c r="E4" s="20" t="s">
        <v>8</v>
      </c>
    </row>
    <row r="5" spans="1:5" hidden="1">
      <c r="A5" s="20">
        <v>4</v>
      </c>
      <c r="B5" s="21" t="s">
        <v>10</v>
      </c>
      <c r="C5" s="20" t="s">
        <v>9</v>
      </c>
      <c r="D5" s="20" t="s">
        <v>7</v>
      </c>
      <c r="E5" s="20" t="s">
        <v>8</v>
      </c>
    </row>
    <row r="6" spans="1:5" hidden="1">
      <c r="A6" s="20">
        <v>5</v>
      </c>
      <c r="B6" s="21" t="s">
        <v>10</v>
      </c>
      <c r="C6" s="20" t="s">
        <v>6</v>
      </c>
      <c r="D6" s="20" t="s">
        <v>7</v>
      </c>
      <c r="E6" s="20" t="s">
        <v>8</v>
      </c>
    </row>
    <row r="7" spans="1:5" hidden="1">
      <c r="A7" s="20">
        <v>6</v>
      </c>
      <c r="B7" s="21" t="s">
        <v>11</v>
      </c>
      <c r="C7" s="20" t="s">
        <v>9</v>
      </c>
      <c r="D7" s="20" t="s">
        <v>7</v>
      </c>
      <c r="E7" s="20" t="s">
        <v>8</v>
      </c>
    </row>
    <row r="8" spans="1:5" hidden="1">
      <c r="A8" s="20">
        <v>7</v>
      </c>
      <c r="B8" s="21" t="s">
        <v>11</v>
      </c>
      <c r="C8" s="20" t="s">
        <v>9</v>
      </c>
      <c r="D8" s="20" t="s">
        <v>7</v>
      </c>
      <c r="E8" s="20" t="s">
        <v>8</v>
      </c>
    </row>
    <row r="9" spans="1:5" hidden="1">
      <c r="A9" s="20">
        <v>8</v>
      </c>
      <c r="B9" s="21" t="s">
        <v>10</v>
      </c>
      <c r="C9" s="20" t="s">
        <v>6</v>
      </c>
      <c r="D9" s="20" t="s">
        <v>7</v>
      </c>
      <c r="E9" s="20" t="s">
        <v>8</v>
      </c>
    </row>
    <row r="10" spans="1:5" hidden="1">
      <c r="A10" s="20">
        <v>9</v>
      </c>
      <c r="B10" s="21" t="s">
        <v>11</v>
      </c>
      <c r="C10" s="20" t="s">
        <v>9</v>
      </c>
      <c r="D10" s="20" t="s">
        <v>7</v>
      </c>
      <c r="E10" s="20" t="s">
        <v>12</v>
      </c>
    </row>
    <row r="11" spans="1:5" hidden="1">
      <c r="A11" s="20">
        <v>10</v>
      </c>
      <c r="B11" s="21" t="s">
        <v>10</v>
      </c>
      <c r="C11" s="20" t="s">
        <v>6</v>
      </c>
      <c r="D11" s="20" t="s">
        <v>7</v>
      </c>
      <c r="E11" s="20" t="s">
        <v>8</v>
      </c>
    </row>
    <row r="12" spans="1:5" hidden="1">
      <c r="A12" s="20">
        <v>11</v>
      </c>
      <c r="B12" s="21" t="s">
        <v>5</v>
      </c>
      <c r="C12" s="20" t="s">
        <v>6</v>
      </c>
      <c r="D12" s="20" t="s">
        <v>13</v>
      </c>
      <c r="E12" s="20" t="s">
        <v>8</v>
      </c>
    </row>
    <row r="13" spans="1:5" hidden="1">
      <c r="A13" s="20">
        <v>12</v>
      </c>
      <c r="B13" s="21" t="s">
        <v>5</v>
      </c>
      <c r="C13" s="20" t="s">
        <v>6</v>
      </c>
      <c r="D13" s="20" t="s">
        <v>13</v>
      </c>
      <c r="E13" s="20" t="s">
        <v>8</v>
      </c>
    </row>
    <row r="14" spans="1:5" hidden="1">
      <c r="A14" s="20">
        <v>13</v>
      </c>
      <c r="B14" s="21" t="s">
        <v>5</v>
      </c>
      <c r="C14" s="20" t="s">
        <v>9</v>
      </c>
      <c r="D14" s="20" t="s">
        <v>13</v>
      </c>
      <c r="E14" s="20" t="s">
        <v>8</v>
      </c>
    </row>
    <row r="15" spans="1:5" hidden="1">
      <c r="A15" s="20">
        <v>14</v>
      </c>
      <c r="B15" s="21" t="s">
        <v>10</v>
      </c>
      <c r="C15" s="20" t="s">
        <v>6</v>
      </c>
      <c r="D15" s="20" t="s">
        <v>13</v>
      </c>
      <c r="E15" s="20" t="s">
        <v>8</v>
      </c>
    </row>
    <row r="16" spans="1:5" hidden="1">
      <c r="A16" s="20">
        <v>15</v>
      </c>
      <c r="B16" s="21" t="s">
        <v>5</v>
      </c>
      <c r="C16" s="20" t="s">
        <v>6</v>
      </c>
      <c r="D16" s="20" t="s">
        <v>13</v>
      </c>
      <c r="E16" s="20" t="s">
        <v>8</v>
      </c>
    </row>
    <row r="17" spans="1:5" hidden="1">
      <c r="A17" s="20">
        <v>16</v>
      </c>
      <c r="B17" s="21" t="s">
        <v>5</v>
      </c>
      <c r="C17" s="20" t="s">
        <v>6</v>
      </c>
      <c r="D17" s="20" t="s">
        <v>13</v>
      </c>
      <c r="E17" s="20" t="s">
        <v>8</v>
      </c>
    </row>
    <row r="18" spans="1:5" hidden="1">
      <c r="A18" s="20">
        <v>17</v>
      </c>
      <c r="B18" s="21" t="s">
        <v>10</v>
      </c>
      <c r="C18" s="20" t="s">
        <v>6</v>
      </c>
      <c r="D18" s="20" t="s">
        <v>13</v>
      </c>
      <c r="E18" s="20" t="s">
        <v>8</v>
      </c>
    </row>
    <row r="19" spans="1:5" hidden="1">
      <c r="A19" s="20">
        <v>18</v>
      </c>
      <c r="B19" s="21" t="s">
        <v>10</v>
      </c>
      <c r="C19" s="20" t="s">
        <v>6</v>
      </c>
      <c r="D19" s="20" t="s">
        <v>13</v>
      </c>
      <c r="E19" s="20" t="s">
        <v>8</v>
      </c>
    </row>
    <row r="20" spans="1:5" hidden="1">
      <c r="A20" s="20">
        <v>19</v>
      </c>
      <c r="B20" s="21" t="s">
        <v>11</v>
      </c>
      <c r="C20" s="20" t="s">
        <v>6</v>
      </c>
      <c r="D20" s="20" t="s">
        <v>13</v>
      </c>
      <c r="E20" s="20" t="s">
        <v>8</v>
      </c>
    </row>
    <row r="21" spans="1:5" hidden="1">
      <c r="A21" s="20">
        <v>20</v>
      </c>
      <c r="B21" s="21" t="s">
        <v>10</v>
      </c>
      <c r="C21" s="20" t="s">
        <v>9</v>
      </c>
      <c r="D21" s="20" t="s">
        <v>13</v>
      </c>
      <c r="E21" s="20" t="s">
        <v>8</v>
      </c>
    </row>
    <row r="22" spans="1:5" hidden="1">
      <c r="A22" s="20">
        <v>21</v>
      </c>
      <c r="B22" s="21" t="s">
        <v>11</v>
      </c>
      <c r="C22" s="20" t="s">
        <v>6</v>
      </c>
      <c r="D22" s="20" t="s">
        <v>13</v>
      </c>
      <c r="E22" s="20" t="s">
        <v>12</v>
      </c>
    </row>
    <row r="23" spans="1:5" hidden="1">
      <c r="A23" s="20">
        <v>22</v>
      </c>
      <c r="B23" s="21" t="s">
        <v>11</v>
      </c>
      <c r="C23" s="20" t="s">
        <v>6</v>
      </c>
      <c r="D23" s="20" t="s">
        <v>13</v>
      </c>
      <c r="E23" s="20" t="s">
        <v>12</v>
      </c>
    </row>
    <row r="24" spans="1:5" hidden="1">
      <c r="A24" s="20">
        <v>23</v>
      </c>
      <c r="B24" s="21" t="s">
        <v>11</v>
      </c>
      <c r="C24" s="20" t="s">
        <v>9</v>
      </c>
      <c r="D24" s="20" t="s">
        <v>13</v>
      </c>
      <c r="E24" s="20" t="s">
        <v>12</v>
      </c>
    </row>
    <row r="25" spans="1:5" hidden="1">
      <c r="A25" s="20">
        <v>24</v>
      </c>
      <c r="B25" s="21" t="s">
        <v>11</v>
      </c>
      <c r="C25" s="20" t="s">
        <v>6</v>
      </c>
      <c r="D25" s="20" t="s">
        <v>13</v>
      </c>
      <c r="E25" s="20" t="s">
        <v>8</v>
      </c>
    </row>
    <row r="26" spans="1:5" hidden="1">
      <c r="A26" s="20">
        <v>25</v>
      </c>
      <c r="B26" s="21" t="s">
        <v>11</v>
      </c>
      <c r="C26" s="20" t="s">
        <v>6</v>
      </c>
      <c r="D26" s="20" t="s">
        <v>13</v>
      </c>
      <c r="E26" s="20" t="s">
        <v>12</v>
      </c>
    </row>
    <row r="27" spans="1:5" hidden="1">
      <c r="A27" s="20">
        <v>26</v>
      </c>
      <c r="B27" s="21" t="s">
        <v>11</v>
      </c>
      <c r="C27" s="20" t="s">
        <v>9</v>
      </c>
      <c r="D27" s="20" t="s">
        <v>13</v>
      </c>
      <c r="E27" s="20" t="s">
        <v>12</v>
      </c>
    </row>
    <row r="28" spans="1:5" hidden="1">
      <c r="A28" s="20">
        <v>27</v>
      </c>
      <c r="B28" s="21" t="s">
        <v>5</v>
      </c>
      <c r="C28" s="20" t="s">
        <v>6</v>
      </c>
      <c r="D28" s="20" t="s">
        <v>14</v>
      </c>
      <c r="E28" s="20" t="s">
        <v>8</v>
      </c>
    </row>
    <row r="29" spans="1:5" hidden="1">
      <c r="A29" s="20">
        <v>28</v>
      </c>
      <c r="B29" s="21" t="s">
        <v>10</v>
      </c>
      <c r="C29" s="20" t="s">
        <v>6</v>
      </c>
      <c r="D29" s="20" t="s">
        <v>14</v>
      </c>
      <c r="E29" s="20" t="s">
        <v>8</v>
      </c>
    </row>
    <row r="30" spans="1:5" hidden="1">
      <c r="A30" s="20">
        <v>29</v>
      </c>
      <c r="B30" s="21" t="s">
        <v>5</v>
      </c>
      <c r="C30" s="20" t="s">
        <v>6</v>
      </c>
      <c r="D30" s="20" t="s">
        <v>14</v>
      </c>
      <c r="E30" s="20" t="s">
        <v>8</v>
      </c>
    </row>
    <row r="31" spans="1:5" hidden="1">
      <c r="A31" s="20">
        <v>30</v>
      </c>
      <c r="B31" s="21" t="s">
        <v>5</v>
      </c>
      <c r="C31" s="20" t="s">
        <v>6</v>
      </c>
      <c r="D31" s="20" t="s">
        <v>14</v>
      </c>
      <c r="E31" s="20" t="s">
        <v>8</v>
      </c>
    </row>
    <row r="32" spans="1:5" hidden="1">
      <c r="A32" s="20">
        <v>31</v>
      </c>
      <c r="B32" s="21" t="s">
        <v>5</v>
      </c>
      <c r="C32" s="20" t="s">
        <v>9</v>
      </c>
      <c r="D32" s="20" t="s">
        <v>14</v>
      </c>
      <c r="E32" s="20" t="s">
        <v>8</v>
      </c>
    </row>
    <row r="33" spans="1:5" hidden="1">
      <c r="A33" s="20">
        <v>32</v>
      </c>
      <c r="B33" s="21" t="s">
        <v>10</v>
      </c>
      <c r="C33" s="20" t="s">
        <v>6</v>
      </c>
      <c r="D33" s="20" t="s">
        <v>14</v>
      </c>
      <c r="E33" s="20" t="s">
        <v>8</v>
      </c>
    </row>
    <row r="34" spans="1:5">
      <c r="A34" s="20">
        <v>33</v>
      </c>
      <c r="B34" s="21" t="s">
        <v>10</v>
      </c>
      <c r="C34" s="20" t="s">
        <v>6</v>
      </c>
      <c r="D34" s="20" t="s">
        <v>14</v>
      </c>
      <c r="E34" s="20" t="s">
        <v>12</v>
      </c>
    </row>
    <row r="35" spans="1:5">
      <c r="A35" s="20">
        <v>34</v>
      </c>
      <c r="B35" s="21" t="s">
        <v>10</v>
      </c>
      <c r="C35" s="20" t="s">
        <v>9</v>
      </c>
      <c r="D35" s="20" t="s">
        <v>14</v>
      </c>
      <c r="E35" s="20" t="s">
        <v>12</v>
      </c>
    </row>
    <row r="36" spans="1:5" hidden="1">
      <c r="A36" s="20">
        <v>35</v>
      </c>
      <c r="B36" s="21" t="s">
        <v>5</v>
      </c>
      <c r="C36" s="20" t="s">
        <v>6</v>
      </c>
      <c r="D36" s="20" t="s">
        <v>14</v>
      </c>
      <c r="E36" s="20" t="s">
        <v>12</v>
      </c>
    </row>
    <row r="37" spans="1:5">
      <c r="A37" s="20">
        <v>36</v>
      </c>
      <c r="B37" s="21" t="s">
        <v>10</v>
      </c>
      <c r="C37" s="20" t="s">
        <v>9</v>
      </c>
      <c r="D37" s="20" t="s">
        <v>14</v>
      </c>
      <c r="E37" s="20" t="s">
        <v>12</v>
      </c>
    </row>
    <row r="38" spans="1:5" hidden="1">
      <c r="A38" s="20">
        <v>37</v>
      </c>
      <c r="B38" s="21" t="s">
        <v>11</v>
      </c>
      <c r="C38" s="20" t="s">
        <v>9</v>
      </c>
      <c r="D38" s="20" t="s">
        <v>14</v>
      </c>
      <c r="E38" s="20" t="s">
        <v>12</v>
      </c>
    </row>
    <row r="39" spans="1:5" hidden="1">
      <c r="A39" s="20">
        <v>38</v>
      </c>
      <c r="B39" s="21" t="s">
        <v>11</v>
      </c>
      <c r="C39" s="20" t="s">
        <v>6</v>
      </c>
      <c r="D39" s="20" t="s">
        <v>14</v>
      </c>
      <c r="E39" s="20" t="s">
        <v>12</v>
      </c>
    </row>
    <row r="40" spans="1:5">
      <c r="A40" s="20">
        <v>39</v>
      </c>
      <c r="B40" s="21" t="s">
        <v>10</v>
      </c>
      <c r="C40" s="20" t="s">
        <v>6</v>
      </c>
      <c r="D40" s="20" t="s">
        <v>14</v>
      </c>
      <c r="E40" s="20" t="s">
        <v>12</v>
      </c>
    </row>
    <row r="41" spans="1:5" hidden="1">
      <c r="A41" s="20">
        <v>40</v>
      </c>
      <c r="B41" s="21" t="s">
        <v>11</v>
      </c>
      <c r="C41" s="20" t="s">
        <v>9</v>
      </c>
      <c r="D41" s="20" t="s">
        <v>14</v>
      </c>
      <c r="E41" s="20" t="s">
        <v>12</v>
      </c>
    </row>
    <row r="42" spans="1:5" hidden="1">
      <c r="A42" s="20">
        <v>41</v>
      </c>
      <c r="B42" s="21" t="s">
        <v>11</v>
      </c>
      <c r="C42" s="20" t="s">
        <v>6</v>
      </c>
      <c r="D42" s="20" t="s">
        <v>14</v>
      </c>
      <c r="E42" s="20" t="s">
        <v>12</v>
      </c>
    </row>
    <row r="43" spans="1:5" hidden="1">
      <c r="A43" s="20">
        <v>42</v>
      </c>
      <c r="B43" s="21" t="s">
        <v>11</v>
      </c>
      <c r="C43" s="20" t="s">
        <v>9</v>
      </c>
      <c r="D43" s="20" t="s">
        <v>14</v>
      </c>
      <c r="E43" s="20" t="s">
        <v>12</v>
      </c>
    </row>
    <row r="44" spans="1:5" hidden="1">
      <c r="A44" s="20">
        <v>43</v>
      </c>
      <c r="B44" s="21" t="s">
        <v>5</v>
      </c>
      <c r="C44" s="20" t="s">
        <v>6</v>
      </c>
      <c r="D44" s="20" t="s">
        <v>14</v>
      </c>
      <c r="E44" s="20" t="s">
        <v>8</v>
      </c>
    </row>
    <row r="45" spans="1:5" hidden="1">
      <c r="A45" s="20">
        <v>44</v>
      </c>
      <c r="B45" s="21" t="s">
        <v>5</v>
      </c>
      <c r="C45" s="20" t="s">
        <v>6</v>
      </c>
      <c r="D45" s="20" t="s">
        <v>14</v>
      </c>
      <c r="E45" s="20" t="s">
        <v>8</v>
      </c>
    </row>
    <row r="46" spans="1:5">
      <c r="A46" s="20">
        <v>45</v>
      </c>
      <c r="B46" s="21" t="s">
        <v>10</v>
      </c>
      <c r="C46" s="20" t="s">
        <v>6</v>
      </c>
      <c r="D46" s="20" t="s">
        <v>14</v>
      </c>
      <c r="E46" s="20" t="s">
        <v>12</v>
      </c>
    </row>
    <row r="47" spans="1:5" hidden="1">
      <c r="A47" s="20">
        <v>46</v>
      </c>
      <c r="B47" s="21" t="s">
        <v>11</v>
      </c>
      <c r="C47" s="20" t="s">
        <v>6</v>
      </c>
      <c r="D47" s="20" t="s">
        <v>14</v>
      </c>
      <c r="E47" s="20" t="s">
        <v>12</v>
      </c>
    </row>
    <row r="48" spans="1:5" hidden="1">
      <c r="A48" s="20">
        <v>47</v>
      </c>
      <c r="B48" s="21" t="s">
        <v>5</v>
      </c>
      <c r="C48" s="20" t="s">
        <v>6</v>
      </c>
      <c r="D48" s="20" t="s">
        <v>14</v>
      </c>
      <c r="E48" s="20" t="s">
        <v>12</v>
      </c>
    </row>
    <row r="49" spans="1:5" hidden="1">
      <c r="A49" s="20">
        <v>48</v>
      </c>
      <c r="B49" s="21" t="s">
        <v>11</v>
      </c>
      <c r="C49" s="20" t="s">
        <v>9</v>
      </c>
      <c r="D49" s="20" t="s">
        <v>14</v>
      </c>
      <c r="E49" s="20" t="s">
        <v>12</v>
      </c>
    </row>
    <row r="50" spans="1:5" hidden="1">
      <c r="A50" s="20">
        <v>49</v>
      </c>
      <c r="B50" s="21" t="s">
        <v>10</v>
      </c>
      <c r="C50" s="20" t="s">
        <v>6</v>
      </c>
      <c r="D50" s="20" t="s">
        <v>14</v>
      </c>
      <c r="E50" s="20" t="s">
        <v>8</v>
      </c>
    </row>
    <row r="51" spans="1:5" hidden="1">
      <c r="A51" s="20">
        <v>50</v>
      </c>
      <c r="B51" s="21" t="s">
        <v>11</v>
      </c>
      <c r="C51" s="20" t="s">
        <v>9</v>
      </c>
      <c r="D51" s="20" t="s">
        <v>14</v>
      </c>
      <c r="E51" s="20" t="s">
        <v>12</v>
      </c>
    </row>
  </sheetData>
  <autoFilter ref="A1:E51" xr:uid="{00000000-0009-0000-0000-000000000000}">
    <filterColumn colId="1">
      <filters>
        <filter val="Average"/>
      </filters>
    </filterColumn>
    <filterColumn colId="4">
      <filters>
        <filter val="Fai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8"/>
  <sheetViews>
    <sheetView tabSelected="1" workbookViewId="0">
      <selection activeCell="H3" sqref="H3"/>
    </sheetView>
  </sheetViews>
  <sheetFormatPr baseColWidth="10" defaultColWidth="9.1640625" defaultRowHeight="15"/>
  <cols>
    <col min="5" max="5" width="15.1640625" customWidth="1"/>
    <col min="7" max="7" width="15.83203125" customWidth="1"/>
    <col min="8" max="8" width="15.1640625" customWidth="1"/>
  </cols>
  <sheetData>
    <row r="1" spans="1:16">
      <c r="A1" s="1"/>
      <c r="B1" s="84" t="s">
        <v>15</v>
      </c>
      <c r="C1" s="84"/>
      <c r="D1" s="84"/>
      <c r="E1" s="84"/>
      <c r="F1" s="84"/>
      <c r="G1" s="84"/>
      <c r="H1" s="84"/>
      <c r="I1" s="84"/>
      <c r="J1" s="84"/>
      <c r="K1" s="108"/>
      <c r="L1" s="108"/>
      <c r="M1" s="108"/>
      <c r="N1" s="108"/>
      <c r="O1" s="1"/>
      <c r="P1" s="1"/>
    </row>
    <row r="2" spans="1:16" ht="28">
      <c r="A2" s="1"/>
      <c r="B2" s="65" t="s">
        <v>16</v>
      </c>
      <c r="C2" s="66"/>
      <c r="D2" s="66"/>
      <c r="E2" s="66"/>
      <c r="F2" s="67"/>
      <c r="G2" s="2"/>
      <c r="H2" s="1"/>
      <c r="I2" s="1"/>
      <c r="J2" s="1"/>
      <c r="K2" s="1"/>
      <c r="L2" s="1"/>
      <c r="M2" s="1"/>
      <c r="N2" s="1"/>
      <c r="O2" s="1"/>
      <c r="P2" s="1"/>
    </row>
    <row r="3" spans="1:16" ht="28">
      <c r="A3" s="1"/>
      <c r="B3" s="68"/>
      <c r="C3" s="69"/>
      <c r="D3" s="69"/>
      <c r="E3" s="69"/>
      <c r="F3" s="70"/>
      <c r="G3" s="2"/>
      <c r="H3" s="1"/>
      <c r="I3" s="1"/>
      <c r="J3" s="1"/>
      <c r="K3" s="1"/>
      <c r="L3" s="1"/>
      <c r="M3" s="1"/>
      <c r="N3" s="1"/>
      <c r="O3" s="1"/>
      <c r="P3" s="1"/>
    </row>
    <row r="4" spans="1:16" ht="28">
      <c r="A4" s="1"/>
      <c r="B4" s="71"/>
      <c r="C4" s="72"/>
      <c r="D4" s="72"/>
      <c r="E4" s="72"/>
      <c r="F4" s="73"/>
      <c r="G4" s="2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85" t="s">
        <v>17</v>
      </c>
      <c r="C6" s="85"/>
      <c r="D6" s="85"/>
      <c r="E6" s="85"/>
      <c r="F6" s="85"/>
      <c r="G6" s="85"/>
      <c r="H6" s="85"/>
      <c r="I6" s="85"/>
      <c r="J6" s="85"/>
      <c r="K6" s="107"/>
      <c r="L6" s="107"/>
      <c r="M6" s="107"/>
      <c r="N6" s="107"/>
      <c r="O6" s="1"/>
      <c r="P6" s="1"/>
    </row>
    <row r="7" spans="1:16">
      <c r="A7" s="1"/>
      <c r="B7" s="86" t="s">
        <v>18</v>
      </c>
      <c r="C7" s="87"/>
      <c r="D7" s="88" t="s">
        <v>19</v>
      </c>
      <c r="E7" s="89" t="s">
        <v>20</v>
      </c>
      <c r="F7" s="90" t="s">
        <v>21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91"/>
      <c r="C8" s="92"/>
      <c r="D8" s="93"/>
      <c r="E8" s="93"/>
      <c r="F8" s="94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3"/>
      <c r="C9" s="4"/>
      <c r="D9" s="4"/>
      <c r="E9" s="4"/>
      <c r="F9" s="5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74" t="s">
        <v>8</v>
      </c>
      <c r="C10" s="75"/>
      <c r="D10" s="23" t="s">
        <v>22</v>
      </c>
      <c r="E10" s="23" t="s">
        <v>23</v>
      </c>
      <c r="F10" s="40">
        <f>E11+E14</f>
        <v>0.98145389503365354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76"/>
      <c r="C11" s="77"/>
      <c r="D11" s="6">
        <v>0.57999999999999996</v>
      </c>
      <c r="E11" s="7">
        <f>-D11*LOG(D11,2)</f>
        <v>0.45580761289534855</v>
      </c>
      <c r="F11" s="4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8"/>
      <c r="C12" s="9"/>
      <c r="D12" s="4"/>
      <c r="E12" s="10"/>
      <c r="F12" s="4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/>
      <c r="B13" s="74" t="s">
        <v>12</v>
      </c>
      <c r="C13" s="75"/>
      <c r="D13" s="24" t="s">
        <v>24</v>
      </c>
      <c r="E13" s="23" t="s">
        <v>25</v>
      </c>
      <c r="F13" s="4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78"/>
      <c r="C14" s="79"/>
      <c r="D14" s="11">
        <v>0.42</v>
      </c>
      <c r="E14" s="11">
        <f>-D14*LOG(D14,2)</f>
        <v>0.525646282138305</v>
      </c>
      <c r="F14" s="42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85" t="s">
        <v>26</v>
      </c>
      <c r="C16" s="85"/>
      <c r="D16" s="85"/>
      <c r="E16" s="85"/>
      <c r="F16" s="85"/>
      <c r="G16" s="85"/>
      <c r="H16" s="85"/>
      <c r="I16" s="85"/>
      <c r="J16" s="85"/>
      <c r="K16" s="107"/>
      <c r="L16" s="107"/>
      <c r="M16" s="107"/>
      <c r="N16" s="107"/>
      <c r="O16" s="1"/>
      <c r="P16" s="1"/>
    </row>
    <row r="17" spans="1:16">
      <c r="A17" s="1"/>
      <c r="B17" s="86" t="s">
        <v>27</v>
      </c>
      <c r="C17" s="87"/>
      <c r="D17" s="95" t="s">
        <v>8</v>
      </c>
      <c r="E17" s="95"/>
      <c r="F17" s="95" t="s">
        <v>12</v>
      </c>
      <c r="G17" s="95"/>
      <c r="H17" s="96" t="s">
        <v>28</v>
      </c>
      <c r="I17" s="95" t="s">
        <v>29</v>
      </c>
      <c r="J17" s="90" t="s">
        <v>30</v>
      </c>
      <c r="K17" s="1"/>
      <c r="L17" s="1"/>
      <c r="M17" s="1"/>
      <c r="N17" s="1"/>
      <c r="O17" s="1"/>
      <c r="P17" s="1"/>
    </row>
    <row r="18" spans="1:16">
      <c r="A18" s="1"/>
      <c r="B18" s="91"/>
      <c r="C18" s="92"/>
      <c r="D18" s="97" t="s">
        <v>19</v>
      </c>
      <c r="E18" s="98" t="s">
        <v>20</v>
      </c>
      <c r="F18" s="97" t="s">
        <v>19</v>
      </c>
      <c r="G18" s="98" t="s">
        <v>31</v>
      </c>
      <c r="H18" s="92"/>
      <c r="I18" s="99"/>
      <c r="J18" s="94"/>
      <c r="K18" s="1"/>
      <c r="L18" s="1"/>
      <c r="M18" s="1"/>
      <c r="N18" s="1"/>
      <c r="O18" s="1"/>
      <c r="P18" s="1"/>
    </row>
    <row r="19" spans="1:16">
      <c r="A19" s="1"/>
      <c r="B19" s="26" t="s">
        <v>32</v>
      </c>
      <c r="C19" s="27"/>
      <c r="D19" s="27"/>
      <c r="E19" s="27"/>
      <c r="F19" s="27"/>
      <c r="G19" s="27"/>
      <c r="H19" s="27"/>
      <c r="I19" s="27"/>
      <c r="J19" s="28"/>
      <c r="K19" s="1"/>
      <c r="L19" s="29" t="s">
        <v>33</v>
      </c>
      <c r="M19" s="29"/>
      <c r="N19" s="29"/>
      <c r="O19" s="1"/>
      <c r="P19" s="1"/>
    </row>
    <row r="20" spans="1:16">
      <c r="A20" s="1"/>
      <c r="B20" s="74" t="s">
        <v>34</v>
      </c>
      <c r="C20" s="75"/>
      <c r="D20" s="23" t="s">
        <v>35</v>
      </c>
      <c r="E20" s="23" t="s">
        <v>23</v>
      </c>
      <c r="F20" s="23" t="s">
        <v>36</v>
      </c>
      <c r="G20" s="23" t="s">
        <v>37</v>
      </c>
      <c r="H20" s="43">
        <f>E21+G21</f>
        <v>0.5435644431995964</v>
      </c>
      <c r="I20" s="24" t="s">
        <v>38</v>
      </c>
      <c r="J20" s="46">
        <f>H20*I21</f>
        <v>0.17394062182387085</v>
      </c>
      <c r="K20" s="1"/>
      <c r="L20" s="86" t="s">
        <v>39</v>
      </c>
      <c r="M20" s="87" t="s">
        <v>40</v>
      </c>
      <c r="N20" s="100" t="s">
        <v>41</v>
      </c>
      <c r="O20" s="1"/>
      <c r="P20" s="1"/>
    </row>
    <row r="21" spans="1:16">
      <c r="A21" s="1"/>
      <c r="B21" s="76"/>
      <c r="C21" s="77"/>
      <c r="D21" s="6">
        <v>0.875</v>
      </c>
      <c r="E21" s="7">
        <f>-D21*LOG(D21,2)</f>
        <v>0.16856444319959643</v>
      </c>
      <c r="F21" s="6">
        <v>0.125</v>
      </c>
      <c r="G21" s="6">
        <f>-F21*LOG(F21,2)</f>
        <v>0.375</v>
      </c>
      <c r="H21" s="44"/>
      <c r="I21" s="6">
        <v>0.32</v>
      </c>
      <c r="J21" s="47"/>
      <c r="K21" s="1"/>
      <c r="L21" s="91"/>
      <c r="M21" s="92"/>
      <c r="N21" s="101"/>
      <c r="O21" s="1"/>
      <c r="P21" s="1"/>
    </row>
    <row r="22" spans="1:16">
      <c r="A22" s="1"/>
      <c r="B22" s="8"/>
      <c r="C22" s="9"/>
      <c r="D22" s="4"/>
      <c r="E22" s="10"/>
      <c r="F22" s="4"/>
      <c r="G22" s="4"/>
      <c r="H22" s="4"/>
      <c r="I22" s="4"/>
      <c r="J22" s="5"/>
      <c r="K22" s="1"/>
      <c r="L22" s="30"/>
      <c r="M22" s="31"/>
      <c r="N22" s="32"/>
      <c r="O22" s="1"/>
      <c r="P22" s="1"/>
    </row>
    <row r="23" spans="1:16">
      <c r="A23" s="1"/>
      <c r="B23" s="74" t="s">
        <v>42</v>
      </c>
      <c r="C23" s="75"/>
      <c r="D23" s="24" t="s">
        <v>43</v>
      </c>
      <c r="E23" s="23" t="s">
        <v>44</v>
      </c>
      <c r="F23" s="24" t="s">
        <v>45</v>
      </c>
      <c r="G23" s="23" t="s">
        <v>46</v>
      </c>
      <c r="H23" s="43">
        <f>E24+G24</f>
        <v>0.8960382325345575</v>
      </c>
      <c r="I23" s="25" t="s">
        <v>38</v>
      </c>
      <c r="J23" s="46">
        <f>H23*I24</f>
        <v>0.28673223441105838</v>
      </c>
      <c r="K23" s="1"/>
      <c r="L23" s="49">
        <f>F10</f>
        <v>0.98145389503365354</v>
      </c>
      <c r="M23" s="54">
        <f>J20+J23+J26</f>
        <v>0.73578647857803237</v>
      </c>
      <c r="N23" s="59">
        <f>L23-M23</f>
        <v>0.24566741645562118</v>
      </c>
      <c r="O23" s="1"/>
      <c r="P23" s="1"/>
    </row>
    <row r="24" spans="1:16">
      <c r="A24" s="1"/>
      <c r="B24" s="76"/>
      <c r="C24" s="77"/>
      <c r="D24" s="6">
        <v>0.6875</v>
      </c>
      <c r="E24" s="6">
        <f>-D24*LOG(D24,2)</f>
        <v>0.37164076218685815</v>
      </c>
      <c r="F24" s="6">
        <v>0.3125</v>
      </c>
      <c r="G24" s="6">
        <f>-F24*LOG(F24,2)</f>
        <v>0.52439747034769935</v>
      </c>
      <c r="H24" s="44"/>
      <c r="I24" s="6">
        <v>0.32</v>
      </c>
      <c r="J24" s="47"/>
      <c r="K24" s="1"/>
      <c r="L24" s="50"/>
      <c r="M24" s="55"/>
      <c r="N24" s="60"/>
      <c r="O24" s="1"/>
      <c r="P24" s="1"/>
    </row>
    <row r="25" spans="1:16">
      <c r="A25" s="1"/>
      <c r="B25" s="8"/>
      <c r="C25" s="9"/>
      <c r="D25" s="12"/>
      <c r="E25" s="13"/>
      <c r="F25" s="12"/>
      <c r="G25" s="12"/>
      <c r="H25" s="12"/>
      <c r="I25" s="12"/>
      <c r="J25" s="15"/>
      <c r="K25" s="1"/>
      <c r="L25" s="50"/>
      <c r="M25" s="55"/>
      <c r="N25" s="60"/>
      <c r="O25" s="16"/>
      <c r="P25" s="1"/>
    </row>
    <row r="26" spans="1:16">
      <c r="A26" s="1"/>
      <c r="B26" s="74" t="s">
        <v>47</v>
      </c>
      <c r="C26" s="75"/>
      <c r="D26" s="24" t="s">
        <v>48</v>
      </c>
      <c r="E26" s="23" t="s">
        <v>49</v>
      </c>
      <c r="F26" s="24" t="s">
        <v>50</v>
      </c>
      <c r="G26" s="23" t="s">
        <v>51</v>
      </c>
      <c r="H26" s="43">
        <f>E27+G27</f>
        <v>0.76420450650861982</v>
      </c>
      <c r="I26" s="24" t="s">
        <v>52</v>
      </c>
      <c r="J26" s="46">
        <f>H26*I27</f>
        <v>0.2751136223431031</v>
      </c>
      <c r="K26" s="1"/>
      <c r="L26" s="50"/>
      <c r="M26" s="55"/>
      <c r="N26" s="60"/>
      <c r="O26" s="16"/>
      <c r="P26" s="1"/>
    </row>
    <row r="27" spans="1:16">
      <c r="A27" s="1"/>
      <c r="B27" s="76"/>
      <c r="C27" s="77"/>
      <c r="D27" s="6">
        <v>0.22222222222222199</v>
      </c>
      <c r="E27" s="6">
        <f>-D27*LOG(D27,2)</f>
        <v>0.48220555587606928</v>
      </c>
      <c r="F27" s="6">
        <v>0.77777777777777801</v>
      </c>
      <c r="G27" s="6">
        <f>-F27*LOG(F27,2)</f>
        <v>0.28199895063255059</v>
      </c>
      <c r="H27" s="44"/>
      <c r="I27" s="6">
        <v>0.36</v>
      </c>
      <c r="J27" s="47"/>
      <c r="K27" s="1"/>
      <c r="L27" s="51"/>
      <c r="M27" s="56"/>
      <c r="N27" s="61"/>
      <c r="O27" s="16"/>
      <c r="P27" s="1"/>
    </row>
    <row r="28" spans="1:16">
      <c r="A28" s="1"/>
      <c r="B28" s="8"/>
      <c r="C28" s="9"/>
      <c r="D28" s="12"/>
      <c r="E28" s="13"/>
      <c r="F28" s="12"/>
      <c r="G28" s="12"/>
      <c r="H28" s="12"/>
      <c r="I28" s="12"/>
      <c r="J28" s="15"/>
      <c r="K28" s="1"/>
      <c r="L28" s="1"/>
      <c r="M28" s="1"/>
      <c r="N28" s="1"/>
      <c r="O28" s="1"/>
      <c r="P28" s="1"/>
    </row>
    <row r="29" spans="1:16">
      <c r="A29" s="1"/>
      <c r="B29" s="8"/>
      <c r="C29" s="9"/>
      <c r="D29" s="12"/>
      <c r="E29" s="13"/>
      <c r="F29" s="12"/>
      <c r="G29" s="12"/>
      <c r="H29" s="12"/>
      <c r="I29" s="12"/>
      <c r="J29" s="15"/>
      <c r="K29" s="1"/>
      <c r="L29" s="1"/>
      <c r="M29" s="1"/>
      <c r="N29" s="1"/>
      <c r="O29" s="1"/>
      <c r="P29" s="1"/>
    </row>
    <row r="30" spans="1:16">
      <c r="A30" s="1"/>
      <c r="B30" s="26" t="s">
        <v>53</v>
      </c>
      <c r="C30" s="27"/>
      <c r="D30" s="27"/>
      <c r="E30" s="27"/>
      <c r="F30" s="27"/>
      <c r="G30" s="27"/>
      <c r="H30" s="27"/>
      <c r="I30" s="27"/>
      <c r="J30" s="28"/>
      <c r="K30" s="1"/>
      <c r="L30" s="29" t="s">
        <v>54</v>
      </c>
      <c r="M30" s="29"/>
      <c r="N30" s="29"/>
      <c r="O30" s="1"/>
      <c r="P30" s="1"/>
    </row>
    <row r="31" spans="1:16">
      <c r="A31" s="1"/>
      <c r="B31" s="74" t="s">
        <v>55</v>
      </c>
      <c r="C31" s="75"/>
      <c r="D31" s="24" t="s">
        <v>56</v>
      </c>
      <c r="E31" s="23" t="s">
        <v>57</v>
      </c>
      <c r="F31" s="24" t="s">
        <v>58</v>
      </c>
      <c r="G31" s="23" t="s">
        <v>59</v>
      </c>
      <c r="H31" s="43">
        <f>E32+G32</f>
        <v>0.92836207239486779</v>
      </c>
      <c r="I31" s="24" t="s">
        <v>60</v>
      </c>
      <c r="J31" s="46">
        <f>H31*I32</f>
        <v>0.5941517263327154</v>
      </c>
      <c r="K31" s="1"/>
      <c r="L31" s="86" t="s">
        <v>39</v>
      </c>
      <c r="M31" s="87" t="s">
        <v>61</v>
      </c>
      <c r="N31" s="100" t="s">
        <v>41</v>
      </c>
      <c r="O31" s="1"/>
      <c r="P31" s="1"/>
    </row>
    <row r="32" spans="1:16">
      <c r="A32" s="1"/>
      <c r="B32" s="76"/>
      <c r="C32" s="77"/>
      <c r="D32" s="6">
        <v>0.65625</v>
      </c>
      <c r="E32" s="6">
        <f>-D32*LOG(D32,2)</f>
        <v>0.3987916913014386</v>
      </c>
      <c r="F32" s="6">
        <v>0.34375</v>
      </c>
      <c r="G32" s="6">
        <f>-F32*LOG(F32,2)</f>
        <v>0.52957038109342913</v>
      </c>
      <c r="H32" s="44"/>
      <c r="I32" s="6">
        <v>0.64</v>
      </c>
      <c r="J32" s="47"/>
      <c r="K32" s="1"/>
      <c r="L32" s="91"/>
      <c r="M32" s="92"/>
      <c r="N32" s="101"/>
      <c r="O32" s="1"/>
      <c r="P32" s="1"/>
    </row>
    <row r="33" spans="1:16">
      <c r="A33" s="1"/>
      <c r="B33" s="8"/>
      <c r="C33" s="9"/>
      <c r="D33" s="12"/>
      <c r="E33" s="13"/>
      <c r="F33" s="12"/>
      <c r="G33" s="12"/>
      <c r="H33" s="12"/>
      <c r="I33" s="12"/>
      <c r="J33" s="15"/>
      <c r="K33" s="1"/>
      <c r="L33" s="30"/>
      <c r="M33" s="31"/>
      <c r="N33" s="32"/>
      <c r="O33" s="1"/>
      <c r="P33" s="1"/>
    </row>
    <row r="34" spans="1:16">
      <c r="A34" s="1"/>
      <c r="B34" s="74" t="s">
        <v>62</v>
      </c>
      <c r="C34" s="75"/>
      <c r="D34" s="24" t="s">
        <v>63</v>
      </c>
      <c r="E34" s="23" t="s">
        <v>64</v>
      </c>
      <c r="F34" s="24" t="s">
        <v>65</v>
      </c>
      <c r="G34" s="23" t="s">
        <v>66</v>
      </c>
      <c r="H34" s="43">
        <f>E35+G35</f>
        <v>0.99107605983822211</v>
      </c>
      <c r="I34" s="24" t="s">
        <v>52</v>
      </c>
      <c r="J34" s="46">
        <f>H34*I35</f>
        <v>0.35678738154175993</v>
      </c>
      <c r="K34" s="1"/>
      <c r="L34" s="49">
        <f>F10</f>
        <v>0.98145389503365354</v>
      </c>
      <c r="M34" s="54">
        <f>J31+J34</f>
        <v>0.95093910787447533</v>
      </c>
      <c r="N34" s="59">
        <f>L34-M34</f>
        <v>3.0514787159178214E-2</v>
      </c>
      <c r="O34" s="1"/>
      <c r="P34" s="1"/>
    </row>
    <row r="35" spans="1:16">
      <c r="A35" s="1"/>
      <c r="B35" s="76"/>
      <c r="C35" s="77"/>
      <c r="D35" s="6">
        <v>0.44444444444444398</v>
      </c>
      <c r="E35" s="6">
        <f>-D35*LOG(D35,2)</f>
        <v>0.51996666730769459</v>
      </c>
      <c r="F35" s="6">
        <v>0.55555555555555602</v>
      </c>
      <c r="G35" s="6">
        <f>-F35*LOG(F35,2)</f>
        <v>0.47110939253052753</v>
      </c>
      <c r="H35" s="44"/>
      <c r="I35" s="6">
        <v>0.36</v>
      </c>
      <c r="J35" s="47"/>
      <c r="K35" s="1"/>
      <c r="L35" s="51"/>
      <c r="M35" s="56"/>
      <c r="N35" s="61"/>
      <c r="O35" s="1"/>
      <c r="P35" s="1"/>
    </row>
    <row r="36" spans="1:16">
      <c r="A36" s="1"/>
      <c r="B36" s="8"/>
      <c r="C36" s="9"/>
      <c r="D36" s="12"/>
      <c r="E36" s="13"/>
      <c r="F36" s="12"/>
      <c r="G36" s="12"/>
      <c r="H36" s="12"/>
      <c r="I36" s="12"/>
      <c r="J36" s="15"/>
      <c r="K36" s="1"/>
      <c r="L36" s="17"/>
      <c r="M36" s="17"/>
      <c r="N36" s="18"/>
      <c r="O36" s="1"/>
      <c r="P36" s="1"/>
    </row>
    <row r="37" spans="1:16">
      <c r="A37" s="1"/>
      <c r="B37" s="8"/>
      <c r="C37" s="9"/>
      <c r="D37" s="12"/>
      <c r="E37" s="13"/>
      <c r="F37" s="12"/>
      <c r="G37" s="12"/>
      <c r="H37" s="12"/>
      <c r="I37" s="12"/>
      <c r="J37" s="15"/>
      <c r="K37" s="1"/>
      <c r="L37" s="17"/>
      <c r="M37" s="17"/>
      <c r="N37" s="18"/>
      <c r="O37" s="1"/>
      <c r="P37" s="1"/>
    </row>
    <row r="38" spans="1:16">
      <c r="A38" s="1"/>
      <c r="B38" s="26" t="s">
        <v>67</v>
      </c>
      <c r="C38" s="27"/>
      <c r="D38" s="27"/>
      <c r="E38" s="27"/>
      <c r="F38" s="27"/>
      <c r="G38" s="27"/>
      <c r="H38" s="27"/>
      <c r="I38" s="27"/>
      <c r="J38" s="28"/>
      <c r="K38" s="1"/>
      <c r="L38" s="29" t="s">
        <v>68</v>
      </c>
      <c r="M38" s="29"/>
      <c r="N38" s="29"/>
      <c r="O38" s="1"/>
      <c r="P38" s="1"/>
    </row>
    <row r="39" spans="1:16">
      <c r="A39" s="1"/>
      <c r="B39" s="74" t="s">
        <v>69</v>
      </c>
      <c r="C39" s="75"/>
      <c r="D39" s="24" t="s">
        <v>70</v>
      </c>
      <c r="E39" s="23" t="s">
        <v>71</v>
      </c>
      <c r="F39" s="24" t="s">
        <v>72</v>
      </c>
      <c r="G39" s="23" t="s">
        <v>73</v>
      </c>
      <c r="H39" s="43">
        <f>E40+G40</f>
        <v>0.46899559358928122</v>
      </c>
      <c r="I39" s="24" t="s">
        <v>74</v>
      </c>
      <c r="J39" s="46">
        <f>H39*I40</f>
        <v>9.3799118717856247E-2</v>
      </c>
      <c r="K39" s="1"/>
      <c r="L39" s="86" t="s">
        <v>39</v>
      </c>
      <c r="M39" s="87" t="s">
        <v>75</v>
      </c>
      <c r="N39" s="100" t="s">
        <v>41</v>
      </c>
      <c r="O39" s="1"/>
      <c r="P39" s="1"/>
    </row>
    <row r="40" spans="1:16">
      <c r="A40" s="1"/>
      <c r="B40" s="76"/>
      <c r="C40" s="77"/>
      <c r="D40" s="6">
        <v>0.9</v>
      </c>
      <c r="E40" s="6">
        <f>-D40*LOG(D40,2)</f>
        <v>0.13680278410054497</v>
      </c>
      <c r="F40" s="6">
        <v>0.1</v>
      </c>
      <c r="G40" s="6">
        <f>-F40*LOG(F40,2)</f>
        <v>0.33219280948873625</v>
      </c>
      <c r="H40" s="44"/>
      <c r="I40" s="6">
        <v>0.2</v>
      </c>
      <c r="J40" s="47"/>
      <c r="K40" s="1"/>
      <c r="L40" s="91"/>
      <c r="M40" s="92"/>
      <c r="N40" s="101"/>
      <c r="O40" s="1"/>
      <c r="P40" s="1"/>
    </row>
    <row r="41" spans="1:16">
      <c r="A41" s="1"/>
      <c r="B41" s="8"/>
      <c r="C41" s="9"/>
      <c r="D41" s="12"/>
      <c r="E41" s="13"/>
      <c r="F41" s="12"/>
      <c r="G41" s="12"/>
      <c r="H41" s="12"/>
      <c r="I41" s="12"/>
      <c r="J41" s="15"/>
      <c r="K41" s="1"/>
      <c r="L41" s="30"/>
      <c r="M41" s="31"/>
      <c r="N41" s="32"/>
      <c r="O41" s="1"/>
      <c r="P41" s="1"/>
    </row>
    <row r="42" spans="1:16">
      <c r="A42" s="1"/>
      <c r="B42" s="74" t="s">
        <v>76</v>
      </c>
      <c r="C42" s="75"/>
      <c r="D42" s="24" t="s">
        <v>43</v>
      </c>
      <c r="E42" s="23" t="s">
        <v>44</v>
      </c>
      <c r="F42" s="24" t="s">
        <v>45</v>
      </c>
      <c r="G42" s="23" t="s">
        <v>46</v>
      </c>
      <c r="H42" s="43">
        <f>E43+G43</f>
        <v>0.8960382325345575</v>
      </c>
      <c r="I42" s="24" t="s">
        <v>38</v>
      </c>
      <c r="J42" s="46">
        <f>H42*I43</f>
        <v>0.28673223441105838</v>
      </c>
      <c r="K42" s="1"/>
      <c r="L42" s="49">
        <f>F10</f>
        <v>0.98145389503365354</v>
      </c>
      <c r="M42" s="54">
        <f>J39+J42+J45</f>
        <v>0.8386596745328978</v>
      </c>
      <c r="N42" s="59">
        <f>L42-M42</f>
        <v>0.14279422050075574</v>
      </c>
      <c r="O42" s="1"/>
      <c r="P42" s="1"/>
    </row>
    <row r="43" spans="1:16">
      <c r="A43" s="1"/>
      <c r="B43" s="76"/>
      <c r="C43" s="77"/>
      <c r="D43" s="6">
        <v>0.6875</v>
      </c>
      <c r="E43" s="6">
        <f>-D43*LOG(D43,2)</f>
        <v>0.37164076218685815</v>
      </c>
      <c r="F43" s="6">
        <v>0.3125</v>
      </c>
      <c r="G43" s="6">
        <f>-F43*LOG(F43,2)</f>
        <v>0.52439747034769935</v>
      </c>
      <c r="H43" s="44"/>
      <c r="I43" s="6">
        <v>0.32</v>
      </c>
      <c r="J43" s="47"/>
      <c r="K43" s="1"/>
      <c r="L43" s="50"/>
      <c r="M43" s="55"/>
      <c r="N43" s="60"/>
      <c r="O43" s="1"/>
      <c r="P43" s="1"/>
    </row>
    <row r="44" spans="1:16">
      <c r="A44" s="1"/>
      <c r="B44" s="8"/>
      <c r="C44" s="9"/>
      <c r="D44" s="12"/>
      <c r="E44" s="13"/>
      <c r="F44" s="12"/>
      <c r="G44" s="12"/>
      <c r="H44" s="12"/>
      <c r="I44" s="12"/>
      <c r="J44" s="15"/>
      <c r="K44" s="1"/>
      <c r="L44" s="50"/>
      <c r="M44" s="55"/>
      <c r="N44" s="60"/>
      <c r="O44" s="1"/>
      <c r="P44" s="1"/>
    </row>
    <row r="45" spans="1:16">
      <c r="A45" s="1"/>
      <c r="B45" s="74" t="s">
        <v>77</v>
      </c>
      <c r="C45" s="75"/>
      <c r="D45" s="24" t="s">
        <v>78</v>
      </c>
      <c r="E45" s="23" t="s">
        <v>25</v>
      </c>
      <c r="F45" s="24" t="s">
        <v>79</v>
      </c>
      <c r="G45" s="23" t="s">
        <v>80</v>
      </c>
      <c r="H45" s="43">
        <f>E46+G46</f>
        <v>0.95443400292496494</v>
      </c>
      <c r="I45" s="24" t="s">
        <v>81</v>
      </c>
      <c r="J45" s="46">
        <f>H45*I46</f>
        <v>0.45812832140398313</v>
      </c>
      <c r="K45" s="1"/>
      <c r="L45" s="50"/>
      <c r="M45" s="55"/>
      <c r="N45" s="60"/>
      <c r="O45" s="1"/>
      <c r="P45" s="1"/>
    </row>
    <row r="46" spans="1:16">
      <c r="A46" s="1"/>
      <c r="B46" s="78"/>
      <c r="C46" s="79"/>
      <c r="D46" s="11">
        <v>0.375</v>
      </c>
      <c r="E46" s="11">
        <f>-D46*LOG(D46,2)</f>
        <v>0.53063906222956636</v>
      </c>
      <c r="F46" s="11">
        <v>0.625</v>
      </c>
      <c r="G46" s="11">
        <f>-F46*LOG(F46,2)</f>
        <v>0.42379494069539858</v>
      </c>
      <c r="H46" s="45"/>
      <c r="I46" s="11">
        <v>0.48</v>
      </c>
      <c r="J46" s="48"/>
      <c r="K46" s="1"/>
      <c r="L46" s="51"/>
      <c r="M46" s="56"/>
      <c r="N46" s="6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7"/>
      <c r="M47" s="17"/>
      <c r="N47" s="18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7"/>
      <c r="M48" s="17"/>
      <c r="N48" s="18"/>
      <c r="O48" s="1"/>
      <c r="P48" s="1"/>
    </row>
    <row r="49" spans="1:16">
      <c r="A49" s="1"/>
      <c r="B49" s="14"/>
      <c r="C49" s="14"/>
      <c r="D49" s="14"/>
      <c r="E49" s="14"/>
      <c r="F49" s="14"/>
      <c r="G49" s="14"/>
      <c r="H49" s="14"/>
      <c r="I49" s="14"/>
      <c r="J49" s="14"/>
      <c r="K49" s="1"/>
      <c r="L49" s="80" t="s">
        <v>82</v>
      </c>
      <c r="M49" s="81"/>
      <c r="N49" s="62">
        <f>MAX((N23,N34,N42))</f>
        <v>0.24566741645562118</v>
      </c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82"/>
      <c r="M50" s="83"/>
      <c r="N50" s="63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85" t="s">
        <v>83</v>
      </c>
      <c r="C53" s="85"/>
      <c r="D53" s="85"/>
      <c r="E53" s="85"/>
      <c r="F53" s="85"/>
      <c r="G53" s="85"/>
      <c r="H53" s="85"/>
      <c r="I53" s="85"/>
      <c r="J53" s="85"/>
      <c r="K53" s="107"/>
      <c r="L53" s="107"/>
      <c r="M53" s="107"/>
      <c r="N53" s="107"/>
      <c r="O53" s="1"/>
      <c r="P53" s="1"/>
    </row>
    <row r="54" spans="1:16">
      <c r="A54" s="1"/>
      <c r="B54" s="86" t="s">
        <v>27</v>
      </c>
      <c r="C54" s="87"/>
      <c r="D54" s="95" t="s">
        <v>8</v>
      </c>
      <c r="E54" s="95"/>
      <c r="F54" s="95" t="s">
        <v>12</v>
      </c>
      <c r="G54" s="95"/>
      <c r="H54" s="96" t="s">
        <v>28</v>
      </c>
      <c r="I54" s="95" t="s">
        <v>29</v>
      </c>
      <c r="J54" s="90" t="s">
        <v>30</v>
      </c>
      <c r="K54" s="1"/>
      <c r="L54" s="1"/>
      <c r="M54" s="1"/>
      <c r="N54" s="1"/>
      <c r="O54" s="1"/>
      <c r="P54" s="1"/>
    </row>
    <row r="55" spans="1:16">
      <c r="A55" s="1"/>
      <c r="B55" s="91"/>
      <c r="C55" s="92"/>
      <c r="D55" s="97" t="s">
        <v>19</v>
      </c>
      <c r="E55" s="98" t="s">
        <v>20</v>
      </c>
      <c r="F55" s="97" t="s">
        <v>19</v>
      </c>
      <c r="G55" s="98" t="s">
        <v>31</v>
      </c>
      <c r="H55" s="92"/>
      <c r="I55" s="99"/>
      <c r="J55" s="94"/>
      <c r="K55" s="1"/>
      <c r="L55" s="1"/>
      <c r="M55" s="1"/>
      <c r="N55" s="1"/>
      <c r="O55" s="1"/>
      <c r="P55" s="1"/>
    </row>
    <row r="56" spans="1:16">
      <c r="A56" s="1"/>
      <c r="B56" s="26" t="s">
        <v>84</v>
      </c>
      <c r="C56" s="27"/>
      <c r="D56" s="27"/>
      <c r="E56" s="27"/>
      <c r="F56" s="27"/>
      <c r="G56" s="27"/>
      <c r="H56" s="27"/>
      <c r="I56" s="27"/>
      <c r="J56" s="28"/>
      <c r="K56" s="1"/>
      <c r="L56" s="1"/>
      <c r="M56" s="1"/>
      <c r="N56" s="1"/>
      <c r="O56" s="1"/>
      <c r="P56" s="1"/>
    </row>
    <row r="57" spans="1:16">
      <c r="A57" s="1"/>
      <c r="B57" s="74" t="s">
        <v>55</v>
      </c>
      <c r="C57" s="75"/>
      <c r="D57" s="24" t="s">
        <v>85</v>
      </c>
      <c r="E57" s="23" t="s">
        <v>86</v>
      </c>
      <c r="F57" s="24" t="s">
        <v>87</v>
      </c>
      <c r="G57" s="23" t="s">
        <v>88</v>
      </c>
      <c r="H57" s="43">
        <f>E58+G58</f>
        <v>0.65002242164835411</v>
      </c>
      <c r="I57" s="24" t="s">
        <v>89</v>
      </c>
      <c r="J57" s="46">
        <f>H57*I58</f>
        <v>0.48751681623626558</v>
      </c>
      <c r="K57" s="1"/>
      <c r="L57" s="1"/>
      <c r="M57" s="1"/>
      <c r="N57" s="1"/>
      <c r="O57" s="1"/>
      <c r="P57" s="1"/>
    </row>
    <row r="58" spans="1:16">
      <c r="A58" s="1"/>
      <c r="B58" s="76"/>
      <c r="C58" s="77"/>
      <c r="D58" s="6">
        <f>10/12</f>
        <v>0.83333333333333337</v>
      </c>
      <c r="E58" s="6">
        <f>-D58*LOG(D58,2)</f>
        <v>0.21919533819482817</v>
      </c>
      <c r="F58" s="6">
        <f>2/12</f>
        <v>0.16666666666666666</v>
      </c>
      <c r="G58" s="6">
        <f>-F58*LOG(F58,2)</f>
        <v>0.43082708345352599</v>
      </c>
      <c r="H58" s="44"/>
      <c r="I58" s="6">
        <f>12/16</f>
        <v>0.75</v>
      </c>
      <c r="J58" s="47"/>
      <c r="K58" s="1"/>
      <c r="L58" s="1"/>
      <c r="M58" s="1"/>
      <c r="N58" s="1"/>
      <c r="O58" s="1"/>
      <c r="P58" s="1"/>
    </row>
    <row r="59" spans="1:16">
      <c r="A59" s="1"/>
      <c r="B59" s="8"/>
      <c r="C59" s="9"/>
      <c r="D59" s="12"/>
      <c r="E59" s="13"/>
      <c r="F59" s="12"/>
      <c r="G59" s="12"/>
      <c r="H59" s="12"/>
      <c r="I59" s="12"/>
      <c r="J59" s="15"/>
      <c r="K59" s="1"/>
      <c r="L59" s="29" t="s">
        <v>90</v>
      </c>
      <c r="M59" s="29"/>
      <c r="N59" s="29"/>
      <c r="O59" s="1"/>
      <c r="P59" s="1"/>
    </row>
    <row r="60" spans="1:16">
      <c r="A60" s="1"/>
      <c r="B60" s="74" t="s">
        <v>62</v>
      </c>
      <c r="C60" s="75"/>
      <c r="D60" s="24" t="s">
        <v>91</v>
      </c>
      <c r="E60" s="23" t="s">
        <v>92</v>
      </c>
      <c r="F60" s="24" t="s">
        <v>93</v>
      </c>
      <c r="G60" s="23" t="s">
        <v>94</v>
      </c>
      <c r="H60" s="43">
        <f>E61+G61</f>
        <v>0</v>
      </c>
      <c r="I60" s="24" t="s">
        <v>95</v>
      </c>
      <c r="J60" s="46">
        <f>H60*I61</f>
        <v>0</v>
      </c>
      <c r="K60" s="1"/>
      <c r="L60" s="102" t="s">
        <v>39</v>
      </c>
      <c r="M60" s="103" t="s">
        <v>40</v>
      </c>
      <c r="N60" s="104" t="s">
        <v>41</v>
      </c>
      <c r="O60" s="1"/>
      <c r="P60" s="1"/>
    </row>
    <row r="61" spans="1:16">
      <c r="A61" s="1"/>
      <c r="B61" s="76"/>
      <c r="C61" s="77"/>
      <c r="D61" s="6">
        <f>4/4</f>
        <v>1</v>
      </c>
      <c r="E61" s="6">
        <f>-D61*LOG(D61,2)</f>
        <v>0</v>
      </c>
      <c r="F61" s="6">
        <f>0/4</f>
        <v>0</v>
      </c>
      <c r="G61" s="6">
        <v>0</v>
      </c>
      <c r="H61" s="44"/>
      <c r="I61" s="6">
        <f>4/16</f>
        <v>0.25</v>
      </c>
      <c r="J61" s="47"/>
      <c r="K61" s="1"/>
      <c r="L61" s="105"/>
      <c r="M61" s="106"/>
      <c r="N61" s="94"/>
      <c r="O61" s="1"/>
      <c r="P61" s="1"/>
    </row>
    <row r="62" spans="1:16">
      <c r="A62" s="1"/>
      <c r="B62" s="8"/>
      <c r="C62" s="9"/>
      <c r="D62" s="12"/>
      <c r="E62" s="13"/>
      <c r="F62" s="12"/>
      <c r="G62" s="12"/>
      <c r="H62" s="12"/>
      <c r="I62" s="12"/>
      <c r="J62" s="15"/>
      <c r="K62" s="1"/>
      <c r="L62" s="33"/>
      <c r="M62" s="34"/>
      <c r="N62" s="35"/>
      <c r="O62" s="1"/>
      <c r="P62" s="1"/>
    </row>
    <row r="63" spans="1:16">
      <c r="A63" s="1"/>
      <c r="B63" s="74" t="s">
        <v>69</v>
      </c>
      <c r="C63" s="75"/>
      <c r="D63" s="24" t="s">
        <v>96</v>
      </c>
      <c r="E63" s="23" t="s">
        <v>97</v>
      </c>
      <c r="F63" s="24" t="s">
        <v>98</v>
      </c>
      <c r="G63" s="23" t="s">
        <v>99</v>
      </c>
      <c r="H63" s="43">
        <f>E64+G64</f>
        <v>0</v>
      </c>
      <c r="I63" s="24" t="s">
        <v>100</v>
      </c>
      <c r="J63" s="46">
        <f>H63*I64</f>
        <v>0</v>
      </c>
      <c r="K63" s="1"/>
      <c r="L63" s="49">
        <f>N23</f>
        <v>0.24566741645562118</v>
      </c>
      <c r="M63" s="54">
        <f>SUM(J57:J70)</f>
        <v>0.893155878465832</v>
      </c>
      <c r="N63" s="59">
        <f>L63-M63</f>
        <v>-0.64748846201021082</v>
      </c>
      <c r="O63" s="1"/>
      <c r="P63" s="1"/>
    </row>
    <row r="64" spans="1:16">
      <c r="A64" s="1"/>
      <c r="B64" s="76"/>
      <c r="C64" s="77"/>
      <c r="D64" s="6">
        <f>3/3</f>
        <v>1</v>
      </c>
      <c r="E64" s="6">
        <f>-D64*LOG(D64,2)</f>
        <v>0</v>
      </c>
      <c r="F64" s="6">
        <v>0</v>
      </c>
      <c r="G64" s="6">
        <v>0</v>
      </c>
      <c r="H64" s="44"/>
      <c r="I64" s="6">
        <f>3/16</f>
        <v>0.1875</v>
      </c>
      <c r="J64" s="47"/>
      <c r="K64" s="1"/>
      <c r="L64" s="50"/>
      <c r="M64" s="55"/>
      <c r="N64" s="60"/>
      <c r="O64" s="1"/>
      <c r="P64" s="1"/>
    </row>
    <row r="65" spans="1:16">
      <c r="A65" s="1"/>
      <c r="B65" s="8"/>
      <c r="C65" s="9"/>
      <c r="D65" s="12"/>
      <c r="E65" s="13"/>
      <c r="F65" s="12"/>
      <c r="G65" s="12"/>
      <c r="H65" s="12"/>
      <c r="I65" s="12"/>
      <c r="J65" s="15"/>
      <c r="K65" s="1"/>
      <c r="L65" s="50"/>
      <c r="M65" s="55"/>
      <c r="N65" s="60"/>
      <c r="O65" s="1"/>
      <c r="P65" s="1"/>
    </row>
    <row r="66" spans="1:16">
      <c r="A66" s="1"/>
      <c r="B66" s="74" t="s">
        <v>76</v>
      </c>
      <c r="C66" s="75"/>
      <c r="D66" s="24" t="s">
        <v>101</v>
      </c>
      <c r="E66" s="23" t="s">
        <v>102</v>
      </c>
      <c r="F66" s="24" t="s">
        <v>103</v>
      </c>
      <c r="G66" s="23" t="s">
        <v>104</v>
      </c>
      <c r="H66" s="43">
        <f>E67+G67</f>
        <v>0</v>
      </c>
      <c r="I66" s="24" t="s">
        <v>45</v>
      </c>
      <c r="J66" s="46">
        <f>H66*I67</f>
        <v>0</v>
      </c>
      <c r="K66" s="1"/>
      <c r="L66" s="50"/>
      <c r="M66" s="55"/>
      <c r="N66" s="60"/>
      <c r="O66" s="1"/>
      <c r="P66" s="1"/>
    </row>
    <row r="67" spans="1:16">
      <c r="A67" s="1"/>
      <c r="B67" s="76"/>
      <c r="C67" s="77"/>
      <c r="D67" s="6">
        <f>5/5</f>
        <v>1</v>
      </c>
      <c r="E67" s="6">
        <f>-D67*LOG(D67,2)</f>
        <v>0</v>
      </c>
      <c r="F67" s="6">
        <v>0</v>
      </c>
      <c r="G67" s="6">
        <v>0</v>
      </c>
      <c r="H67" s="44"/>
      <c r="I67" s="6">
        <f>5/16</f>
        <v>0.3125</v>
      </c>
      <c r="J67" s="47"/>
      <c r="K67" s="1"/>
      <c r="L67" s="51"/>
      <c r="M67" s="56"/>
      <c r="N67" s="61"/>
      <c r="O67" s="1"/>
      <c r="P67" s="1"/>
    </row>
    <row r="68" spans="1:16">
      <c r="A68" s="1"/>
      <c r="B68" s="8"/>
      <c r="C68" s="9"/>
      <c r="D68" s="12"/>
      <c r="E68" s="13"/>
      <c r="F68" s="12"/>
      <c r="G68" s="12"/>
      <c r="H68" s="12"/>
      <c r="I68" s="12"/>
      <c r="J68" s="15"/>
      <c r="K68" s="1"/>
      <c r="L68" s="1"/>
      <c r="M68" s="1"/>
      <c r="N68" s="1"/>
      <c r="O68" s="1"/>
      <c r="P68" s="1"/>
    </row>
    <row r="69" spans="1:16">
      <c r="A69" s="1"/>
      <c r="B69" s="74" t="s">
        <v>77</v>
      </c>
      <c r="C69" s="75"/>
      <c r="D69" s="24" t="s">
        <v>105</v>
      </c>
      <c r="E69" s="23" t="s">
        <v>106</v>
      </c>
      <c r="F69" s="24" t="s">
        <v>107</v>
      </c>
      <c r="G69" s="23" t="s">
        <v>108</v>
      </c>
      <c r="H69" s="43">
        <f>E70+G70</f>
        <v>0.81127812445913283</v>
      </c>
      <c r="I69" s="24" t="s">
        <v>109</v>
      </c>
      <c r="J69" s="46">
        <f>H69*I70</f>
        <v>0.40563906222956642</v>
      </c>
      <c r="K69" s="1"/>
      <c r="L69" s="1"/>
      <c r="M69" s="1"/>
      <c r="N69" s="1"/>
      <c r="O69" s="1"/>
      <c r="P69" s="1"/>
    </row>
    <row r="70" spans="1:16">
      <c r="A70" s="1"/>
      <c r="B70" s="78"/>
      <c r="C70" s="79"/>
      <c r="D70" s="11">
        <f>6/8</f>
        <v>0.75</v>
      </c>
      <c r="E70" s="11">
        <f>-D70*LOG(D70,2)</f>
        <v>0.31127812445913283</v>
      </c>
      <c r="F70" s="11">
        <f>2/8</f>
        <v>0.25</v>
      </c>
      <c r="G70" s="11">
        <f>-F70*LOG(F70,2)</f>
        <v>0.5</v>
      </c>
      <c r="H70" s="45"/>
      <c r="I70" s="11">
        <f>8/16</f>
        <v>0.5</v>
      </c>
      <c r="J70" s="48"/>
      <c r="K70" s="1"/>
      <c r="L70" s="1"/>
      <c r="M70" s="1"/>
      <c r="N70" s="1"/>
      <c r="O70" s="1"/>
      <c r="P70" s="1"/>
    </row>
    <row r="71" spans="1: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"/>
      <c r="B72" s="36" t="s">
        <v>110</v>
      </c>
      <c r="C72" s="37"/>
      <c r="D72" s="37"/>
      <c r="E72" s="37"/>
      <c r="F72" s="37"/>
      <c r="G72" s="37"/>
      <c r="H72" s="37"/>
      <c r="I72" s="37"/>
      <c r="J72" s="38"/>
      <c r="K72" s="1"/>
      <c r="L72" s="1"/>
      <c r="M72" s="1"/>
      <c r="N72" s="1"/>
      <c r="O72" s="1"/>
      <c r="P72" s="1"/>
    </row>
    <row r="73" spans="1:16">
      <c r="A73" s="1"/>
      <c r="B73" s="74" t="s">
        <v>55</v>
      </c>
      <c r="C73" s="75"/>
      <c r="D73" s="24" t="s">
        <v>111</v>
      </c>
      <c r="E73" s="23" t="s">
        <v>112</v>
      </c>
      <c r="F73" s="24" t="s">
        <v>113</v>
      </c>
      <c r="G73" s="23" t="s">
        <v>114</v>
      </c>
      <c r="H73" s="43">
        <f>E74+G74</f>
        <v>0.81127812445913283</v>
      </c>
      <c r="I73" s="24" t="s">
        <v>89</v>
      </c>
      <c r="J73" s="46">
        <f>H73*I74</f>
        <v>0.6084585933443496</v>
      </c>
      <c r="K73" s="1"/>
      <c r="L73" s="1"/>
      <c r="M73" s="1"/>
      <c r="N73" s="1"/>
      <c r="O73" s="1"/>
      <c r="P73" s="1"/>
    </row>
    <row r="74" spans="1:16">
      <c r="A74" s="1"/>
      <c r="B74" s="76"/>
      <c r="C74" s="77"/>
      <c r="D74" s="6">
        <f>9/12</f>
        <v>0.75</v>
      </c>
      <c r="E74" s="6">
        <f>-D74*LOG(D74,2)</f>
        <v>0.31127812445913283</v>
      </c>
      <c r="F74" s="6">
        <f>3/12</f>
        <v>0.25</v>
      </c>
      <c r="G74" s="6">
        <f>-F74*LOG(F74,2)</f>
        <v>0.5</v>
      </c>
      <c r="H74" s="44"/>
      <c r="I74" s="6">
        <f>12/16</f>
        <v>0.75</v>
      </c>
      <c r="J74" s="47"/>
      <c r="K74" s="1"/>
      <c r="L74" s="1"/>
      <c r="M74" s="1"/>
      <c r="N74" s="1"/>
      <c r="O74" s="1"/>
      <c r="P74" s="1"/>
    </row>
    <row r="75" spans="1:16">
      <c r="A75" s="1"/>
      <c r="B75" s="8"/>
      <c r="C75" s="9"/>
      <c r="D75" s="12"/>
      <c r="E75" s="13"/>
      <c r="F75" s="12"/>
      <c r="G75" s="12"/>
      <c r="H75" s="12"/>
      <c r="I75" s="12"/>
      <c r="J75" s="15"/>
      <c r="K75" s="1"/>
      <c r="L75" s="29" t="s">
        <v>115</v>
      </c>
      <c r="M75" s="29"/>
      <c r="N75" s="29"/>
      <c r="O75" s="1"/>
      <c r="P75" s="1"/>
    </row>
    <row r="76" spans="1:16">
      <c r="A76" s="1"/>
      <c r="B76" s="74" t="s">
        <v>62</v>
      </c>
      <c r="C76" s="75"/>
      <c r="D76" s="24" t="s">
        <v>116</v>
      </c>
      <c r="E76" s="23" t="s">
        <v>117</v>
      </c>
      <c r="F76" s="24" t="s">
        <v>116</v>
      </c>
      <c r="G76" s="23" t="s">
        <v>118</v>
      </c>
      <c r="H76" s="43">
        <f>E77+G77</f>
        <v>1</v>
      </c>
      <c r="I76" s="24" t="s">
        <v>95</v>
      </c>
      <c r="J76" s="46">
        <f>H76*I77</f>
        <v>0.25</v>
      </c>
      <c r="K76" s="1"/>
      <c r="L76" s="52" t="s">
        <v>39</v>
      </c>
      <c r="M76" s="57" t="s">
        <v>40</v>
      </c>
      <c r="N76" s="64" t="s">
        <v>41</v>
      </c>
      <c r="O76" s="1"/>
      <c r="P76" s="1"/>
    </row>
    <row r="77" spans="1:16">
      <c r="A77" s="1"/>
      <c r="B77" s="76"/>
      <c r="C77" s="77"/>
      <c r="D77" s="6">
        <f>2/4</f>
        <v>0.5</v>
      </c>
      <c r="E77" s="6">
        <f>-D77*LOG(D77,2)</f>
        <v>0.5</v>
      </c>
      <c r="F77" s="6">
        <f>2/4</f>
        <v>0.5</v>
      </c>
      <c r="G77" s="6">
        <f>-F77*LOG(F77,2)</f>
        <v>0.5</v>
      </c>
      <c r="H77" s="44"/>
      <c r="I77" s="6">
        <f>4/16</f>
        <v>0.25</v>
      </c>
      <c r="J77" s="47"/>
      <c r="K77" s="1"/>
      <c r="L77" s="53"/>
      <c r="M77" s="58"/>
      <c r="N77" s="39"/>
      <c r="O77" s="1"/>
      <c r="P77" s="1"/>
    </row>
    <row r="78" spans="1:16">
      <c r="A78" s="1"/>
      <c r="B78" s="8"/>
      <c r="C78" s="9"/>
      <c r="D78" s="12"/>
      <c r="E78" s="13"/>
      <c r="F78" s="12"/>
      <c r="G78" s="12"/>
      <c r="H78" s="12"/>
      <c r="I78" s="12"/>
      <c r="J78" s="15"/>
      <c r="K78" s="1"/>
      <c r="L78" s="33"/>
      <c r="M78" s="34"/>
      <c r="N78" s="35"/>
      <c r="O78" s="1"/>
      <c r="P78" s="1"/>
    </row>
    <row r="79" spans="1:16">
      <c r="A79" s="1"/>
      <c r="B79" s="74" t="s">
        <v>69</v>
      </c>
      <c r="C79" s="75"/>
      <c r="D79" s="24" t="s">
        <v>91</v>
      </c>
      <c r="E79" s="23" t="s">
        <v>92</v>
      </c>
      <c r="F79" s="24" t="s">
        <v>93</v>
      </c>
      <c r="G79" s="23" t="s">
        <v>119</v>
      </c>
      <c r="H79" s="43">
        <f>E80+G80</f>
        <v>0</v>
      </c>
      <c r="I79" s="24" t="s">
        <v>95</v>
      </c>
      <c r="J79" s="46">
        <f>H79*I80</f>
        <v>0</v>
      </c>
      <c r="K79" s="1"/>
      <c r="L79" s="49">
        <f>N23</f>
        <v>0.24566741645562118</v>
      </c>
      <c r="M79" s="54">
        <f>SUM(J73:J86)</f>
        <v>1.335675594806832</v>
      </c>
      <c r="N79" s="59">
        <f>L79-M79</f>
        <v>-1.0900081783512108</v>
      </c>
      <c r="O79" s="1"/>
      <c r="P79" s="1"/>
    </row>
    <row r="80" spans="1:16">
      <c r="A80" s="1"/>
      <c r="B80" s="76"/>
      <c r="C80" s="77"/>
      <c r="D80" s="6">
        <f>4/4</f>
        <v>1</v>
      </c>
      <c r="E80" s="6">
        <f>-D80*LOG(D80,2)</f>
        <v>0</v>
      </c>
      <c r="F80" s="6">
        <f>0/4</f>
        <v>0</v>
      </c>
      <c r="G80" s="6">
        <v>0</v>
      </c>
      <c r="H80" s="44"/>
      <c r="I80" s="6">
        <f>4/16</f>
        <v>0.25</v>
      </c>
      <c r="J80" s="47"/>
      <c r="K80" s="1"/>
      <c r="L80" s="50"/>
      <c r="M80" s="55"/>
      <c r="N80" s="60"/>
      <c r="O80" s="1"/>
      <c r="P80" s="1"/>
    </row>
    <row r="81" spans="1:16">
      <c r="A81" s="1"/>
      <c r="B81" s="8"/>
      <c r="C81" s="9"/>
      <c r="D81" s="12"/>
      <c r="E81" s="13"/>
      <c r="F81" s="12"/>
      <c r="G81" s="12"/>
      <c r="H81" s="12"/>
      <c r="I81" s="12"/>
      <c r="J81" s="15"/>
      <c r="K81" s="1"/>
      <c r="L81" s="50"/>
      <c r="M81" s="55"/>
      <c r="N81" s="60"/>
      <c r="O81" s="1"/>
      <c r="P81" s="1"/>
    </row>
    <row r="82" spans="1:16">
      <c r="A82" s="1"/>
      <c r="B82" s="74" t="s">
        <v>76</v>
      </c>
      <c r="C82" s="75"/>
      <c r="D82" s="24" t="s">
        <v>91</v>
      </c>
      <c r="E82" s="23" t="s">
        <v>92</v>
      </c>
      <c r="F82" s="24" t="s">
        <v>93</v>
      </c>
      <c r="G82" s="23" t="s">
        <v>119</v>
      </c>
      <c r="H82" s="43">
        <f>E83+G83</f>
        <v>0</v>
      </c>
      <c r="I82" s="24" t="s">
        <v>95</v>
      </c>
      <c r="J82" s="46">
        <f>H82*I83</f>
        <v>0</v>
      </c>
      <c r="K82" s="1"/>
      <c r="L82" s="50"/>
      <c r="M82" s="55"/>
      <c r="N82" s="60"/>
      <c r="O82" s="1"/>
      <c r="P82" s="1"/>
    </row>
    <row r="83" spans="1:16">
      <c r="A83" s="1"/>
      <c r="B83" s="76"/>
      <c r="C83" s="77"/>
      <c r="D83" s="6">
        <f>4/4</f>
        <v>1</v>
      </c>
      <c r="E83" s="6">
        <f>-D83*LOG(D83,2)</f>
        <v>0</v>
      </c>
      <c r="F83" s="6">
        <f>0/4</f>
        <v>0</v>
      </c>
      <c r="G83" s="6">
        <v>0</v>
      </c>
      <c r="H83" s="44"/>
      <c r="I83" s="6">
        <f>4/16</f>
        <v>0.25</v>
      </c>
      <c r="J83" s="47"/>
      <c r="K83" s="1"/>
      <c r="L83" s="51"/>
      <c r="M83" s="56"/>
      <c r="N83" s="61"/>
      <c r="O83" s="1"/>
      <c r="P83" s="1"/>
    </row>
    <row r="84" spans="1:16">
      <c r="A84" s="1"/>
      <c r="B84" s="8"/>
      <c r="C84" s="9"/>
      <c r="D84" s="12"/>
      <c r="E84" s="13"/>
      <c r="F84" s="12"/>
      <c r="G84" s="12"/>
      <c r="H84" s="12"/>
      <c r="I84" s="12"/>
      <c r="J84" s="15"/>
      <c r="K84" s="1"/>
      <c r="L84" s="1"/>
      <c r="M84" s="1"/>
      <c r="N84" s="1"/>
      <c r="O84" s="1"/>
      <c r="P84" s="1"/>
    </row>
    <row r="85" spans="1:16">
      <c r="A85" s="1"/>
      <c r="B85" s="74" t="s">
        <v>77</v>
      </c>
      <c r="C85" s="75"/>
      <c r="D85" s="24" t="s">
        <v>120</v>
      </c>
      <c r="E85" s="23" t="s">
        <v>121</v>
      </c>
      <c r="F85" s="24" t="s">
        <v>122</v>
      </c>
      <c r="G85" s="23" t="s">
        <v>123</v>
      </c>
      <c r="H85" s="43">
        <f>E86+G86</f>
        <v>0.95443400292496494</v>
      </c>
      <c r="I85" s="24" t="s">
        <v>109</v>
      </c>
      <c r="J85" s="46">
        <f>H85*I86</f>
        <v>0.47721700146248247</v>
      </c>
      <c r="K85" s="1"/>
      <c r="L85" s="1"/>
      <c r="M85" s="1"/>
      <c r="N85" s="1"/>
      <c r="O85" s="1"/>
      <c r="P85" s="1"/>
    </row>
    <row r="86" spans="1:16">
      <c r="A86" s="1"/>
      <c r="B86" s="78"/>
      <c r="C86" s="79"/>
      <c r="D86" s="11">
        <f>3/8</f>
        <v>0.375</v>
      </c>
      <c r="E86" s="11">
        <f>-D86*LOG(D86,2)</f>
        <v>0.53063906222956636</v>
      </c>
      <c r="F86" s="11">
        <f>5/8</f>
        <v>0.625</v>
      </c>
      <c r="G86" s="11">
        <f>-F86*LOG(F86,2)</f>
        <v>0.42379494069539858</v>
      </c>
      <c r="H86" s="45"/>
      <c r="I86" s="11">
        <f>8/16</f>
        <v>0.5</v>
      </c>
      <c r="J86" s="48"/>
      <c r="K86" s="1"/>
      <c r="L86" s="1"/>
      <c r="M86" s="1"/>
      <c r="N86" s="1"/>
      <c r="O86" s="1"/>
      <c r="P86" s="1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36" t="s">
        <v>124</v>
      </c>
      <c r="C88" s="37"/>
      <c r="D88" s="37"/>
      <c r="E88" s="37"/>
      <c r="F88" s="37"/>
      <c r="G88" s="37"/>
      <c r="H88" s="37"/>
      <c r="I88" s="37"/>
      <c r="J88" s="38"/>
      <c r="K88" s="1"/>
      <c r="L88" s="1"/>
      <c r="M88" s="1"/>
      <c r="N88" s="1"/>
      <c r="O88" s="1"/>
      <c r="P88" s="1"/>
    </row>
    <row r="89" spans="1:16">
      <c r="A89" s="1"/>
      <c r="B89" s="74" t="s">
        <v>55</v>
      </c>
      <c r="C89" s="75"/>
      <c r="D89" s="24" t="s">
        <v>107</v>
      </c>
      <c r="E89" s="23" t="s">
        <v>108</v>
      </c>
      <c r="F89" s="24" t="s">
        <v>105</v>
      </c>
      <c r="G89" s="23" t="s">
        <v>125</v>
      </c>
      <c r="H89" s="43">
        <f>E90+G90</f>
        <v>0.81127812445913283</v>
      </c>
      <c r="I89" s="24" t="s">
        <v>63</v>
      </c>
      <c r="J89" s="46">
        <f>H89*I90</f>
        <v>0.36056805531517011</v>
      </c>
      <c r="K89" s="1"/>
      <c r="L89" s="1"/>
      <c r="M89" s="1"/>
      <c r="N89" s="1"/>
      <c r="O89" s="1"/>
      <c r="P89" s="1"/>
    </row>
    <row r="90" spans="1:16">
      <c r="A90" s="1"/>
      <c r="B90" s="76"/>
      <c r="C90" s="77"/>
      <c r="D90" s="6">
        <f>2/8</f>
        <v>0.25</v>
      </c>
      <c r="E90" s="6">
        <f>-D90*LOG(D90,2)</f>
        <v>0.5</v>
      </c>
      <c r="F90" s="6">
        <f>6/8</f>
        <v>0.75</v>
      </c>
      <c r="G90" s="6">
        <f>-F90*LOG(F90,2)</f>
        <v>0.31127812445913283</v>
      </c>
      <c r="H90" s="44"/>
      <c r="I90" s="6">
        <f>8/18</f>
        <v>0.44444444444444442</v>
      </c>
      <c r="J90" s="47"/>
      <c r="K90" s="1"/>
      <c r="L90" s="1"/>
      <c r="M90" s="1"/>
      <c r="N90" s="1"/>
      <c r="O90" s="1"/>
      <c r="P90" s="1"/>
    </row>
    <row r="91" spans="1:16">
      <c r="A91" s="1"/>
      <c r="B91" s="8"/>
      <c r="C91" s="9"/>
      <c r="D91" s="12"/>
      <c r="E91" s="13"/>
      <c r="F91" s="12"/>
      <c r="G91" s="12"/>
      <c r="H91" s="12"/>
      <c r="I91" s="12"/>
      <c r="J91" s="15"/>
      <c r="K91" s="1"/>
      <c r="L91" s="29" t="s">
        <v>126</v>
      </c>
      <c r="M91" s="29"/>
      <c r="N91" s="29"/>
      <c r="O91" s="1"/>
      <c r="P91" s="1"/>
    </row>
    <row r="92" spans="1:16">
      <c r="A92" s="1"/>
      <c r="B92" s="74" t="s">
        <v>62</v>
      </c>
      <c r="C92" s="75"/>
      <c r="D92" s="24" t="s">
        <v>127</v>
      </c>
      <c r="E92" s="23" t="s">
        <v>128</v>
      </c>
      <c r="F92" s="24" t="s">
        <v>129</v>
      </c>
      <c r="G92" s="23" t="s">
        <v>130</v>
      </c>
      <c r="H92" s="43">
        <f>E93+G93</f>
        <v>0.72192809488736231</v>
      </c>
      <c r="I92" s="24" t="s">
        <v>65</v>
      </c>
      <c r="J92" s="46">
        <f>H92*I93</f>
        <v>0.40107116382631242</v>
      </c>
      <c r="K92" s="1"/>
      <c r="L92" s="52" t="s">
        <v>39</v>
      </c>
      <c r="M92" s="57" t="s">
        <v>40</v>
      </c>
      <c r="N92" s="64" t="s">
        <v>41</v>
      </c>
      <c r="O92" s="1"/>
      <c r="P92" s="1"/>
    </row>
    <row r="93" spans="1:16">
      <c r="A93" s="1"/>
      <c r="B93" s="76"/>
      <c r="C93" s="77"/>
      <c r="D93" s="6">
        <f>2/10</f>
        <v>0.2</v>
      </c>
      <c r="E93" s="6">
        <f>-D93*LOG(D93,2)</f>
        <v>0.46438561897747244</v>
      </c>
      <c r="F93" s="6">
        <f>8/10</f>
        <v>0.8</v>
      </c>
      <c r="G93" s="6">
        <f>-F93*LOG(F93,2)</f>
        <v>0.25754247590988982</v>
      </c>
      <c r="H93" s="44"/>
      <c r="I93" s="6">
        <f>10/18</f>
        <v>0.55555555555555558</v>
      </c>
      <c r="J93" s="47"/>
      <c r="K93" s="1"/>
      <c r="L93" s="53"/>
      <c r="M93" s="58"/>
      <c r="N93" s="39"/>
      <c r="O93" s="1"/>
      <c r="P93" s="1"/>
    </row>
    <row r="94" spans="1:16">
      <c r="A94" s="1"/>
      <c r="B94" s="8"/>
      <c r="C94" s="9"/>
      <c r="D94" s="12"/>
      <c r="E94" s="13"/>
      <c r="F94" s="12"/>
      <c r="G94" s="12"/>
      <c r="H94" s="12"/>
      <c r="I94" s="12"/>
      <c r="J94" s="15"/>
      <c r="K94" s="1"/>
      <c r="L94" s="33"/>
      <c r="M94" s="34"/>
      <c r="N94" s="35"/>
      <c r="O94" s="1"/>
      <c r="P94" s="1"/>
    </row>
    <row r="95" spans="1:16">
      <c r="A95" s="1"/>
      <c r="B95" s="74" t="s">
        <v>69</v>
      </c>
      <c r="C95" s="75"/>
      <c r="D95" s="24" t="s">
        <v>131</v>
      </c>
      <c r="E95" s="23" t="s">
        <v>132</v>
      </c>
      <c r="F95" s="24" t="s">
        <v>133</v>
      </c>
      <c r="G95" s="23" t="s">
        <v>134</v>
      </c>
      <c r="H95" s="43">
        <f>E96+G96</f>
        <v>0.91829583405448956</v>
      </c>
      <c r="I95" s="24" t="s">
        <v>135</v>
      </c>
      <c r="J95" s="46">
        <f>H95*I96</f>
        <v>0.15304930567574826</v>
      </c>
      <c r="K95" s="1"/>
      <c r="L95" s="49">
        <f>N23</f>
        <v>0.24566741645562118</v>
      </c>
      <c r="M95" s="54">
        <f>SUM(J89:J102)</f>
        <v>1.2503465237042539</v>
      </c>
      <c r="N95" s="59">
        <f>L95-M95</f>
        <v>-1.0046791072486327</v>
      </c>
      <c r="O95" s="1"/>
      <c r="P95" s="1"/>
    </row>
    <row r="96" spans="1:16">
      <c r="A96" s="1"/>
      <c r="B96" s="76"/>
      <c r="C96" s="77"/>
      <c r="D96" s="6">
        <f>2/3</f>
        <v>0.66666666666666663</v>
      </c>
      <c r="E96" s="6">
        <f>-D96*LOG(D96,2)</f>
        <v>0.38997500048077083</v>
      </c>
      <c r="F96" s="6">
        <f>1/3</f>
        <v>0.33333333333333331</v>
      </c>
      <c r="G96" s="6">
        <f>-F96*LOG(F96,2)</f>
        <v>0.52832083357371873</v>
      </c>
      <c r="H96" s="44"/>
      <c r="I96" s="6">
        <f>3/18</f>
        <v>0.16666666666666666</v>
      </c>
      <c r="J96" s="47"/>
      <c r="K96" s="1"/>
      <c r="L96" s="50"/>
      <c r="M96" s="55"/>
      <c r="N96" s="60"/>
      <c r="O96" s="1"/>
      <c r="P96" s="1"/>
    </row>
    <row r="97" spans="1:17">
      <c r="A97" s="1"/>
      <c r="B97" s="8"/>
      <c r="C97" s="9"/>
      <c r="D97" s="12"/>
      <c r="E97" s="13"/>
      <c r="F97" s="12"/>
      <c r="G97" s="12"/>
      <c r="H97" s="12"/>
      <c r="I97" s="12"/>
      <c r="J97" s="15"/>
      <c r="K97" s="1"/>
      <c r="L97" s="50"/>
      <c r="M97" s="55"/>
      <c r="N97" s="60"/>
      <c r="O97" s="1"/>
      <c r="P97" s="1"/>
    </row>
    <row r="98" spans="1:17">
      <c r="A98" s="1"/>
      <c r="B98" s="74" t="s">
        <v>76</v>
      </c>
      <c r="C98" s="75"/>
      <c r="D98" s="24" t="s">
        <v>136</v>
      </c>
      <c r="E98" s="23" t="s">
        <v>137</v>
      </c>
      <c r="F98" s="24" t="s">
        <v>138</v>
      </c>
      <c r="G98" s="23" t="s">
        <v>139</v>
      </c>
      <c r="H98" s="43">
        <f>E99+G99</f>
        <v>0.863120568566631</v>
      </c>
      <c r="I98" s="24" t="s">
        <v>140</v>
      </c>
      <c r="J98" s="46">
        <f>H98*I99</f>
        <v>0.33565799888702319</v>
      </c>
      <c r="K98" s="1"/>
      <c r="L98" s="50"/>
      <c r="M98" s="55"/>
      <c r="N98" s="60"/>
      <c r="O98" s="1"/>
      <c r="P98" s="1"/>
    </row>
    <row r="99" spans="1:17">
      <c r="A99" s="1"/>
      <c r="B99" s="76"/>
      <c r="C99" s="77"/>
      <c r="D99" s="6">
        <f>2/7</f>
        <v>0.2857142857142857</v>
      </c>
      <c r="E99" s="6">
        <f>-D99*LOG(D99,2)</f>
        <v>0.51638712058788683</v>
      </c>
      <c r="F99" s="6">
        <f>5/7</f>
        <v>0.7142857142857143</v>
      </c>
      <c r="G99" s="6">
        <f>-F99*LOG(F99,2)</f>
        <v>0.34673344797874411</v>
      </c>
      <c r="H99" s="44"/>
      <c r="I99" s="6">
        <f>7/18</f>
        <v>0.3888888888888889</v>
      </c>
      <c r="J99" s="47"/>
      <c r="K99" s="1"/>
      <c r="L99" s="51"/>
      <c r="M99" s="56"/>
      <c r="N99" s="61"/>
      <c r="O99" s="1"/>
      <c r="P99" s="1"/>
    </row>
    <row r="100" spans="1:17">
      <c r="A100" s="1"/>
      <c r="B100" s="8"/>
      <c r="C100" s="9"/>
      <c r="D100" s="12"/>
      <c r="E100" s="13"/>
      <c r="F100" s="12"/>
      <c r="G100" s="12"/>
      <c r="H100" s="12"/>
      <c r="I100" s="12"/>
      <c r="J100" s="15"/>
      <c r="K100" s="1"/>
      <c r="L100" s="1"/>
      <c r="M100" s="1"/>
      <c r="N100" s="1"/>
      <c r="O100" s="1"/>
      <c r="P100" s="1"/>
    </row>
    <row r="101" spans="1:17">
      <c r="A101" s="1"/>
      <c r="B101" s="74" t="s">
        <v>77</v>
      </c>
      <c r="C101" s="75"/>
      <c r="D101" s="24" t="s">
        <v>141</v>
      </c>
      <c r="E101" s="23" t="s">
        <v>142</v>
      </c>
      <c r="F101" s="24" t="s">
        <v>143</v>
      </c>
      <c r="G101" s="23" t="s">
        <v>144</v>
      </c>
      <c r="H101" s="43">
        <f>E102+G102</f>
        <v>0</v>
      </c>
      <c r="I101" s="24" t="s">
        <v>63</v>
      </c>
      <c r="J101" s="46">
        <f>H101*I102</f>
        <v>0</v>
      </c>
      <c r="K101" s="1"/>
      <c r="L101" s="1"/>
      <c r="M101" s="1"/>
      <c r="N101" s="1"/>
      <c r="O101" s="1"/>
      <c r="P101" s="1"/>
      <c r="Q101" s="19"/>
    </row>
    <row r="102" spans="1:17">
      <c r="A102" s="1"/>
      <c r="B102" s="78"/>
      <c r="C102" s="79"/>
      <c r="D102" s="11">
        <f>0/8</f>
        <v>0</v>
      </c>
      <c r="E102" s="11">
        <v>0</v>
      </c>
      <c r="F102" s="11">
        <f>8/8</f>
        <v>1</v>
      </c>
      <c r="G102" s="11">
        <f>-F102*LOG(F102,2)</f>
        <v>0</v>
      </c>
      <c r="H102" s="45"/>
      <c r="I102" s="11">
        <f>8/18</f>
        <v>0.44444444444444442</v>
      </c>
      <c r="J102" s="48"/>
      <c r="K102" s="1"/>
      <c r="L102" s="80" t="s">
        <v>145</v>
      </c>
      <c r="M102" s="81"/>
      <c r="N102" s="62">
        <f>MAX((N63,N79,N95))</f>
        <v>-0.64748846201021082</v>
      </c>
      <c r="O102" s="1"/>
      <c r="P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82"/>
      <c r="M103" s="83"/>
      <c r="N103" s="63"/>
      <c r="O103" s="1"/>
      <c r="P103" s="1"/>
    </row>
    <row r="104" spans="1:1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</sheetData>
  <mergeCells count="151">
    <mergeCell ref="B82:C83"/>
    <mergeCell ref="B85:C86"/>
    <mergeCell ref="B89:C90"/>
    <mergeCell ref="B92:C93"/>
    <mergeCell ref="B95:C96"/>
    <mergeCell ref="B98:C99"/>
    <mergeCell ref="B101:C102"/>
    <mergeCell ref="L102:M103"/>
    <mergeCell ref="N102:N103"/>
    <mergeCell ref="B2:F4"/>
    <mergeCell ref="B7:C8"/>
    <mergeCell ref="B10:C11"/>
    <mergeCell ref="B13:C14"/>
    <mergeCell ref="B17:C18"/>
    <mergeCell ref="B20:C21"/>
    <mergeCell ref="B23:C24"/>
    <mergeCell ref="B26:C27"/>
    <mergeCell ref="B31:C32"/>
    <mergeCell ref="B34:C35"/>
    <mergeCell ref="B39:C40"/>
    <mergeCell ref="B42:C43"/>
    <mergeCell ref="B45:C46"/>
    <mergeCell ref="L49:M50"/>
    <mergeCell ref="B54:C55"/>
    <mergeCell ref="B57:C58"/>
    <mergeCell ref="B60:C61"/>
    <mergeCell ref="B63:C64"/>
    <mergeCell ref="B66:C67"/>
    <mergeCell ref="B69:C70"/>
    <mergeCell ref="B73:C74"/>
    <mergeCell ref="B76:C77"/>
    <mergeCell ref="B79:C80"/>
    <mergeCell ref="M95:M99"/>
    <mergeCell ref="N20:N21"/>
    <mergeCell ref="N23:N27"/>
    <mergeCell ref="N31:N32"/>
    <mergeCell ref="N34:N35"/>
    <mergeCell ref="N39:N40"/>
    <mergeCell ref="N42:N46"/>
    <mergeCell ref="N49:N50"/>
    <mergeCell ref="N60:N61"/>
    <mergeCell ref="N63:N67"/>
    <mergeCell ref="N76:N77"/>
    <mergeCell ref="N79:N83"/>
    <mergeCell ref="N92:N93"/>
    <mergeCell ref="N95:N99"/>
    <mergeCell ref="M31:M32"/>
    <mergeCell ref="M34:M35"/>
    <mergeCell ref="M39:M40"/>
    <mergeCell ref="M42:M46"/>
    <mergeCell ref="M60:M61"/>
    <mergeCell ref="M63:M67"/>
    <mergeCell ref="M76:M77"/>
    <mergeCell ref="M79:M83"/>
    <mergeCell ref="M92:M93"/>
    <mergeCell ref="J85:J86"/>
    <mergeCell ref="J89:J90"/>
    <mergeCell ref="J92:J93"/>
    <mergeCell ref="J95:J96"/>
    <mergeCell ref="J98:J99"/>
    <mergeCell ref="J101:J102"/>
    <mergeCell ref="L20:L21"/>
    <mergeCell ref="L23:L27"/>
    <mergeCell ref="L31:L32"/>
    <mergeCell ref="L34:L35"/>
    <mergeCell ref="L39:L40"/>
    <mergeCell ref="L42:L46"/>
    <mergeCell ref="L60:L61"/>
    <mergeCell ref="L63:L67"/>
    <mergeCell ref="L76:L77"/>
    <mergeCell ref="L79:L83"/>
    <mergeCell ref="L92:L93"/>
    <mergeCell ref="L95:L99"/>
    <mergeCell ref="H95:H96"/>
    <mergeCell ref="H98:H99"/>
    <mergeCell ref="H101:H102"/>
    <mergeCell ref="I17:I18"/>
    <mergeCell ref="I54:I55"/>
    <mergeCell ref="J17:J18"/>
    <mergeCell ref="J20:J21"/>
    <mergeCell ref="J23:J24"/>
    <mergeCell ref="J26:J27"/>
    <mergeCell ref="J31:J32"/>
    <mergeCell ref="J34:J35"/>
    <mergeCell ref="J39:J40"/>
    <mergeCell ref="J42:J43"/>
    <mergeCell ref="J45:J46"/>
    <mergeCell ref="J54:J55"/>
    <mergeCell ref="J57:J58"/>
    <mergeCell ref="J60:J61"/>
    <mergeCell ref="J63:J64"/>
    <mergeCell ref="J66:J67"/>
    <mergeCell ref="J69:J70"/>
    <mergeCell ref="J73:J74"/>
    <mergeCell ref="J76:J77"/>
    <mergeCell ref="J79:J80"/>
    <mergeCell ref="J82:J83"/>
    <mergeCell ref="H66:H67"/>
    <mergeCell ref="H69:H70"/>
    <mergeCell ref="H73:H74"/>
    <mergeCell ref="H76:H77"/>
    <mergeCell ref="H79:H80"/>
    <mergeCell ref="H82:H83"/>
    <mergeCell ref="H85:H86"/>
    <mergeCell ref="H89:H90"/>
    <mergeCell ref="H92:H93"/>
    <mergeCell ref="L62:N62"/>
    <mergeCell ref="B72:J72"/>
    <mergeCell ref="L75:N75"/>
    <mergeCell ref="L78:N78"/>
    <mergeCell ref="B88:J88"/>
    <mergeCell ref="L91:N91"/>
    <mergeCell ref="L94:N94"/>
    <mergeCell ref="D7:D8"/>
    <mergeCell ref="E7:E8"/>
    <mergeCell ref="F7:F8"/>
    <mergeCell ref="F10:F14"/>
    <mergeCell ref="H17:H18"/>
    <mergeCell ref="H20:H21"/>
    <mergeCell ref="H23:H24"/>
    <mergeCell ref="H26:H27"/>
    <mergeCell ref="H31:H32"/>
    <mergeCell ref="H34:H35"/>
    <mergeCell ref="H39:H40"/>
    <mergeCell ref="H42:H43"/>
    <mergeCell ref="H45:H46"/>
    <mergeCell ref="H54:H55"/>
    <mergeCell ref="H57:H58"/>
    <mergeCell ref="H60:H61"/>
    <mergeCell ref="H63:H64"/>
    <mergeCell ref="L33:N33"/>
    <mergeCell ref="B38:J38"/>
    <mergeCell ref="L38:N38"/>
    <mergeCell ref="L41:N41"/>
    <mergeCell ref="B53:J53"/>
    <mergeCell ref="D54:E54"/>
    <mergeCell ref="F54:G54"/>
    <mergeCell ref="B56:J56"/>
    <mergeCell ref="L59:N59"/>
    <mergeCell ref="B1:J1"/>
    <mergeCell ref="B6:J6"/>
    <mergeCell ref="B16:J16"/>
    <mergeCell ref="D17:E17"/>
    <mergeCell ref="F17:G17"/>
    <mergeCell ref="B19:J19"/>
    <mergeCell ref="L19:N19"/>
    <mergeCell ref="L22:N22"/>
    <mergeCell ref="B30:J30"/>
    <mergeCell ref="L30:N30"/>
    <mergeCell ref="M20:M21"/>
    <mergeCell ref="M23:M27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StateWide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Microsoft Office User</cp:lastModifiedBy>
  <dcterms:created xsi:type="dcterms:W3CDTF">2016-11-02T16:39:00Z</dcterms:created>
  <dcterms:modified xsi:type="dcterms:W3CDTF">2019-12-12T02:25:52Z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