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CHAVEZM\Downloads\"/>
    </mc:Choice>
  </mc:AlternateContent>
  <xr:revisionPtr revIDLastSave="0" documentId="13_ncr:1_{AD17DCDE-B631-4E68-B686-78A961D02F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 s="1"/>
  <c r="F43" i="1" s="1"/>
  <c r="C31" i="1"/>
  <c r="D30" i="1"/>
  <c r="D29" i="1"/>
  <c r="D28" i="1"/>
  <c r="D27" i="1"/>
  <c r="C26" i="1"/>
  <c r="D25" i="1"/>
  <c r="D24" i="1"/>
  <c r="D23" i="1"/>
  <c r="D22" i="1"/>
  <c r="C21" i="1"/>
  <c r="D20" i="1"/>
  <c r="D19" i="1"/>
  <c r="D18" i="1"/>
  <c r="D17" i="1"/>
  <c r="C16" i="1"/>
  <c r="D15" i="1"/>
  <c r="D14" i="1"/>
  <c r="D13" i="1"/>
  <c r="D12" i="1"/>
  <c r="C11" i="1"/>
  <c r="D10" i="1"/>
  <c r="O9" i="1"/>
  <c r="N9" i="1"/>
  <c r="D9" i="1"/>
  <c r="M8" i="1"/>
  <c r="N8" i="1" s="1"/>
  <c r="O8" i="1" s="1"/>
  <c r="D8" i="1"/>
  <c r="M7" i="1"/>
  <c r="N7" i="1" s="1"/>
  <c r="O7" i="1" s="1"/>
  <c r="D7" i="1"/>
  <c r="M6" i="1"/>
  <c r="N6" i="1" s="1"/>
  <c r="O6" i="1" s="1"/>
  <c r="C6" i="1"/>
  <c r="D5" i="1"/>
  <c r="G5" i="1" s="1"/>
  <c r="M4" i="1"/>
  <c r="N4" i="1" s="1"/>
  <c r="O4" i="1" s="1"/>
  <c r="D4" i="1"/>
  <c r="D3" i="1"/>
  <c r="M2" i="1"/>
  <c r="N2" i="1" s="1"/>
  <c r="O2" i="1" s="1"/>
  <c r="D2" i="1"/>
  <c r="C40" i="1" l="1"/>
  <c r="D40" i="1" s="1"/>
  <c r="G27" i="1"/>
  <c r="G2" i="1"/>
  <c r="G18" i="1"/>
  <c r="G3" i="1"/>
  <c r="G13" i="1"/>
  <c r="G23" i="1"/>
  <c r="G28" i="1"/>
  <c r="G15" i="1"/>
  <c r="G20" i="1"/>
  <c r="G25" i="1"/>
  <c r="G10" i="1"/>
  <c r="G4" i="1"/>
  <c r="G14" i="1"/>
  <c r="G9" i="1"/>
  <c r="G19" i="1"/>
  <c r="G24" i="1"/>
  <c r="G7" i="1"/>
  <c r="G12" i="1"/>
  <c r="G17" i="1"/>
  <c r="G22" i="1"/>
  <c r="G8" i="1"/>
  <c r="G29" i="1"/>
  <c r="G30" i="1"/>
  <c r="G16" i="1" l="1"/>
  <c r="G26" i="1"/>
  <c r="G21" i="1"/>
  <c r="G6" i="1"/>
  <c r="G11" i="1"/>
  <c r="G31" i="1"/>
  <c r="G33" i="1" l="1"/>
</calcChain>
</file>

<file path=xl/sharedStrings.xml><?xml version="1.0" encoding="utf-8"?>
<sst xmlns="http://schemas.openxmlformats.org/spreadsheetml/2006/main" count="97" uniqueCount="49">
  <si>
    <t>Requerimiento</t>
  </si>
  <si>
    <t>Días programados</t>
  </si>
  <si>
    <t>Días reales</t>
  </si>
  <si>
    <t xml:space="preserve">Recursos </t>
  </si>
  <si>
    <t>Capacidades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</si>
  <si>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</si>
  <si>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</si>
  <si>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</si>
  <si>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</si>
  <si>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</si>
  <si>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</si>
  <si>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>Inicio de sesión</t>
  </si>
  <si>
    <t xml:space="preserve">Junior Software,
</t>
  </si>
  <si>
    <t>Senior Software Developer</t>
  </si>
  <si>
    <t>Program Manager</t>
  </si>
  <si>
    <t>Senior Software Development</t>
  </si>
  <si>
    <t>Program Manager Intermedio</t>
  </si>
  <si>
    <t>Diseño UI Intermedio</t>
  </si>
  <si>
    <t>Total Dias</t>
  </si>
  <si>
    <t>Suma Total</t>
  </si>
  <si>
    <t>DevOps Junior</t>
  </si>
  <si>
    <t>Pantalla de Registro</t>
  </si>
  <si>
    <t>Experiencia de Usuario Intermedio</t>
  </si>
  <si>
    <t>Costo de Equipo</t>
  </si>
  <si>
    <t>Pantalla de búsqueda de bebidas</t>
  </si>
  <si>
    <t>Pantalla gestión de bebidas</t>
  </si>
  <si>
    <t xml:space="preserve">Suma Total </t>
  </si>
  <si>
    <t>Página de reportes</t>
  </si>
  <si>
    <t>Página de pagos</t>
  </si>
  <si>
    <t>Suma Total Proyecto</t>
  </si>
  <si>
    <t>Dias programados</t>
  </si>
  <si>
    <t>Dias Reales</t>
  </si>
  <si>
    <t>Capacidad</t>
  </si>
  <si>
    <t>Precio Operativo</t>
  </si>
  <si>
    <t>Precio Total</t>
  </si>
  <si>
    <t>IVA</t>
  </si>
  <si>
    <t>Precio Total Real</t>
  </si>
  <si>
    <t>Vista</t>
  </si>
  <si>
    <t>Requerimiento 2</t>
  </si>
  <si>
    <t>Requerimiento 1</t>
  </si>
  <si>
    <t>Requerimiento 3</t>
  </si>
  <si>
    <t>Requerimiento 4</t>
  </si>
  <si>
    <t>Requerimiento 5</t>
  </si>
  <si>
    <t>Requerimiento 6</t>
  </si>
  <si>
    <t>Cotización</t>
  </si>
  <si>
    <t>Columna1</t>
  </si>
  <si>
    <t>Columna2</t>
  </si>
  <si>
    <t>Costos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</si>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</sst>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9"/>
      <color theme="1"/>
      <name val="&quot;Google Sans Mono&quot;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rgb="FFB7E1CD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164" fontId="3" fillId="3" borderId="0" xfId="0" applyNumberFormat="1" applyFont="1" applyFill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4" fillId="4" borderId="0" xfId="1"/>
    <xf numFmtId="0" fontId="4" fillId="4" borderId="0" xfId="1" applyNumberFormat="1" applyAlignment="1">
      <alignment horizontal="right"/>
    </xf>
    <xf numFmtId="0" fontId="6" fillId="0" borderId="0" xfId="0" applyFont="1"/>
    <xf numFmtId="164" fontId="4" fillId="4" borderId="0" xfId="1" applyNumberFormat="1" applyAlignment="1">
      <alignment horizontal="right"/>
    </xf>
    <xf numFmtId="0" fontId="7" fillId="6" borderId="0" xfId="3" applyFont="1"/>
    <xf numFmtId="0" fontId="7" fillId="6" borderId="0" xfId="3" applyFont="1" applyAlignment="1">
      <alignment horizontal="right"/>
    </xf>
    <xf numFmtId="0" fontId="8" fillId="5" borderId="0" xfId="2" applyFont="1"/>
    <xf numFmtId="0" fontId="8" fillId="5" borderId="0" xfId="2" applyFont="1" applyAlignment="1">
      <alignment horizontal="right"/>
    </xf>
    <xf numFmtId="0" fontId="9" fillId="5" borderId="0" xfId="2" applyFont="1"/>
    <xf numFmtId="0" fontId="9" fillId="5" borderId="0" xfId="2" applyFont="1" applyAlignment="1">
      <alignment horizontal="right"/>
    </xf>
    <xf numFmtId="0" fontId="10" fillId="5" borderId="0" xfId="2" applyFont="1"/>
    <xf numFmtId="0" fontId="10" fillId="5" borderId="0" xfId="2" applyFont="1" applyAlignment="1">
      <alignment horizontal="right"/>
    </xf>
  </cellXfs>
  <cellStyles count="4">
    <cellStyle name="40% - Énfasis2" xfId="3" builtinId="35"/>
    <cellStyle name="Bueno" xfId="1" builtinId="26"/>
    <cellStyle name="Incorrecto" xfId="2" builtinId="27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&quot;$&quot;#,##0.00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CADDF-7A3F-42FE-862D-7AB81E9BBCA6}" name="Tabla1" displayName="Tabla1" ref="J1:O9" totalsRowShown="0" headerRowDxfId="8" dataDxfId="9">
  <autoFilter ref="J1:O9" xr:uid="{EC7CADDF-7A3F-42FE-862D-7AB81E9BBCA6}"/>
  <tableColumns count="6">
    <tableColumn id="1" xr3:uid="{4C9C067C-03C4-4675-800C-E36884EE3F23}" name="Rol" dataDxfId="15"/>
    <tableColumn id="2" xr3:uid="{BED1BBF4-D890-4FF8-B27C-4A6421E2356C}" name="Salario" dataDxfId="14"/>
    <tableColumn id="3" xr3:uid="{83000820-F4C8-4A32-AF11-6AAB410CE954}" name="Horas laborales" dataDxfId="13"/>
    <tableColumn id="4" xr3:uid="{64C1F13A-A358-42D3-B767-5AB2B49BF20C}" name="Horas reales " dataDxfId="12"/>
    <tableColumn id="5" xr3:uid="{A0B3F6E0-1EA4-4811-8D77-5681586DC774}" name="Precio por hora" dataDxfId="11">
      <calculatedColumnFormula>K2/M2</calculatedColumnFormula>
    </tableColumn>
    <tableColumn id="6" xr3:uid="{5C8ED1C1-E1B4-466B-A7D5-5C3B754F2592}" name="Precio por día" dataDxfId="10">
      <calculatedColumnFormula>N2*6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AD8A5-344F-4620-A560-96EF3543C789}" name="Tabla2" displayName="Tabla2" ref="A1:G33" totalsRowShown="0" headerRowDxfId="3">
  <autoFilter ref="A1:G33" xr:uid="{AB0AD8A5-344F-4620-A560-96EF3543C789}"/>
  <tableColumns count="7">
    <tableColumn id="1" xr3:uid="{D37E2ED6-9FF5-41AE-B7DF-D04AE9674F39}" name="Requerimiento" dataDxfId="7"/>
    <tableColumn id="2" xr3:uid="{0A5BE0DA-DF65-491E-8699-73A4DDB17122}" name="Vista"/>
    <tableColumn id="3" xr3:uid="{2E010F1F-EF86-4B33-BA03-42ED6AA27FCA}" name="Días programados" dataDxfId="6"/>
    <tableColumn id="4" xr3:uid="{52703BED-B325-4E3C-8B75-58B7A237F934}" name="Días reales" dataDxfId="5"/>
    <tableColumn id="5" xr3:uid="{FF5B6494-46D2-42C1-8EDD-37F825838847}" name="Recursos " dataDxfId="4"/>
    <tableColumn id="6" xr3:uid="{ECEEE94D-2EC2-40B6-9758-832EBC969C5B}" name="Capacidades"/>
    <tableColumn id="7" xr3:uid="{75974B0B-8A62-49B5-ACCC-2E503C3FD1B6}" name="Precio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CA0028-18C9-4815-942F-E941BA9D0B0F}" name="Tabla4" displayName="Tabla4" ref="A39:F43" totalsRowShown="0" headerRowDxfId="1">
  <autoFilter ref="A39:F43" xr:uid="{8ECA0028-18C9-4815-942F-E941BA9D0B0F}"/>
  <tableColumns count="6">
    <tableColumn id="1" xr3:uid="{ADEF5C31-B926-4551-B8B1-ACD70A7E7768}" name="Columna1" dataDxfId="2"/>
    <tableColumn id="2" xr3:uid="{D314B7BB-44E6-46A3-9519-61454E988FAE}" name="Columna2" dataDxfId="0"/>
    <tableColumn id="3" xr3:uid="{E5433F46-E502-4897-907F-153A5A184998}" name="Dias programados"/>
    <tableColumn id="4" xr3:uid="{D6F4C891-8A53-40C0-9C0E-E0E5A98033B1}" name="Dias Reales"/>
    <tableColumn id="5" xr3:uid="{1222AA7D-75B5-4794-91EB-58406F623AF4}" name="Capacidad"/>
    <tableColumn id="6" xr3:uid="{BD38616E-7F6F-4A0F-90F4-425182CF76E3}" name="Costo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3"/>
  <sheetViews>
    <sheetView tabSelected="1" workbookViewId="0">
      <selection activeCell="F6" sqref="F6:G6"/>
    </sheetView>
  </sheetViews>
  <sheetFormatPr baseColWidth="10" defaultColWidth="12.5703125" defaultRowHeight="15.75" customHeight="1"/>
  <cols>
    <col min="1" max="1" width="15" customWidth="1"/>
    <col min="2" max="2" width="28.85546875" bestFit="1" customWidth="1"/>
    <col min="3" max="3" width="18.140625" customWidth="1"/>
    <col min="4" max="4" width="13.140625" customWidth="1"/>
    <col min="5" max="5" width="25.42578125" bestFit="1" customWidth="1"/>
    <col min="6" max="6" width="20.7109375" bestFit="1" customWidth="1"/>
    <col min="7" max="7" width="9.5703125" bestFit="1" customWidth="1"/>
    <col min="10" max="10" width="29.7109375" bestFit="1" customWidth="1"/>
    <col min="12" max="12" width="17.28515625" customWidth="1"/>
    <col min="13" max="13" width="15" customWidth="1"/>
    <col min="14" max="14" width="17.28515625" customWidth="1"/>
    <col min="15" max="15" width="16" customWidth="1"/>
  </cols>
  <sheetData>
    <row r="1" spans="1:1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4" t="s">
        <v>48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>
      <c r="A2" s="14" t="s">
        <v>38</v>
      </c>
      <c r="B2" s="2" t="s">
        <v>11</v>
      </c>
      <c r="C2" s="3">
        <v>1</v>
      </c>
      <c r="D2" s="3">
        <f t="shared" ref="D2:D5" si="0">C2*1.45</f>
        <v>1.45</v>
      </c>
      <c r="E2" s="1" t="s">
        <v>12</v>
      </c>
      <c r="F2" s="3">
        <v>30</v>
      </c>
      <c r="G2" s="4">
        <f>(D2*F2*O6)/100</f>
        <v>761.25</v>
      </c>
      <c r="H2" s="1"/>
      <c r="I2" s="1"/>
      <c r="J2" s="5" t="s">
        <v>13</v>
      </c>
      <c r="K2" s="4">
        <v>55000</v>
      </c>
      <c r="L2" s="3">
        <v>160</v>
      </c>
      <c r="M2" s="3">
        <f>L2*0.75</f>
        <v>120</v>
      </c>
      <c r="N2" s="4">
        <f>K2/M2</f>
        <v>458.33333333333331</v>
      </c>
      <c r="O2" s="4">
        <f>N2*6</f>
        <v>2750</v>
      </c>
    </row>
    <row r="3" spans="1:15">
      <c r="B3" s="2" t="s">
        <v>11</v>
      </c>
      <c r="C3" s="3">
        <v>1</v>
      </c>
      <c r="D3" s="3">
        <f t="shared" si="0"/>
        <v>1.45</v>
      </c>
      <c r="E3" s="1" t="s">
        <v>14</v>
      </c>
      <c r="F3" s="3">
        <v>20</v>
      </c>
      <c r="G3" s="4">
        <f>(D3*F3*O4)/100</f>
        <v>623.5</v>
      </c>
      <c r="H3" s="1"/>
      <c r="I3" s="1"/>
      <c r="J3" s="6"/>
      <c r="K3" s="7"/>
      <c r="L3" s="1"/>
      <c r="M3" s="1"/>
      <c r="N3" s="1"/>
      <c r="O3" s="1"/>
    </row>
    <row r="4" spans="1:15">
      <c r="B4" s="2" t="s">
        <v>11</v>
      </c>
      <c r="C4" s="3">
        <v>2</v>
      </c>
      <c r="D4" s="3">
        <f t="shared" si="0"/>
        <v>2.9</v>
      </c>
      <c r="E4" s="1" t="s">
        <v>15</v>
      </c>
      <c r="F4" s="3">
        <v>50</v>
      </c>
      <c r="G4" s="4">
        <f>(D4*F4*O2)/100</f>
        <v>3987.5</v>
      </c>
      <c r="H4" s="1"/>
      <c r="I4" s="1"/>
      <c r="J4" s="5" t="s">
        <v>16</v>
      </c>
      <c r="K4" s="4">
        <v>43000</v>
      </c>
      <c r="L4" s="3">
        <v>160</v>
      </c>
      <c r="M4" s="3">
        <f>L4*0.75</f>
        <v>120</v>
      </c>
      <c r="N4" s="4">
        <f>K4/M4</f>
        <v>358.33333333333331</v>
      </c>
      <c r="O4" s="4">
        <f>N4*6</f>
        <v>2150</v>
      </c>
    </row>
    <row r="5" spans="1:15">
      <c r="B5" s="2" t="s">
        <v>11</v>
      </c>
      <c r="C5" s="3">
        <v>1</v>
      </c>
      <c r="D5" s="3">
        <f t="shared" si="0"/>
        <v>1.45</v>
      </c>
      <c r="E5" s="1" t="s">
        <v>17</v>
      </c>
      <c r="F5" s="3">
        <v>50</v>
      </c>
      <c r="G5" s="4">
        <f>(D5*F5*O8)/100</f>
        <v>1160</v>
      </c>
      <c r="H5" s="1"/>
      <c r="I5" s="1"/>
      <c r="J5" s="6"/>
      <c r="K5" s="1"/>
      <c r="L5" s="1"/>
      <c r="M5" s="1"/>
      <c r="N5" s="1"/>
      <c r="O5" s="1"/>
    </row>
    <row r="6" spans="1:15">
      <c r="A6" s="1"/>
      <c r="B6" s="16" t="s">
        <v>18</v>
      </c>
      <c r="C6" s="17">
        <f>SUM(C2:C5)</f>
        <v>5</v>
      </c>
      <c r="D6" s="1"/>
      <c r="E6" s="1"/>
      <c r="F6" s="8" t="s">
        <v>19</v>
      </c>
      <c r="G6" s="4">
        <f>SUM(G2:G5)</f>
        <v>6532.25</v>
      </c>
      <c r="H6" s="1"/>
      <c r="I6" s="1"/>
      <c r="J6" s="5" t="s">
        <v>20</v>
      </c>
      <c r="K6" s="4">
        <v>35000</v>
      </c>
      <c r="L6" s="3">
        <v>160</v>
      </c>
      <c r="M6" s="3">
        <f t="shared" ref="M6:M8" si="1">L6*0.75</f>
        <v>120</v>
      </c>
      <c r="N6" s="4">
        <f t="shared" ref="N6:N9" si="2">K6/M6</f>
        <v>291.66666666666669</v>
      </c>
      <c r="O6" s="4">
        <f t="shared" ref="O6:O9" si="3">N6*6</f>
        <v>1750</v>
      </c>
    </row>
    <row r="7" spans="1:15">
      <c r="A7" s="14" t="s">
        <v>39</v>
      </c>
      <c r="B7" s="1" t="s">
        <v>21</v>
      </c>
      <c r="C7" s="3">
        <v>4</v>
      </c>
      <c r="D7" s="3">
        <f t="shared" ref="D7:D10" si="4">C7*1.45</f>
        <v>5.8</v>
      </c>
      <c r="E7" s="1" t="s">
        <v>12</v>
      </c>
      <c r="F7" s="3">
        <v>60</v>
      </c>
      <c r="G7" s="4">
        <f>(D7*F7*O6)/100</f>
        <v>6090</v>
      </c>
      <c r="H7" s="1"/>
      <c r="I7" s="1"/>
      <c r="J7" s="5" t="s">
        <v>22</v>
      </c>
      <c r="K7" s="4">
        <v>32000</v>
      </c>
      <c r="L7" s="3">
        <v>160</v>
      </c>
      <c r="M7" s="3">
        <f t="shared" si="1"/>
        <v>120</v>
      </c>
      <c r="N7" s="4">
        <f t="shared" si="2"/>
        <v>266.66666666666669</v>
      </c>
      <c r="O7" s="4">
        <f t="shared" si="3"/>
        <v>1600</v>
      </c>
    </row>
    <row r="8" spans="1:15">
      <c r="B8" s="1" t="s">
        <v>21</v>
      </c>
      <c r="C8" s="3">
        <v>3</v>
      </c>
      <c r="D8" s="3">
        <f t="shared" si="4"/>
        <v>4.3499999999999996</v>
      </c>
      <c r="E8" s="1" t="s">
        <v>14</v>
      </c>
      <c r="F8" s="3">
        <v>40</v>
      </c>
      <c r="G8" s="4">
        <f>(D8*F8*O4)/100</f>
        <v>3741</v>
      </c>
      <c r="H8" s="1"/>
      <c r="I8" s="1"/>
      <c r="J8" s="5" t="s">
        <v>17</v>
      </c>
      <c r="K8" s="4">
        <v>32000</v>
      </c>
      <c r="L8" s="3">
        <v>160</v>
      </c>
      <c r="M8" s="3">
        <f t="shared" si="1"/>
        <v>120</v>
      </c>
      <c r="N8" s="4">
        <f t="shared" si="2"/>
        <v>266.66666666666669</v>
      </c>
      <c r="O8" s="4">
        <f t="shared" si="3"/>
        <v>1600</v>
      </c>
    </row>
    <row r="9" spans="1:15">
      <c r="B9" s="1" t="s">
        <v>21</v>
      </c>
      <c r="C9" s="3">
        <v>7</v>
      </c>
      <c r="D9" s="3">
        <f t="shared" si="4"/>
        <v>10.15</v>
      </c>
      <c r="E9" s="1" t="s">
        <v>15</v>
      </c>
      <c r="F9" s="3">
        <v>70</v>
      </c>
      <c r="G9" s="4">
        <f>(D9*F9*O2)/100</f>
        <v>19538.75</v>
      </c>
      <c r="H9" s="1"/>
      <c r="I9" s="1"/>
      <c r="J9" s="1" t="s">
        <v>23</v>
      </c>
      <c r="K9" s="3">
        <v>50000</v>
      </c>
      <c r="L9" s="3">
        <v>160</v>
      </c>
      <c r="M9" s="3">
        <v>160</v>
      </c>
      <c r="N9" s="3">
        <f t="shared" si="2"/>
        <v>312.5</v>
      </c>
      <c r="O9" s="3">
        <f t="shared" si="3"/>
        <v>1875</v>
      </c>
    </row>
    <row r="10" spans="1:15">
      <c r="B10" s="1" t="s">
        <v>21</v>
      </c>
      <c r="C10" s="3">
        <v>3</v>
      </c>
      <c r="D10" s="3">
        <f t="shared" si="4"/>
        <v>4.3499999999999996</v>
      </c>
      <c r="E10" s="1" t="s">
        <v>17</v>
      </c>
      <c r="F10" s="3">
        <v>50</v>
      </c>
      <c r="G10" s="4">
        <f>(D10*F10*O8)/100</f>
        <v>3479.9999999999995</v>
      </c>
      <c r="H10" s="1"/>
      <c r="I10" s="1"/>
      <c r="J10" s="6"/>
      <c r="K10" s="1"/>
      <c r="L10" s="1"/>
      <c r="M10" s="1"/>
      <c r="N10" s="1"/>
      <c r="O10" s="1"/>
    </row>
    <row r="11" spans="1:15">
      <c r="A11" s="1"/>
      <c r="B11" s="18" t="s">
        <v>18</v>
      </c>
      <c r="C11" s="19">
        <f>SUM(C7:C10)</f>
        <v>17</v>
      </c>
      <c r="D11" s="1"/>
      <c r="E11" s="1"/>
      <c r="F11" s="8" t="s">
        <v>19</v>
      </c>
      <c r="G11" s="4">
        <f>SUM(G7:G10)</f>
        <v>32849.75</v>
      </c>
      <c r="H11" s="1"/>
      <c r="I11" s="1"/>
      <c r="J11" s="6"/>
      <c r="K11" s="1"/>
      <c r="L11" s="1"/>
      <c r="M11" s="1"/>
      <c r="N11" s="1"/>
      <c r="O11" s="1"/>
    </row>
    <row r="12" spans="1:15">
      <c r="A12" s="14" t="s">
        <v>40</v>
      </c>
      <c r="B12" s="2" t="s">
        <v>24</v>
      </c>
      <c r="C12" s="3">
        <v>5</v>
      </c>
      <c r="D12" s="3">
        <f t="shared" ref="D12:D15" si="5">C12*1.45</f>
        <v>7.25</v>
      </c>
      <c r="E12" s="1" t="s">
        <v>12</v>
      </c>
      <c r="F12" s="3">
        <v>50</v>
      </c>
      <c r="G12" s="4">
        <f>(D12*F12*O6)/100</f>
        <v>6343.75</v>
      </c>
      <c r="H12" s="1"/>
      <c r="I12" s="1"/>
      <c r="J12" s="6"/>
      <c r="K12" s="1"/>
      <c r="L12" s="1"/>
      <c r="M12" s="1"/>
      <c r="N12" s="1"/>
      <c r="O12" s="1"/>
    </row>
    <row r="13" spans="1:15">
      <c r="B13" s="2" t="s">
        <v>24</v>
      </c>
      <c r="C13" s="3">
        <v>3</v>
      </c>
      <c r="D13" s="3">
        <f t="shared" si="5"/>
        <v>4.3499999999999996</v>
      </c>
      <c r="E13" s="1" t="s">
        <v>14</v>
      </c>
      <c r="F13" s="3">
        <v>50</v>
      </c>
      <c r="G13" s="4">
        <f>(D13*F13*O4)/100</f>
        <v>4676.2499999999991</v>
      </c>
      <c r="H13" s="1"/>
      <c r="I13" s="1"/>
      <c r="J13" s="1"/>
      <c r="K13" s="1"/>
      <c r="L13" s="1"/>
      <c r="M13" s="1"/>
      <c r="N13" s="1"/>
      <c r="O13" s="1"/>
    </row>
    <row r="14" spans="1:15">
      <c r="B14" s="2" t="s">
        <v>24</v>
      </c>
      <c r="C14" s="3">
        <v>7</v>
      </c>
      <c r="D14" s="3">
        <f t="shared" si="5"/>
        <v>10.15</v>
      </c>
      <c r="E14" s="1" t="s">
        <v>15</v>
      </c>
      <c r="F14" s="3">
        <v>70</v>
      </c>
      <c r="G14" s="4">
        <f>(D14*F14*O2)/100</f>
        <v>19538.75</v>
      </c>
      <c r="H14" s="1"/>
      <c r="I14" s="1"/>
      <c r="J14" s="1"/>
      <c r="K14" s="1"/>
      <c r="L14" s="1"/>
      <c r="M14" s="1"/>
      <c r="N14" s="1"/>
      <c r="O14" s="1"/>
    </row>
    <row r="15" spans="1:15">
      <c r="B15" s="2" t="s">
        <v>24</v>
      </c>
      <c r="C15" s="3">
        <v>4</v>
      </c>
      <c r="D15" s="3">
        <f t="shared" si="5"/>
        <v>5.8</v>
      </c>
      <c r="E15" s="1" t="s">
        <v>17</v>
      </c>
      <c r="F15" s="3">
        <v>70</v>
      </c>
      <c r="G15" s="4">
        <f>(D15*F15*O8)/100</f>
        <v>6496</v>
      </c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2" t="s">
        <v>18</v>
      </c>
      <c r="C16" s="23">
        <f>SUM(C12:C15)</f>
        <v>19</v>
      </c>
      <c r="D16" s="1"/>
      <c r="E16" s="1"/>
      <c r="F16" s="8" t="s">
        <v>19</v>
      </c>
      <c r="G16" s="4">
        <f>SUM(G12:G15)</f>
        <v>37054.75</v>
      </c>
      <c r="H16" s="1"/>
      <c r="I16" s="1"/>
      <c r="J16" s="1"/>
      <c r="K16" s="1"/>
      <c r="L16" s="1"/>
      <c r="M16" s="1"/>
      <c r="N16" s="1"/>
      <c r="O16" s="1"/>
    </row>
    <row r="17" spans="1:15">
      <c r="A17" s="14" t="s">
        <v>42</v>
      </c>
      <c r="B17" s="2" t="s">
        <v>25</v>
      </c>
      <c r="C17" s="3">
        <v>7</v>
      </c>
      <c r="D17" s="3">
        <f t="shared" ref="D17:D20" si="6">C17*1.45</f>
        <v>10.15</v>
      </c>
      <c r="E17" s="1" t="s">
        <v>12</v>
      </c>
      <c r="F17" s="3">
        <v>50</v>
      </c>
      <c r="G17" s="4">
        <f>(D17*F17*O6)/100</f>
        <v>8881.25</v>
      </c>
      <c r="H17" s="1"/>
      <c r="I17" s="1"/>
      <c r="J17" s="1"/>
      <c r="K17" s="1"/>
      <c r="L17" s="1"/>
      <c r="M17" s="1"/>
      <c r="N17" s="1"/>
      <c r="O17" s="1"/>
    </row>
    <row r="18" spans="1:15">
      <c r="B18" s="2" t="s">
        <v>25</v>
      </c>
      <c r="C18" s="3">
        <v>4</v>
      </c>
      <c r="D18" s="3">
        <f t="shared" si="6"/>
        <v>5.8</v>
      </c>
      <c r="E18" s="1" t="s">
        <v>14</v>
      </c>
      <c r="F18" s="3">
        <v>50</v>
      </c>
      <c r="G18" s="4">
        <f>(D18*F18*O4)/100</f>
        <v>6235</v>
      </c>
      <c r="H18" s="1"/>
      <c r="I18" s="1"/>
      <c r="J18" s="1"/>
      <c r="K18" s="1"/>
      <c r="L18" s="1"/>
      <c r="M18" s="1"/>
      <c r="N18" s="1"/>
      <c r="O18" s="1"/>
    </row>
    <row r="19" spans="1:15">
      <c r="B19" s="2" t="s">
        <v>25</v>
      </c>
      <c r="C19" s="3">
        <v>10</v>
      </c>
      <c r="D19" s="3">
        <f t="shared" si="6"/>
        <v>14.5</v>
      </c>
      <c r="E19" s="1" t="s">
        <v>15</v>
      </c>
      <c r="F19" s="3">
        <v>70</v>
      </c>
      <c r="G19" s="4">
        <f>(D19*F19*O2)/100</f>
        <v>27912.5</v>
      </c>
      <c r="H19" s="1"/>
      <c r="I19" s="1"/>
      <c r="J19" s="1"/>
      <c r="K19" s="1"/>
      <c r="L19" s="1"/>
      <c r="M19" s="1"/>
      <c r="N19" s="1"/>
      <c r="O19" s="1"/>
    </row>
    <row r="20" spans="1:15">
      <c r="B20" s="2" t="s">
        <v>25</v>
      </c>
      <c r="C20" s="3">
        <v>5</v>
      </c>
      <c r="D20" s="3">
        <f t="shared" si="6"/>
        <v>7.25</v>
      </c>
      <c r="E20" s="1" t="s">
        <v>17</v>
      </c>
      <c r="F20" s="3">
        <v>70</v>
      </c>
      <c r="G20" s="4">
        <f>(D20*F20*O8)/100</f>
        <v>8120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2" t="s">
        <v>18</v>
      </c>
      <c r="C21" s="23">
        <f>SUM(C17:C20)</f>
        <v>26</v>
      </c>
      <c r="D21" s="1"/>
      <c r="E21" s="1"/>
      <c r="F21" s="8" t="s">
        <v>26</v>
      </c>
      <c r="G21" s="4">
        <f>SUM(G17:G20)</f>
        <v>51148.75</v>
      </c>
      <c r="H21" s="1"/>
      <c r="I21" s="1"/>
      <c r="J21" s="1"/>
      <c r="K21" s="1"/>
      <c r="L21" s="1"/>
      <c r="M21" s="1"/>
      <c r="N21" s="1"/>
      <c r="O21" s="1"/>
    </row>
    <row r="22" spans="1:15">
      <c r="A22" s="14" t="s">
        <v>43</v>
      </c>
      <c r="B22" s="1" t="s">
        <v>27</v>
      </c>
      <c r="C22" s="3">
        <v>10</v>
      </c>
      <c r="D22" s="3">
        <f t="shared" ref="D22:D25" si="7">C22*1.45</f>
        <v>14.5</v>
      </c>
      <c r="E22" s="1" t="s">
        <v>12</v>
      </c>
      <c r="F22" s="3">
        <v>50</v>
      </c>
      <c r="G22" s="4">
        <f>(D22*F22*O6)/100</f>
        <v>12687.5</v>
      </c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27</v>
      </c>
      <c r="C23" s="3">
        <v>5</v>
      </c>
      <c r="D23" s="3">
        <f t="shared" si="7"/>
        <v>7.25</v>
      </c>
      <c r="E23" s="1" t="s">
        <v>14</v>
      </c>
      <c r="F23" s="3">
        <v>50</v>
      </c>
      <c r="G23" s="4">
        <f>(D23*F23*O4)/100</f>
        <v>7793.75</v>
      </c>
      <c r="H23" s="1"/>
      <c r="I23" s="1"/>
      <c r="J23" s="1"/>
      <c r="K23" s="1"/>
      <c r="L23" s="1"/>
      <c r="M23" s="1"/>
      <c r="N23" s="1"/>
      <c r="O23" s="1"/>
    </row>
    <row r="24" spans="1:15">
      <c r="B24" s="1" t="s">
        <v>27</v>
      </c>
      <c r="C24" s="3">
        <v>15</v>
      </c>
      <c r="D24" s="3">
        <f t="shared" si="7"/>
        <v>21.75</v>
      </c>
      <c r="E24" s="1" t="s">
        <v>15</v>
      </c>
      <c r="F24" s="3">
        <v>70</v>
      </c>
      <c r="G24" s="4">
        <f>(D24*F24*O2)/100</f>
        <v>41868.75</v>
      </c>
      <c r="H24" s="1"/>
      <c r="I24" s="1"/>
      <c r="J24" s="1"/>
      <c r="K24" s="1"/>
      <c r="L24" s="1"/>
      <c r="M24" s="1"/>
      <c r="N24" s="1"/>
      <c r="O24" s="1"/>
    </row>
    <row r="25" spans="1:15">
      <c r="B25" s="1" t="s">
        <v>27</v>
      </c>
      <c r="C25" s="3">
        <v>4</v>
      </c>
      <c r="D25" s="3">
        <f t="shared" si="7"/>
        <v>5.8</v>
      </c>
      <c r="E25" s="1" t="s">
        <v>17</v>
      </c>
      <c r="F25" s="3">
        <v>70</v>
      </c>
      <c r="G25" s="4">
        <f>(D25*F25*O8)/100</f>
        <v>6496</v>
      </c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2" t="s">
        <v>18</v>
      </c>
      <c r="C26" s="23">
        <f>SUM(C22:C25)</f>
        <v>34</v>
      </c>
      <c r="D26" s="1"/>
      <c r="E26" s="1"/>
      <c r="F26" s="8" t="s">
        <v>19</v>
      </c>
      <c r="G26" s="4">
        <f>SUM(G22:G25)</f>
        <v>68846</v>
      </c>
      <c r="H26" s="1"/>
      <c r="I26" s="1"/>
      <c r="J26" s="1"/>
      <c r="K26" s="1"/>
      <c r="L26" s="1"/>
      <c r="M26" s="1"/>
      <c r="N26" s="1"/>
      <c r="O26" s="1"/>
    </row>
    <row r="27" spans="1:15">
      <c r="A27" s="14" t="s">
        <v>41</v>
      </c>
      <c r="B27" s="2" t="s">
        <v>28</v>
      </c>
      <c r="C27" s="3">
        <v>1</v>
      </c>
      <c r="D27" s="3">
        <f t="shared" ref="D27:D30" si="8">C27*1.45</f>
        <v>1.45</v>
      </c>
      <c r="E27" s="1" t="s">
        <v>12</v>
      </c>
      <c r="F27" s="3">
        <v>30</v>
      </c>
      <c r="G27" s="9">
        <f>(D27*F27*O6)/100</f>
        <v>761.25</v>
      </c>
      <c r="H27" s="1"/>
      <c r="I27" s="1"/>
      <c r="J27" s="1"/>
      <c r="K27" s="1"/>
      <c r="L27" s="1"/>
      <c r="M27" s="1"/>
      <c r="N27" s="1"/>
      <c r="O27" s="1"/>
    </row>
    <row r="28" spans="1:15">
      <c r="B28" s="2" t="s">
        <v>28</v>
      </c>
      <c r="C28" s="3">
        <v>1</v>
      </c>
      <c r="D28" s="3">
        <f t="shared" si="8"/>
        <v>1.45</v>
      </c>
      <c r="E28" s="1" t="s">
        <v>14</v>
      </c>
      <c r="F28" s="3">
        <v>20</v>
      </c>
      <c r="G28" s="9">
        <f>(D27*F27*O4)/101</f>
        <v>925.99009900990097</v>
      </c>
      <c r="H28" s="1"/>
      <c r="I28" s="1"/>
      <c r="J28" s="1"/>
      <c r="K28" s="1"/>
      <c r="L28" s="1"/>
      <c r="M28" s="1"/>
      <c r="N28" s="1"/>
      <c r="O28" s="1"/>
    </row>
    <row r="29" spans="1:15">
      <c r="B29" s="2" t="s">
        <v>28</v>
      </c>
      <c r="C29" s="3">
        <v>2</v>
      </c>
      <c r="D29" s="3">
        <f t="shared" si="8"/>
        <v>2.9</v>
      </c>
      <c r="E29" s="1" t="s">
        <v>15</v>
      </c>
      <c r="F29" s="3">
        <v>50</v>
      </c>
      <c r="G29" s="9">
        <f>(D27*F27*O2)/100</f>
        <v>1196.25</v>
      </c>
      <c r="H29" s="1"/>
      <c r="I29" s="1"/>
      <c r="J29" s="1"/>
      <c r="K29" s="1"/>
      <c r="L29" s="1"/>
      <c r="M29" s="1"/>
      <c r="N29" s="1"/>
      <c r="O29" s="1"/>
    </row>
    <row r="30" spans="1:15">
      <c r="B30" s="2" t="s">
        <v>28</v>
      </c>
      <c r="C30" s="3">
        <v>1</v>
      </c>
      <c r="D30" s="3">
        <f t="shared" si="8"/>
        <v>1.45</v>
      </c>
      <c r="E30" s="1" t="s">
        <v>17</v>
      </c>
      <c r="F30" s="3">
        <v>50</v>
      </c>
      <c r="G30" s="9">
        <f>(D27*F27*O8)/103</f>
        <v>675.72815533980588</v>
      </c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0" t="s">
        <v>18</v>
      </c>
      <c r="C31" s="21">
        <f>SUM(C27:C30)</f>
        <v>5</v>
      </c>
      <c r="D31" s="1"/>
      <c r="E31" s="1"/>
      <c r="F31" s="8" t="s">
        <v>19</v>
      </c>
      <c r="G31" s="4">
        <f>SUM(G27:G30)</f>
        <v>3559.2182543497065</v>
      </c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2" t="s">
        <v>29</v>
      </c>
      <c r="G33" s="15">
        <f>G6+G11+G16+G21+G26+G31</f>
        <v>199990.71825434972</v>
      </c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 t="s">
        <v>45</v>
      </c>
      <c r="B39" s="1" t="s">
        <v>46</v>
      </c>
      <c r="C39" s="1" t="s">
        <v>30</v>
      </c>
      <c r="D39" s="1" t="s">
        <v>31</v>
      </c>
      <c r="E39" s="1" t="s">
        <v>32</v>
      </c>
      <c r="F39" s="14" t="s">
        <v>47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 t="s">
        <v>33</v>
      </c>
      <c r="C40" s="3">
        <f>C6+C11+C16+C21+C26+C31</f>
        <v>106</v>
      </c>
      <c r="D40" s="3">
        <f>C40*1.45</f>
        <v>153.69999999999999</v>
      </c>
      <c r="E40" s="3">
        <v>50</v>
      </c>
      <c r="F40" s="3">
        <v>144093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 t="s">
        <v>34</v>
      </c>
      <c r="C41" s="1"/>
      <c r="D41" s="1"/>
      <c r="E41" s="1"/>
      <c r="F41" s="11">
        <f>144093+199991</f>
        <v>344084</v>
      </c>
      <c r="G41" s="7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 t="s">
        <v>35</v>
      </c>
      <c r="C42" s="1"/>
      <c r="D42" s="1"/>
      <c r="E42" s="1"/>
      <c r="F42" s="10">
        <f>F41*0.16</f>
        <v>55053.440000000002</v>
      </c>
      <c r="G42" s="7"/>
      <c r="H42" s="1"/>
      <c r="I42" s="1"/>
      <c r="J42" s="1"/>
      <c r="K42" s="1"/>
      <c r="L42" s="1"/>
      <c r="M42" s="1"/>
      <c r="N42" s="1"/>
      <c r="O42" s="1"/>
    </row>
    <row r="43" spans="1:15">
      <c r="A43" s="14" t="s">
        <v>44</v>
      </c>
      <c r="B43" s="12" t="s">
        <v>36</v>
      </c>
      <c r="C43" s="12"/>
      <c r="D43" s="12"/>
      <c r="E43" s="12"/>
      <c r="F43" s="13">
        <f>F41+F42</f>
        <v>399137.44</v>
      </c>
      <c r="G43" s="7"/>
      <c r="H43" s="1"/>
      <c r="I43" s="1"/>
      <c r="J43" s="1"/>
      <c r="K43" s="1"/>
      <c r="L43" s="1"/>
      <c r="M43" s="1"/>
      <c r="N43" s="1"/>
      <c r="O43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ALBERTO CHAVEZ MARQUEZ</cp:lastModifiedBy>
  <dcterms:modified xsi:type="dcterms:W3CDTF">2023-11-24T04:21:09Z</dcterms:modified>
</cp:coreProperties>
</file>