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a Hernández\Downloads\"/>
    </mc:Choice>
  </mc:AlternateContent>
  <xr:revisionPtr revIDLastSave="0" documentId="8_{37442A95-46A9-45AF-BB5B-353A65DFD9E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200 TACOS" sheetId="1" r:id="rId1"/>
    <sheet name="500 TACOS " sheetId="2" r:id="rId2"/>
  </sheets>
  <calcPr calcId="181029"/>
</workbook>
</file>

<file path=xl/calcChain.xml><?xml version="1.0" encoding="utf-8"?>
<calcChain xmlns="http://schemas.openxmlformats.org/spreadsheetml/2006/main">
  <c r="G22" i="2" l="1"/>
  <c r="F21" i="2"/>
  <c r="F21" i="1"/>
  <c r="B21" i="2"/>
  <c r="B21" i="1"/>
  <c r="I19" i="2"/>
  <c r="I17" i="2"/>
  <c r="I17" i="1"/>
  <c r="I23" i="1" s="1"/>
  <c r="H18" i="2"/>
  <c r="I18" i="2" s="1"/>
  <c r="H19" i="2"/>
  <c r="H20" i="2"/>
  <c r="I20" i="2" s="1"/>
  <c r="H17" i="2"/>
  <c r="B57" i="2"/>
  <c r="C17" i="2"/>
  <c r="B31" i="1"/>
  <c r="D31" i="2"/>
  <c r="B20" i="2" s="1"/>
  <c r="D30" i="2"/>
  <c r="G28" i="2"/>
  <c r="G29" i="2" s="1"/>
  <c r="G30" i="2" s="1"/>
  <c r="G31" i="2" s="1"/>
  <c r="D29" i="2"/>
  <c r="B18" i="2" s="1"/>
  <c r="D28" i="1"/>
  <c r="B32" i="2"/>
  <c r="E27" i="1"/>
  <c r="E28" i="1" s="1"/>
  <c r="D18" i="1" s="1"/>
  <c r="C56" i="2"/>
  <c r="E28" i="2" s="1"/>
  <c r="C55" i="1"/>
  <c r="B56" i="1" s="1"/>
  <c r="D55" i="2"/>
  <c r="D56" i="2" s="1"/>
  <c r="D54" i="1"/>
  <c r="D55" i="1" s="1"/>
  <c r="D28" i="2"/>
  <c r="B17" i="2" s="1"/>
  <c r="D27" i="1"/>
  <c r="D30" i="1"/>
  <c r="L29" i="1"/>
  <c r="L30" i="1" s="1"/>
  <c r="G29" i="1"/>
  <c r="G30" i="1" s="1"/>
  <c r="D29" i="1"/>
  <c r="L28" i="1"/>
  <c r="J28" i="1"/>
  <c r="J29" i="1" s="1"/>
  <c r="J30" i="1" s="1"/>
  <c r="I28" i="1"/>
  <c r="I29" i="1" s="1"/>
  <c r="G28" i="1"/>
  <c r="K27" i="1"/>
  <c r="C17" i="1" s="1"/>
  <c r="F22" i="1"/>
  <c r="G22" i="1" s="1"/>
  <c r="D21" i="1"/>
  <c r="I20" i="1"/>
  <c r="I19" i="1"/>
  <c r="I18" i="1"/>
  <c r="E21" i="2" l="1"/>
  <c r="G21" i="2" s="1"/>
  <c r="B23" i="2"/>
  <c r="E29" i="2"/>
  <c r="D17" i="2"/>
  <c r="I23" i="2"/>
  <c r="C23" i="2"/>
  <c r="B19" i="2"/>
  <c r="D17" i="1"/>
  <c r="K28" i="1"/>
  <c r="F27" i="1"/>
  <c r="F28" i="1" s="1"/>
  <c r="F30" i="1" s="1"/>
  <c r="C18" i="2"/>
  <c r="C19" i="2" s="1"/>
  <c r="C20" i="2" s="1"/>
  <c r="C21" i="2" s="1"/>
  <c r="E29" i="1"/>
  <c r="B18" i="1"/>
  <c r="I30" i="1"/>
  <c r="B20" i="1" s="1"/>
  <c r="B19" i="1"/>
  <c r="D18" i="2" l="1"/>
  <c r="E18" i="2" s="1"/>
  <c r="E30" i="2"/>
  <c r="E18" i="1"/>
  <c r="G18" i="1" s="1"/>
  <c r="K29" i="1"/>
  <c r="C18" i="1"/>
  <c r="E17" i="2"/>
  <c r="B17" i="1"/>
  <c r="E30" i="1"/>
  <c r="D20" i="1" s="1"/>
  <c r="D19" i="1"/>
  <c r="D23" i="1" s="1"/>
  <c r="J18" i="1"/>
  <c r="G17" i="2" l="1"/>
  <c r="J17" i="2"/>
  <c r="K30" i="1"/>
  <c r="C20" i="1" s="1"/>
  <c r="C21" i="1" s="1"/>
  <c r="E21" i="1" s="1"/>
  <c r="G21" i="1" s="1"/>
  <c r="C19" i="1"/>
  <c r="E20" i="1"/>
  <c r="G20" i="1" s="1"/>
  <c r="E31" i="2"/>
  <c r="D20" i="2" s="1"/>
  <c r="E20" i="2" s="1"/>
  <c r="D19" i="2"/>
  <c r="B23" i="1"/>
  <c r="E17" i="1"/>
  <c r="G18" i="2"/>
  <c r="J18" i="2"/>
  <c r="J20" i="1"/>
  <c r="E19" i="1"/>
  <c r="E19" i="2" l="1"/>
  <c r="D23" i="2"/>
  <c r="G20" i="2"/>
  <c r="J20" i="2"/>
  <c r="E23" i="1"/>
  <c r="G17" i="1"/>
  <c r="J17" i="1"/>
  <c r="C23" i="1"/>
  <c r="J19" i="1"/>
  <c r="J23" i="1" s="1"/>
  <c r="G19" i="1"/>
  <c r="G19" i="2" l="1"/>
  <c r="J19" i="2"/>
  <c r="J23" i="2" s="1"/>
  <c r="E23" i="2"/>
</calcChain>
</file>

<file path=xl/sharedStrings.xml><?xml version="1.0" encoding="utf-8"?>
<sst xmlns="http://schemas.openxmlformats.org/spreadsheetml/2006/main" count="129" uniqueCount="60">
  <si>
    <t>SISTEMAS DE INFORMACIÓN EMPRESARIAL</t>
  </si>
  <si>
    <t>AREA: ALMACEN</t>
  </si>
  <si>
    <t>OBJETIVO:</t>
  </si>
  <si>
    <t>CONOCER EL RESULTADO DE LA VENTA DE LOS PRODUCTOS</t>
  </si>
  <si>
    <t>TACOS DE CANASTA (200)</t>
  </si>
  <si>
    <t>PROCESOS</t>
  </si>
  <si>
    <t>MATERIA PRIMA</t>
  </si>
  <si>
    <t>MANO DE OBRA</t>
  </si>
  <si>
    <t>COSTOS INDIRECTOS</t>
  </si>
  <si>
    <t>COSTO TOTAL</t>
  </si>
  <si>
    <t>UDS. PROD.</t>
  </si>
  <si>
    <t>COSTO X UND</t>
  </si>
  <si>
    <t>PRECIO DE VENTA</t>
  </si>
  <si>
    <t>VENTA</t>
  </si>
  <si>
    <t>RESULTADO/GANANCIA</t>
  </si>
  <si>
    <t>GUISADOS</t>
  </si>
  <si>
    <t>FRIJOL (50)</t>
  </si>
  <si>
    <t>PAPA (50)</t>
  </si>
  <si>
    <t>CHICHARRON (50)</t>
  </si>
  <si>
    <t>ADOBO (50)</t>
  </si>
  <si>
    <t>SALSA</t>
  </si>
  <si>
    <t>CANASTA</t>
  </si>
  <si>
    <t>TOTAL</t>
  </si>
  <si>
    <t>MATERIA PRIMA:</t>
  </si>
  <si>
    <t>KG</t>
  </si>
  <si>
    <t>PRECIO X KG</t>
  </si>
  <si>
    <t>IMPORTE</t>
  </si>
  <si>
    <t>COCCION</t>
  </si>
  <si>
    <t>AGUA</t>
  </si>
  <si>
    <t>TORTILLA</t>
  </si>
  <si>
    <t>LUZ</t>
  </si>
  <si>
    <t>PAPEL ESTRAZA</t>
  </si>
  <si>
    <t>ACEITE</t>
  </si>
  <si>
    <t>COSTO X HORA</t>
  </si>
  <si>
    <t>BICICLETA</t>
  </si>
  <si>
    <t>FRIJOL</t>
  </si>
  <si>
    <t>PAPA</t>
  </si>
  <si>
    <t>CHICHARRON</t>
  </si>
  <si>
    <t>ADOBO</t>
  </si>
  <si>
    <t>CEBOLLA</t>
  </si>
  <si>
    <t>CHILE</t>
  </si>
  <si>
    <t>TOMATE</t>
  </si>
  <si>
    <t>AJO</t>
  </si>
  <si>
    <t>CILANTRO</t>
  </si>
  <si>
    <t>SAL</t>
  </si>
  <si>
    <t>EPAZOTE</t>
  </si>
  <si>
    <t>HORAS TRABAJADAS</t>
  </si>
  <si>
    <t>PRECIO X HORA</t>
  </si>
  <si>
    <t>GAS 20 KG</t>
  </si>
  <si>
    <t xml:space="preserve">SISTEMA DE INFORMACION EMPRESARIAL </t>
  </si>
  <si>
    <t xml:space="preserve">AREA: ALMACEN </t>
  </si>
  <si>
    <t xml:space="preserve">CONOCER QUE PRODUCTO CONVIENE MAS PARA LAS GANANCIAS </t>
  </si>
  <si>
    <t>TACOS DE CANASTA (500)</t>
  </si>
  <si>
    <t>FRIJOL (125)</t>
  </si>
  <si>
    <t>PAPA (125)</t>
  </si>
  <si>
    <t>CHICHARRON (125)</t>
  </si>
  <si>
    <t>ADOBO (125)</t>
  </si>
  <si>
    <t>-</t>
  </si>
  <si>
    <t>RESULTADO GANANCIA</t>
  </si>
  <si>
    <t>Ana Laura Hernandez Marquez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</si>
</sst>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4" fontId="1" fillId="0" borderId="0" xfId="0" applyNumberFormat="1" applyFont="1"/>
    <xf numFmtId="0" fontId="4" fillId="0" borderId="0" xfId="0" applyFont="1"/>
    <xf numFmtId="0" fontId="5" fillId="0" borderId="3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4" fontId="4" fillId="0" borderId="0" xfId="0" applyNumberFormat="1" applyFont="1"/>
    <xf numFmtId="0" fontId="5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5" fillId="0" borderId="2" xfId="0" applyFont="1" applyBorder="1"/>
    <xf numFmtId="0" fontId="4" fillId="2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33CC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33</xdr:row>
      <xdr:rowOff>190500</xdr:rowOff>
    </xdr:from>
    <xdr:to>
      <xdr:col>13</xdr:col>
      <xdr:colOff>9525</xdr:colOff>
      <xdr:row>49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81600" y="7172325"/>
          <a:ext cx="5457825" cy="3009900"/>
        </a:xfrm>
        <a:prstGeom prst="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HACIENDO</a:t>
          </a:r>
          <a:r>
            <a:rPr lang="es-MX" sz="1400" b="1" baseline="0"/>
            <a:t> EL ANALISI EN LAS VENTAS Y GANACIAS DE LOS PRODUCTOS, EN LO QUE MAS CONVIENE INVERTIR ES EN EL GUISADO DE ADOBO:</a:t>
          </a:r>
        </a:p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200526</xdr:colOff>
      <xdr:row>37</xdr:row>
      <xdr:rowOff>150394</xdr:rowOff>
    </xdr:from>
    <xdr:to>
      <xdr:col>12</xdr:col>
      <xdr:colOff>541421</xdr:colOff>
      <xdr:row>46</xdr:row>
      <xdr:rowOff>80209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520" t="40365" r="22018" b="27202"/>
        <a:stretch/>
      </xdr:blipFill>
      <xdr:spPr bwMode="auto">
        <a:xfrm>
          <a:off x="5354052" y="7950868"/>
          <a:ext cx="5043237" cy="173455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000"/>
  <sheetViews>
    <sheetView workbookViewId="0">
      <selection activeCell="K24" sqref="K24"/>
    </sheetView>
  </sheetViews>
  <sheetFormatPr baseColWidth="10" defaultColWidth="14.42578125" defaultRowHeight="15" customHeight="1" x14ac:dyDescent="0.25"/>
  <cols>
    <col min="1" max="1" width="17.140625" customWidth="1"/>
    <col min="2" max="2" width="16" customWidth="1"/>
    <col min="3" max="3" width="17.28515625" customWidth="1"/>
    <col min="4" max="4" width="19.28515625" customWidth="1"/>
    <col min="5" max="5" width="12.28515625" customWidth="1"/>
    <col min="6" max="6" width="10.7109375" customWidth="1"/>
    <col min="7" max="7" width="13.7109375" customWidth="1"/>
    <col min="8" max="8" width="12.85546875" customWidth="1"/>
    <col min="9" max="10" width="10.7109375" customWidth="1"/>
    <col min="11" max="11" width="15.42578125" customWidth="1"/>
    <col min="12" max="26" width="10.7109375" customWidth="1"/>
  </cols>
  <sheetData>
    <row r="3" spans="1:10" x14ac:dyDescent="0.25">
      <c r="A3" s="1">
        <v>45048</v>
      </c>
    </row>
    <row r="5" spans="1:10" x14ac:dyDescent="0.25">
      <c r="A5" s="2" t="s">
        <v>0</v>
      </c>
    </row>
    <row r="7" spans="1:10" x14ac:dyDescent="0.25">
      <c r="A7" s="2" t="s">
        <v>1</v>
      </c>
    </row>
    <row r="9" spans="1:10" x14ac:dyDescent="0.25">
      <c r="A9" s="2" t="s">
        <v>2</v>
      </c>
    </row>
    <row r="11" spans="1:10" x14ac:dyDescent="0.25">
      <c r="A11" s="2" t="s">
        <v>3</v>
      </c>
    </row>
    <row r="13" spans="1:10" x14ac:dyDescent="0.25">
      <c r="A13" s="2" t="s">
        <v>4</v>
      </c>
    </row>
    <row r="15" spans="1:10" ht="45" x14ac:dyDescent="0.25">
      <c r="A15" s="3" t="s">
        <v>5</v>
      </c>
      <c r="B15" s="4" t="s">
        <v>6</v>
      </c>
      <c r="C15" s="4" t="s">
        <v>7</v>
      </c>
      <c r="D15" s="4" t="s">
        <v>8</v>
      </c>
      <c r="E15" s="4" t="s">
        <v>9</v>
      </c>
      <c r="F15" s="4" t="s">
        <v>10</v>
      </c>
      <c r="G15" s="4" t="s">
        <v>11</v>
      </c>
      <c r="H15" s="5" t="s">
        <v>12</v>
      </c>
      <c r="I15" s="4" t="s">
        <v>13</v>
      </c>
      <c r="J15" s="6" t="s">
        <v>14</v>
      </c>
    </row>
    <row r="16" spans="1:10" x14ac:dyDescent="0.25">
      <c r="A16" s="7" t="s">
        <v>15</v>
      </c>
      <c r="B16" s="8"/>
      <c r="C16" s="8"/>
      <c r="D16" s="8"/>
      <c r="E16" s="8"/>
      <c r="F16" s="8"/>
      <c r="G16" s="8"/>
      <c r="H16" s="8"/>
      <c r="I16" s="8"/>
      <c r="J16" s="8"/>
    </row>
    <row r="17" spans="1:12" x14ac:dyDescent="0.25">
      <c r="A17" s="7" t="s">
        <v>16</v>
      </c>
      <c r="B17" s="9">
        <f>+D27+F27+G27+I27+J27</f>
        <v>86.944444444444443</v>
      </c>
      <c r="C17" s="8">
        <f>+K27</f>
        <v>27.5</v>
      </c>
      <c r="D17" s="9">
        <f>+E27+L27</f>
        <v>5.4444444444444446</v>
      </c>
      <c r="E17" s="9">
        <f>+B17+C17+D17</f>
        <v>119.88888888888889</v>
      </c>
      <c r="F17" s="8">
        <v>50</v>
      </c>
      <c r="G17" s="9">
        <f>+E17/F17</f>
        <v>2.3977777777777778</v>
      </c>
      <c r="H17" s="8">
        <v>5</v>
      </c>
      <c r="I17" s="8">
        <f>+F17*H17</f>
        <v>250</v>
      </c>
      <c r="J17" s="9">
        <f>+I17-E17</f>
        <v>130.11111111111111</v>
      </c>
    </row>
    <row r="18" spans="1:12" x14ac:dyDescent="0.25">
      <c r="A18" s="7" t="s">
        <v>17</v>
      </c>
      <c r="B18" s="9">
        <f t="shared" ref="B18:B20" si="0">+D28+F28+G28+I28+J28</f>
        <v>87.944444444444443</v>
      </c>
      <c r="C18" s="8">
        <f t="shared" ref="C18:C20" si="1">+K28</f>
        <v>27.5</v>
      </c>
      <c r="D18" s="9">
        <f>+E28+L28</f>
        <v>5.4444444444444446</v>
      </c>
      <c r="E18" s="9">
        <f t="shared" ref="E18:E20" si="2">+B18+C18+D18</f>
        <v>120.88888888888889</v>
      </c>
      <c r="F18" s="8">
        <v>50</v>
      </c>
      <c r="G18" s="9">
        <f t="shared" ref="G18:G20" si="3">+E18/F18</f>
        <v>2.4177777777777778</v>
      </c>
      <c r="H18" s="8">
        <v>5</v>
      </c>
      <c r="I18" s="8">
        <f t="shared" ref="I18:I20" si="4">+F18*H18</f>
        <v>250</v>
      </c>
      <c r="J18" s="9">
        <f t="shared" ref="J18:J20" si="5">+I18-E18</f>
        <v>129.11111111111111</v>
      </c>
    </row>
    <row r="19" spans="1:12" x14ac:dyDescent="0.25">
      <c r="A19" s="7" t="s">
        <v>18</v>
      </c>
      <c r="B19" s="9">
        <f t="shared" si="0"/>
        <v>111</v>
      </c>
      <c r="C19" s="8">
        <f t="shared" si="1"/>
        <v>27.5</v>
      </c>
      <c r="D19" s="9">
        <f t="shared" ref="D19:D20" si="6">+E29+L29</f>
        <v>5.4444444444444446</v>
      </c>
      <c r="E19" s="9">
        <f t="shared" si="2"/>
        <v>143.94444444444446</v>
      </c>
      <c r="F19" s="8">
        <v>50</v>
      </c>
      <c r="G19" s="9">
        <f t="shared" si="3"/>
        <v>2.8788888888888891</v>
      </c>
      <c r="H19" s="8">
        <v>5</v>
      </c>
      <c r="I19" s="8">
        <f t="shared" si="4"/>
        <v>250</v>
      </c>
      <c r="J19" s="9">
        <f t="shared" si="5"/>
        <v>106.05555555555554</v>
      </c>
    </row>
    <row r="20" spans="1:12" x14ac:dyDescent="0.25">
      <c r="A20" s="7" t="s">
        <v>19</v>
      </c>
      <c r="B20" s="9">
        <f t="shared" si="0"/>
        <v>66.694444444444443</v>
      </c>
      <c r="C20" s="8">
        <f t="shared" si="1"/>
        <v>27.5</v>
      </c>
      <c r="D20" s="9">
        <f t="shared" si="6"/>
        <v>5.4444444444444446</v>
      </c>
      <c r="E20" s="9">
        <f t="shared" si="2"/>
        <v>99.638888888888886</v>
      </c>
      <c r="F20" s="8">
        <v>50</v>
      </c>
      <c r="G20" s="9">
        <f t="shared" si="3"/>
        <v>1.9927777777777778</v>
      </c>
      <c r="H20" s="8">
        <v>5</v>
      </c>
      <c r="I20" s="8">
        <f t="shared" si="4"/>
        <v>250</v>
      </c>
      <c r="J20" s="9">
        <f t="shared" si="5"/>
        <v>150.36111111111111</v>
      </c>
    </row>
    <row r="21" spans="1:12" ht="15.75" customHeight="1" x14ac:dyDescent="0.25">
      <c r="A21" s="7" t="s">
        <v>20</v>
      </c>
      <c r="B21" s="8">
        <f>+B36+B37+B38+B39+B40+B41</f>
        <v>65</v>
      </c>
      <c r="C21" s="9">
        <f>+(C20/60)*10</f>
        <v>4.583333333333333</v>
      </c>
      <c r="D21" s="8">
        <f>+B52</f>
        <v>3</v>
      </c>
      <c r="E21" s="9">
        <f>+B21+C21+D21</f>
        <v>72.583333333333329</v>
      </c>
      <c r="F21" s="8">
        <f>+F17+F18+F19+F20</f>
        <v>200</v>
      </c>
      <c r="G21" s="9">
        <f>+E21/F21</f>
        <v>0.36291666666666667</v>
      </c>
      <c r="H21" s="8"/>
      <c r="I21" s="8"/>
      <c r="J21" s="8"/>
    </row>
    <row r="22" spans="1:12" ht="15.75" customHeight="1" x14ac:dyDescent="0.25">
      <c r="A22" s="7" t="s">
        <v>21</v>
      </c>
      <c r="B22" s="8"/>
      <c r="C22" s="8"/>
      <c r="D22" s="8"/>
      <c r="E22" s="8">
        <v>200</v>
      </c>
      <c r="F22" s="8">
        <f>+F21</f>
        <v>200</v>
      </c>
      <c r="G22" s="9">
        <f>+E22/F22</f>
        <v>1</v>
      </c>
      <c r="H22" s="8"/>
      <c r="I22" s="8"/>
      <c r="J22" s="8"/>
    </row>
    <row r="23" spans="1:12" ht="15.75" customHeight="1" x14ac:dyDescent="0.25">
      <c r="A23" s="7" t="s">
        <v>22</v>
      </c>
      <c r="B23" s="10">
        <f>SUM(B17:B22)</f>
        <v>417.58333333333337</v>
      </c>
      <c r="C23" s="10">
        <f t="shared" ref="C23" si="7">SUM(C17:C22)</f>
        <v>114.58333333333333</v>
      </c>
      <c r="D23" s="10">
        <f>SUM(D17:D22)</f>
        <v>24.777777777777779</v>
      </c>
      <c r="E23" s="10">
        <f>SUM(E17:E22)</f>
        <v>756.94444444444446</v>
      </c>
      <c r="F23" s="10"/>
      <c r="G23" s="10"/>
      <c r="H23" s="10"/>
      <c r="I23" s="10">
        <f>SUM(I17:I22)</f>
        <v>1000</v>
      </c>
      <c r="J23" s="10">
        <f t="shared" ref="J23" si="8">SUM(J17:J22)</f>
        <v>515.63888888888891</v>
      </c>
    </row>
    <row r="24" spans="1:12" ht="15.75" customHeight="1" x14ac:dyDescent="0.25"/>
    <row r="25" spans="1:12" ht="15.75" customHeight="1" x14ac:dyDescent="0.25">
      <c r="A25" s="2" t="s">
        <v>23</v>
      </c>
    </row>
    <row r="26" spans="1:12" ht="15.75" customHeight="1" x14ac:dyDescent="0.25">
      <c r="B26" s="2" t="s">
        <v>24</v>
      </c>
      <c r="C26" s="2" t="s">
        <v>25</v>
      </c>
      <c r="D26" s="2" t="s">
        <v>26</v>
      </c>
      <c r="E26" s="2" t="s">
        <v>27</v>
      </c>
      <c r="F26" s="2" t="s">
        <v>28</v>
      </c>
      <c r="G26" s="2" t="s">
        <v>29</v>
      </c>
      <c r="H26" s="2" t="s">
        <v>30</v>
      </c>
      <c r="I26" s="2" t="s">
        <v>31</v>
      </c>
      <c r="J26" s="2" t="s">
        <v>32</v>
      </c>
      <c r="K26" s="2" t="s">
        <v>33</v>
      </c>
      <c r="L26" s="2" t="s">
        <v>34</v>
      </c>
    </row>
    <row r="27" spans="1:12" ht="15.75" customHeight="1" x14ac:dyDescent="0.25">
      <c r="A27" s="2" t="s">
        <v>35</v>
      </c>
      <c r="B27" s="2">
        <v>1.5</v>
      </c>
      <c r="C27" s="2">
        <v>26</v>
      </c>
      <c r="D27" s="2">
        <f>+B27*C27</f>
        <v>39</v>
      </c>
      <c r="E27" s="11">
        <f>+(400*1)/90</f>
        <v>4.4444444444444446</v>
      </c>
      <c r="F27" s="11">
        <f>+E27</f>
        <v>4.4444444444444446</v>
      </c>
      <c r="G27" s="2">
        <v>27.5</v>
      </c>
      <c r="I27" s="2">
        <v>7</v>
      </c>
      <c r="J27" s="2">
        <v>9</v>
      </c>
      <c r="K27" s="2">
        <f>+(220/8)*1</f>
        <v>27.5</v>
      </c>
      <c r="L27" s="2">
        <v>1</v>
      </c>
    </row>
    <row r="28" spans="1:12" ht="15.75" customHeight="1" x14ac:dyDescent="0.25">
      <c r="A28" s="2" t="s">
        <v>36</v>
      </c>
      <c r="B28" s="2">
        <v>2</v>
      </c>
      <c r="C28" s="2">
        <v>20</v>
      </c>
      <c r="D28" s="2">
        <f>+B28*C28</f>
        <v>40</v>
      </c>
      <c r="E28" s="11">
        <f t="shared" ref="E28:G28" si="9">+E27</f>
        <v>4.4444444444444446</v>
      </c>
      <c r="F28" s="11">
        <f t="shared" si="9"/>
        <v>4.4444444444444446</v>
      </c>
      <c r="G28" s="2">
        <f t="shared" si="9"/>
        <v>27.5</v>
      </c>
      <c r="I28" s="2">
        <f t="shared" ref="I28:L28" si="10">+I27</f>
        <v>7</v>
      </c>
      <c r="J28" s="2">
        <f t="shared" si="10"/>
        <v>9</v>
      </c>
      <c r="K28" s="2">
        <f t="shared" si="10"/>
        <v>27.5</v>
      </c>
      <c r="L28" s="2">
        <f t="shared" si="10"/>
        <v>1</v>
      </c>
    </row>
    <row r="29" spans="1:12" ht="15.75" customHeight="1" x14ac:dyDescent="0.25">
      <c r="A29" s="2" t="s">
        <v>37</v>
      </c>
      <c r="B29" s="2">
        <v>0.75</v>
      </c>
      <c r="C29" s="2">
        <v>90</v>
      </c>
      <c r="D29" s="2">
        <f t="shared" ref="D29:D30" si="11">+B29*C29</f>
        <v>67.5</v>
      </c>
      <c r="E29" s="11">
        <f t="shared" ref="E29:E30" si="12">+E28</f>
        <v>4.4444444444444446</v>
      </c>
      <c r="F29" s="2">
        <v>0</v>
      </c>
      <c r="G29" s="2">
        <f t="shared" ref="G29:G30" si="13">+G28</f>
        <v>27.5</v>
      </c>
      <c r="I29" s="2">
        <f t="shared" ref="I29:L29" si="14">+I28</f>
        <v>7</v>
      </c>
      <c r="J29" s="2">
        <f t="shared" si="14"/>
        <v>9</v>
      </c>
      <c r="K29" s="2">
        <f t="shared" si="14"/>
        <v>27.5</v>
      </c>
      <c r="L29" s="2">
        <f t="shared" si="14"/>
        <v>1</v>
      </c>
    </row>
    <row r="30" spans="1:12" ht="15.75" customHeight="1" x14ac:dyDescent="0.25">
      <c r="A30" s="2" t="s">
        <v>38</v>
      </c>
      <c r="B30" s="2">
        <v>0.75</v>
      </c>
      <c r="C30" s="2">
        <v>25</v>
      </c>
      <c r="D30" s="2">
        <f t="shared" si="11"/>
        <v>18.75</v>
      </c>
      <c r="E30" s="11">
        <f t="shared" si="12"/>
        <v>4.4444444444444446</v>
      </c>
      <c r="F30" s="11">
        <f>+F28</f>
        <v>4.4444444444444446</v>
      </c>
      <c r="G30" s="2">
        <f t="shared" si="13"/>
        <v>27.5</v>
      </c>
      <c r="I30" s="2">
        <f t="shared" ref="I30:L30" si="15">+I29</f>
        <v>7</v>
      </c>
      <c r="J30" s="2">
        <f t="shared" si="15"/>
        <v>9</v>
      </c>
      <c r="K30" s="2">
        <f t="shared" si="15"/>
        <v>27.5</v>
      </c>
      <c r="L30" s="2">
        <f t="shared" si="15"/>
        <v>1</v>
      </c>
    </row>
    <row r="31" spans="1:12" ht="15.75" customHeight="1" x14ac:dyDescent="0.25">
      <c r="A31" s="2" t="s">
        <v>29</v>
      </c>
      <c r="B31" s="2">
        <f>+(22*50)/40</f>
        <v>27.5</v>
      </c>
      <c r="C31" s="2">
        <v>50</v>
      </c>
    </row>
    <row r="32" spans="1:12" ht="15.75" customHeight="1" x14ac:dyDescent="0.25">
      <c r="A32" s="2" t="s">
        <v>39</v>
      </c>
    </row>
    <row r="33" spans="1:2" ht="15.75" customHeight="1" x14ac:dyDescent="0.25">
      <c r="A33" s="2" t="s">
        <v>32</v>
      </c>
    </row>
    <row r="34" spans="1:2" ht="15.75" customHeight="1" x14ac:dyDescent="0.25">
      <c r="A34" s="2" t="s">
        <v>21</v>
      </c>
    </row>
    <row r="35" spans="1:2" ht="15.75" customHeight="1" x14ac:dyDescent="0.25">
      <c r="A35" s="2" t="s">
        <v>31</v>
      </c>
    </row>
    <row r="36" spans="1:2" ht="15.75" customHeight="1" x14ac:dyDescent="0.25">
      <c r="A36" s="2" t="s">
        <v>40</v>
      </c>
      <c r="B36" s="2">
        <v>20</v>
      </c>
    </row>
    <row r="37" spans="1:2" ht="15.75" customHeight="1" x14ac:dyDescent="0.25">
      <c r="A37" s="2" t="s">
        <v>41</v>
      </c>
      <c r="B37" s="2">
        <v>25</v>
      </c>
    </row>
    <row r="38" spans="1:2" ht="15.75" customHeight="1" x14ac:dyDescent="0.25">
      <c r="A38" s="2" t="s">
        <v>28</v>
      </c>
      <c r="B38" s="2">
        <v>8</v>
      </c>
    </row>
    <row r="39" spans="1:2" ht="15.75" customHeight="1" x14ac:dyDescent="0.25">
      <c r="A39" s="2" t="s">
        <v>42</v>
      </c>
      <c r="B39" s="2">
        <v>2</v>
      </c>
    </row>
    <row r="40" spans="1:2" ht="15.75" customHeight="1" x14ac:dyDescent="0.25">
      <c r="A40" s="2" t="s">
        <v>43</v>
      </c>
      <c r="B40" s="2">
        <v>6</v>
      </c>
    </row>
    <row r="41" spans="1:2" ht="15.75" customHeight="1" x14ac:dyDescent="0.25">
      <c r="A41" s="2" t="s">
        <v>44</v>
      </c>
      <c r="B41" s="2">
        <v>4</v>
      </c>
    </row>
    <row r="42" spans="1:2" ht="15.75" customHeight="1" x14ac:dyDescent="0.25">
      <c r="A42" s="2" t="s">
        <v>45</v>
      </c>
    </row>
    <row r="43" spans="1:2" ht="15.75" customHeight="1" x14ac:dyDescent="0.25"/>
    <row r="44" spans="1:2" ht="15.75" customHeight="1" x14ac:dyDescent="0.25"/>
    <row r="45" spans="1:2" ht="15.75" customHeight="1" x14ac:dyDescent="0.25">
      <c r="A45" s="2" t="s">
        <v>7</v>
      </c>
    </row>
    <row r="46" spans="1:2" ht="15.75" customHeight="1" x14ac:dyDescent="0.25"/>
    <row r="47" spans="1:2" ht="15.75" customHeight="1" x14ac:dyDescent="0.25">
      <c r="A47" s="2" t="s">
        <v>46</v>
      </c>
    </row>
    <row r="48" spans="1:2" ht="15.75" customHeight="1" x14ac:dyDescent="0.25">
      <c r="A48" s="2" t="s">
        <v>47</v>
      </c>
    </row>
    <row r="49" spans="1:5" ht="15.75" customHeight="1" x14ac:dyDescent="0.25"/>
    <row r="50" spans="1:5" ht="15.75" customHeight="1" x14ac:dyDescent="0.25">
      <c r="A50" s="2" t="s">
        <v>8</v>
      </c>
    </row>
    <row r="51" spans="1:5" ht="15.75" customHeight="1" x14ac:dyDescent="0.25"/>
    <row r="52" spans="1:5" ht="15.75" customHeight="1" x14ac:dyDescent="0.25">
      <c r="A52" s="2" t="s">
        <v>30</v>
      </c>
      <c r="B52" s="2">
        <v>3</v>
      </c>
    </row>
    <row r="53" spans="1:5" ht="15.75" customHeight="1" x14ac:dyDescent="0.25">
      <c r="A53" s="2" t="s">
        <v>28</v>
      </c>
    </row>
    <row r="54" spans="1:5" ht="15.75" customHeight="1" x14ac:dyDescent="0.25">
      <c r="A54" s="2" t="s">
        <v>34</v>
      </c>
      <c r="B54" s="2">
        <v>3000</v>
      </c>
      <c r="C54" s="2">
        <v>10</v>
      </c>
      <c r="D54" s="2">
        <f>+B54/C54</f>
        <v>300</v>
      </c>
      <c r="E54" s="2">
        <v>365</v>
      </c>
    </row>
    <row r="55" spans="1:5" ht="15.75" customHeight="1" x14ac:dyDescent="0.25">
      <c r="A55" s="2" t="s">
        <v>48</v>
      </c>
      <c r="B55" s="2">
        <v>400</v>
      </c>
      <c r="C55" s="2">
        <f>3*30</f>
        <v>90</v>
      </c>
      <c r="D55" s="11">
        <f>+(D54*E55)/E54</f>
        <v>0.82191780821917804</v>
      </c>
      <c r="E55" s="2">
        <v>1</v>
      </c>
    </row>
    <row r="56" spans="1:5" ht="15.75" customHeight="1" x14ac:dyDescent="0.25">
      <c r="B56" s="11">
        <f>+(B55*C56)/C55</f>
        <v>4.4444444444444446</v>
      </c>
      <c r="C56" s="2">
        <v>1</v>
      </c>
    </row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61"/>
  <sheetViews>
    <sheetView tabSelected="1" topLeftCell="A31" zoomScale="71" zoomScaleNormal="71" workbookViewId="0">
      <selection activeCell="E3" sqref="E3"/>
    </sheetView>
  </sheetViews>
  <sheetFormatPr baseColWidth="10" defaultRowHeight="15" x14ac:dyDescent="0.25"/>
  <cols>
    <col min="1" max="1" width="18.7109375" customWidth="1"/>
    <col min="4" max="4" width="13" customWidth="1"/>
    <col min="10" max="10" width="13.42578125" customWidth="1"/>
  </cols>
  <sheetData>
    <row r="3" spans="1:13" ht="15.75" x14ac:dyDescent="0.25">
      <c r="A3" s="19">
        <v>45048</v>
      </c>
      <c r="B3" s="12"/>
      <c r="C3" s="12"/>
      <c r="D3" s="12"/>
      <c r="E3" s="12" t="s">
        <v>59</v>
      </c>
      <c r="F3" s="12"/>
      <c r="G3" s="12"/>
      <c r="H3" s="12"/>
      <c r="I3" s="12"/>
      <c r="J3" s="12"/>
      <c r="K3" s="12"/>
      <c r="L3" s="12"/>
      <c r="M3" s="12"/>
    </row>
    <row r="4" spans="1:13" ht="15.7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5.75" x14ac:dyDescent="0.25">
      <c r="A5" s="12" t="s">
        <v>49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5.7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5.75" x14ac:dyDescent="0.25">
      <c r="A7" s="12" t="s">
        <v>50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5.7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5.75" x14ac:dyDescent="0.25">
      <c r="A9" s="12" t="s">
        <v>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5.7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5.75" x14ac:dyDescent="0.25">
      <c r="A11" s="12" t="s">
        <v>51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5.7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5.75" x14ac:dyDescent="0.25">
      <c r="A13" s="12" t="s">
        <v>52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5.7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31.5" x14ac:dyDescent="0.25">
      <c r="A15" s="40" t="s">
        <v>5</v>
      </c>
      <c r="B15" s="41" t="s">
        <v>6</v>
      </c>
      <c r="C15" s="41" t="s">
        <v>7</v>
      </c>
      <c r="D15" s="41" t="s">
        <v>8</v>
      </c>
      <c r="E15" s="41" t="s">
        <v>9</v>
      </c>
      <c r="F15" s="41" t="s">
        <v>10</v>
      </c>
      <c r="G15" s="41" t="s">
        <v>11</v>
      </c>
      <c r="H15" s="41" t="s">
        <v>12</v>
      </c>
      <c r="I15" s="41" t="s">
        <v>13</v>
      </c>
      <c r="J15" s="41" t="s">
        <v>58</v>
      </c>
      <c r="K15" s="12"/>
      <c r="L15" s="12"/>
      <c r="M15" s="12"/>
    </row>
    <row r="16" spans="1:13" ht="15.75" x14ac:dyDescent="0.25">
      <c r="A16" s="23" t="s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12"/>
      <c r="L16" s="12"/>
      <c r="M16" s="12"/>
    </row>
    <row r="17" spans="1:13" ht="15.75" x14ac:dyDescent="0.25">
      <c r="A17" s="20" t="s">
        <v>53</v>
      </c>
      <c r="B17" s="21">
        <f>D28+F28+G28+I28+J28</f>
        <v>200.19</v>
      </c>
      <c r="C17" s="21">
        <f>K28</f>
        <v>27.5</v>
      </c>
      <c r="D17" s="22">
        <f>E28+L28</f>
        <v>12.111111111111111</v>
      </c>
      <c r="E17" s="22">
        <f>D17+C17+B17</f>
        <v>239.80111111111111</v>
      </c>
      <c r="F17" s="21">
        <v>125</v>
      </c>
      <c r="G17" s="22">
        <f>E17/F17</f>
        <v>1.9184088888888888</v>
      </c>
      <c r="H17" s="21">
        <f>5</f>
        <v>5</v>
      </c>
      <c r="I17" s="21">
        <f>F17*H17</f>
        <v>625</v>
      </c>
      <c r="J17" s="22">
        <f>I17-E17</f>
        <v>385.19888888888886</v>
      </c>
      <c r="K17" s="12"/>
      <c r="L17" s="12"/>
      <c r="M17" s="12"/>
    </row>
    <row r="18" spans="1:13" ht="15.75" x14ac:dyDescent="0.25">
      <c r="A18" s="13" t="s">
        <v>54</v>
      </c>
      <c r="B18" s="17">
        <f>D29+F29+G29+I29+J29</f>
        <v>202.69</v>
      </c>
      <c r="C18" s="17">
        <f>C17</f>
        <v>27.5</v>
      </c>
      <c r="D18" s="18">
        <f t="shared" ref="D18:D20" si="0">E29+L29</f>
        <v>12.111111111111111</v>
      </c>
      <c r="E18" s="18">
        <f>D18+C18+B18</f>
        <v>242.30111111111111</v>
      </c>
      <c r="F18" s="17">
        <v>125</v>
      </c>
      <c r="G18" s="18">
        <f>E18/F18</f>
        <v>1.9384088888888888</v>
      </c>
      <c r="H18" s="17">
        <f>5</f>
        <v>5</v>
      </c>
      <c r="I18" s="17">
        <f>F18*H18</f>
        <v>625</v>
      </c>
      <c r="J18" s="18">
        <f>I18-E18</f>
        <v>382.69888888888886</v>
      </c>
      <c r="K18" s="12"/>
      <c r="L18" s="12"/>
      <c r="M18" s="12"/>
    </row>
    <row r="19" spans="1:13" ht="15.75" x14ac:dyDescent="0.25">
      <c r="A19" s="13" t="s">
        <v>55</v>
      </c>
      <c r="B19" s="17">
        <f>D30+F30+G30+I30+J30</f>
        <v>267</v>
      </c>
      <c r="C19" s="17">
        <f t="shared" ref="C19:C20" si="1">C18</f>
        <v>27.5</v>
      </c>
      <c r="D19" s="18">
        <f t="shared" si="0"/>
        <v>12.111111111111111</v>
      </c>
      <c r="E19" s="18">
        <f>D19+C19+B19</f>
        <v>306.61111111111109</v>
      </c>
      <c r="F19" s="17">
        <v>125</v>
      </c>
      <c r="G19" s="18">
        <f>E19/F19</f>
        <v>2.4528888888888889</v>
      </c>
      <c r="H19" s="17">
        <f>5</f>
        <v>5</v>
      </c>
      <c r="I19" s="17">
        <f t="shared" ref="I19:I20" si="2">F19*H19</f>
        <v>625</v>
      </c>
      <c r="J19" s="18">
        <f>I19-E19</f>
        <v>318.38888888888891</v>
      </c>
      <c r="K19" s="12"/>
      <c r="L19" s="12"/>
      <c r="M19" s="12"/>
    </row>
    <row r="20" spans="1:13" ht="15.75" x14ac:dyDescent="0.25">
      <c r="A20" s="42" t="s">
        <v>56</v>
      </c>
      <c r="B20" s="43">
        <f>D31+F31+G31+I31+J31</f>
        <v>149.565</v>
      </c>
      <c r="C20" s="43">
        <f t="shared" si="1"/>
        <v>27.5</v>
      </c>
      <c r="D20" s="44">
        <f t="shared" si="0"/>
        <v>12.111111111111111</v>
      </c>
      <c r="E20" s="44">
        <f>D20+C20+B20</f>
        <v>189.17611111111111</v>
      </c>
      <c r="F20" s="43">
        <v>125</v>
      </c>
      <c r="G20" s="44">
        <f>E20/F20</f>
        <v>1.5134088888888888</v>
      </c>
      <c r="H20" s="43">
        <f>5</f>
        <v>5</v>
      </c>
      <c r="I20" s="43">
        <f t="shared" si="2"/>
        <v>625</v>
      </c>
      <c r="J20" s="44">
        <f>I20-E20</f>
        <v>435.82388888888886</v>
      </c>
      <c r="K20" s="12"/>
      <c r="L20" s="12"/>
      <c r="M20" s="12"/>
    </row>
    <row r="21" spans="1:13" ht="15.75" x14ac:dyDescent="0.25">
      <c r="A21" s="13" t="s">
        <v>20</v>
      </c>
      <c r="B21" s="17">
        <f>+SUM(B37:B42)</f>
        <v>130</v>
      </c>
      <c r="C21" s="18">
        <f>(C20/60)*10</f>
        <v>4.583333333333333</v>
      </c>
      <c r="D21" s="17">
        <v>3</v>
      </c>
      <c r="E21" s="18">
        <f>B21+C21+D21</f>
        <v>137.58333333333334</v>
      </c>
      <c r="F21" s="17">
        <f>+SUM(F17:F20)</f>
        <v>500</v>
      </c>
      <c r="G21" s="18">
        <f>E21/F21</f>
        <v>0.27516666666666667</v>
      </c>
      <c r="H21" s="34" t="s">
        <v>57</v>
      </c>
      <c r="I21" s="35"/>
      <c r="J21" s="36"/>
      <c r="K21" s="12"/>
      <c r="L21" s="12"/>
      <c r="M21" s="12"/>
    </row>
    <row r="22" spans="1:13" ht="15.75" x14ac:dyDescent="0.25">
      <c r="A22" s="13" t="s">
        <v>21</v>
      </c>
      <c r="B22" s="17"/>
      <c r="C22" s="17"/>
      <c r="D22" s="17"/>
      <c r="E22" s="17">
        <v>200</v>
      </c>
      <c r="F22" s="17">
        <v>200</v>
      </c>
      <c r="G22" s="17">
        <f>F22/E22</f>
        <v>1</v>
      </c>
      <c r="H22" s="37"/>
      <c r="I22" s="38"/>
      <c r="J22" s="39"/>
      <c r="K22" s="12"/>
      <c r="L22" s="12"/>
      <c r="M22" s="12"/>
    </row>
    <row r="23" spans="1:13" ht="15.75" x14ac:dyDescent="0.25">
      <c r="A23" s="45" t="s">
        <v>22</v>
      </c>
      <c r="B23" s="46">
        <f>+SUM(B17:B21)</f>
        <v>949.44499999999994</v>
      </c>
      <c r="C23" s="47">
        <f>+SUM(C17:C21)</f>
        <v>114.58333333333333</v>
      </c>
      <c r="D23" s="47">
        <f>+SUM(D17:D21)</f>
        <v>51.444444444444443</v>
      </c>
      <c r="E23" s="47">
        <f>+SUM(E17:E22)</f>
        <v>1315.4727777777778</v>
      </c>
      <c r="F23" s="46"/>
      <c r="G23" s="46"/>
      <c r="H23" s="46"/>
      <c r="I23" s="46">
        <f>+SUM(I17:I20)</f>
        <v>2500</v>
      </c>
      <c r="J23" s="47">
        <f>+SUM(J17:J20)</f>
        <v>1522.1105555555555</v>
      </c>
      <c r="K23" s="12"/>
      <c r="L23" s="12"/>
      <c r="M23" s="12"/>
    </row>
    <row r="24" spans="1:13" ht="15.7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2"/>
      <c r="L24" s="12"/>
      <c r="M24" s="12"/>
    </row>
    <row r="25" spans="1:13" ht="15.75" x14ac:dyDescent="0.25">
      <c r="A25" s="1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5.75" x14ac:dyDescent="0.25">
      <c r="A26" s="48" t="s">
        <v>23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50"/>
      <c r="M26" s="12"/>
    </row>
    <row r="27" spans="1:13" ht="31.5" x14ac:dyDescent="0.25">
      <c r="A27" s="51"/>
      <c r="B27" s="51" t="s">
        <v>24</v>
      </c>
      <c r="C27" s="51" t="s">
        <v>25</v>
      </c>
      <c r="D27" s="51" t="s">
        <v>26</v>
      </c>
      <c r="E27" s="51" t="s">
        <v>27</v>
      </c>
      <c r="F27" s="51" t="s">
        <v>28</v>
      </c>
      <c r="G27" s="51" t="s">
        <v>29</v>
      </c>
      <c r="H27" s="51" t="s">
        <v>30</v>
      </c>
      <c r="I27" s="51" t="s">
        <v>31</v>
      </c>
      <c r="J27" s="51" t="s">
        <v>32</v>
      </c>
      <c r="K27" s="51" t="s">
        <v>33</v>
      </c>
      <c r="L27" s="51" t="s">
        <v>34</v>
      </c>
      <c r="M27" s="12"/>
    </row>
    <row r="28" spans="1:13" ht="15.75" x14ac:dyDescent="0.25">
      <c r="A28" s="52" t="s">
        <v>35</v>
      </c>
      <c r="B28" s="17">
        <v>3.75</v>
      </c>
      <c r="C28" s="17">
        <v>26</v>
      </c>
      <c r="D28" s="17">
        <f>C28*B28</f>
        <v>97.5</v>
      </c>
      <c r="E28" s="18">
        <f>B56*C57/C56</f>
        <v>11.111111111111111</v>
      </c>
      <c r="F28" s="17">
        <v>4.4400000000000004</v>
      </c>
      <c r="G28" s="17">
        <f>B32</f>
        <v>68.75</v>
      </c>
      <c r="H28" s="17" t="s">
        <v>57</v>
      </c>
      <c r="I28" s="17">
        <v>7</v>
      </c>
      <c r="J28" s="17">
        <v>22.5</v>
      </c>
      <c r="K28" s="17">
        <v>27.5</v>
      </c>
      <c r="L28" s="17">
        <v>1</v>
      </c>
      <c r="M28" s="12"/>
    </row>
    <row r="29" spans="1:13" ht="15.75" x14ac:dyDescent="0.25">
      <c r="A29" s="52" t="s">
        <v>36</v>
      </c>
      <c r="B29" s="17">
        <v>5</v>
      </c>
      <c r="C29" s="17">
        <v>20</v>
      </c>
      <c r="D29" s="17">
        <f>B29*C29</f>
        <v>100</v>
      </c>
      <c r="E29" s="18">
        <f>E28</f>
        <v>11.111111111111111</v>
      </c>
      <c r="F29" s="17">
        <v>4.4400000000000004</v>
      </c>
      <c r="G29" s="17">
        <f>G28</f>
        <v>68.75</v>
      </c>
      <c r="H29" s="17" t="s">
        <v>57</v>
      </c>
      <c r="I29" s="17">
        <v>7</v>
      </c>
      <c r="J29" s="17">
        <v>22.5</v>
      </c>
      <c r="K29" s="17">
        <v>27.5</v>
      </c>
      <c r="L29" s="17">
        <v>1</v>
      </c>
      <c r="M29" s="12"/>
    </row>
    <row r="30" spans="1:13" ht="15.75" x14ac:dyDescent="0.25">
      <c r="A30" s="52" t="s">
        <v>37</v>
      </c>
      <c r="B30" s="17">
        <v>1.875</v>
      </c>
      <c r="C30" s="17">
        <v>90</v>
      </c>
      <c r="D30" s="17">
        <f>C30*B30</f>
        <v>168.75</v>
      </c>
      <c r="E30" s="18">
        <f t="shared" ref="E30:E31" si="3">E29</f>
        <v>11.111111111111111</v>
      </c>
      <c r="F30" s="17">
        <v>0</v>
      </c>
      <c r="G30" s="17">
        <f t="shared" ref="G30:G31" si="4">G29</f>
        <v>68.75</v>
      </c>
      <c r="H30" s="17" t="s">
        <v>57</v>
      </c>
      <c r="I30" s="17">
        <v>7</v>
      </c>
      <c r="J30" s="17">
        <v>22.5</v>
      </c>
      <c r="K30" s="17">
        <v>27.5</v>
      </c>
      <c r="L30" s="17">
        <v>1</v>
      </c>
      <c r="M30" s="12"/>
    </row>
    <row r="31" spans="1:13" ht="15.75" x14ac:dyDescent="0.25">
      <c r="A31" s="52" t="s">
        <v>38</v>
      </c>
      <c r="B31" s="17">
        <v>1.875</v>
      </c>
      <c r="C31" s="17">
        <v>25</v>
      </c>
      <c r="D31" s="17">
        <f>C31*B31</f>
        <v>46.875</v>
      </c>
      <c r="E31" s="18">
        <f t="shared" si="3"/>
        <v>11.111111111111111</v>
      </c>
      <c r="F31" s="17">
        <v>4.4400000000000004</v>
      </c>
      <c r="G31" s="17">
        <f t="shared" si="4"/>
        <v>68.75</v>
      </c>
      <c r="H31" s="17" t="s">
        <v>57</v>
      </c>
      <c r="I31" s="17">
        <v>7</v>
      </c>
      <c r="J31" s="17">
        <v>22.5</v>
      </c>
      <c r="K31" s="17">
        <v>27.5</v>
      </c>
      <c r="L31" s="17">
        <v>1</v>
      </c>
      <c r="M31" s="12"/>
    </row>
    <row r="32" spans="1:13" ht="15.75" x14ac:dyDescent="0.25">
      <c r="A32" s="52" t="s">
        <v>29</v>
      </c>
      <c r="B32" s="14">
        <f>(22*125)/40</f>
        <v>68.75</v>
      </c>
      <c r="C32" s="14">
        <v>125</v>
      </c>
      <c r="D32" s="31"/>
      <c r="E32" s="33"/>
      <c r="F32" s="33"/>
      <c r="G32" s="33"/>
      <c r="H32" s="33"/>
      <c r="I32" s="33"/>
      <c r="J32" s="33"/>
      <c r="K32" s="33"/>
      <c r="L32" s="32"/>
      <c r="M32" s="12"/>
    </row>
    <row r="33" spans="1:13" ht="15.75" x14ac:dyDescent="0.25">
      <c r="A33" s="52" t="s">
        <v>39</v>
      </c>
      <c r="B33" s="17" t="s">
        <v>57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5.75" x14ac:dyDescent="0.25">
      <c r="A34" s="52" t="s">
        <v>32</v>
      </c>
      <c r="B34" s="17" t="s">
        <v>57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5.75" x14ac:dyDescent="0.25">
      <c r="A35" s="52" t="s">
        <v>21</v>
      </c>
      <c r="B35" s="17" t="s">
        <v>57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5.75" x14ac:dyDescent="0.25">
      <c r="A36" s="52" t="s">
        <v>31</v>
      </c>
      <c r="B36" s="17" t="s">
        <v>57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5.75" x14ac:dyDescent="0.25">
      <c r="A37" s="52" t="s">
        <v>40</v>
      </c>
      <c r="B37" s="17">
        <v>40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5.75" x14ac:dyDescent="0.25">
      <c r="A38" s="52" t="s">
        <v>41</v>
      </c>
      <c r="B38" s="17">
        <v>50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5.75" x14ac:dyDescent="0.25">
      <c r="A39" s="52" t="s">
        <v>28</v>
      </c>
      <c r="B39" s="17">
        <v>16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5.75" x14ac:dyDescent="0.25">
      <c r="A40" s="52" t="s">
        <v>42</v>
      </c>
      <c r="B40" s="17">
        <v>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5.75" x14ac:dyDescent="0.25">
      <c r="A41" s="52" t="s">
        <v>43</v>
      </c>
      <c r="B41" s="17">
        <v>12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5.75" x14ac:dyDescent="0.25">
      <c r="A42" s="52" t="s">
        <v>44</v>
      </c>
      <c r="B42" s="17">
        <v>8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5.75" x14ac:dyDescent="0.25">
      <c r="A43" s="52" t="s">
        <v>45</v>
      </c>
      <c r="B43" s="17" t="s">
        <v>57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5.75" x14ac:dyDescent="0.25">
      <c r="A44" s="1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5.75" x14ac:dyDescent="0.25">
      <c r="A45" s="16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5.75" x14ac:dyDescent="0.25">
      <c r="A46" s="53" t="s">
        <v>7</v>
      </c>
      <c r="B46" s="5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5.75" x14ac:dyDescent="0.25">
      <c r="A47" s="55"/>
      <c r="B47" s="5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5.75" x14ac:dyDescent="0.25">
      <c r="A48" s="31" t="s">
        <v>46</v>
      </c>
      <c r="B48" s="3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5.75" x14ac:dyDescent="0.25">
      <c r="A49" s="43" t="s">
        <v>47</v>
      </c>
      <c r="B49" s="57">
        <v>27.5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5.75" x14ac:dyDescent="0.25">
      <c r="A50" s="1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5.75" x14ac:dyDescent="0.25">
      <c r="A51" s="25" t="s">
        <v>8</v>
      </c>
      <c r="B51" s="26"/>
      <c r="C51" s="26"/>
      <c r="D51" s="26"/>
      <c r="E51" s="27"/>
      <c r="F51" s="12"/>
      <c r="G51" s="12"/>
      <c r="H51" s="12"/>
      <c r="I51" s="12"/>
      <c r="J51" s="12"/>
      <c r="K51" s="12"/>
      <c r="L51" s="12"/>
      <c r="M51" s="12"/>
    </row>
    <row r="52" spans="1:13" ht="15.75" x14ac:dyDescent="0.25">
      <c r="A52" s="28"/>
      <c r="B52" s="29"/>
      <c r="C52" s="29"/>
      <c r="D52" s="29"/>
      <c r="E52" s="30"/>
      <c r="F52" s="12"/>
      <c r="G52" s="12"/>
      <c r="H52" s="12"/>
      <c r="I52" s="12"/>
      <c r="J52" s="12"/>
      <c r="K52" s="12"/>
      <c r="L52" s="12"/>
      <c r="M52" s="12"/>
    </row>
    <row r="53" spans="1:13" ht="15.75" x14ac:dyDescent="0.25">
      <c r="A53" s="24" t="s">
        <v>30</v>
      </c>
      <c r="B53" s="14">
        <v>3</v>
      </c>
      <c r="C53" s="14"/>
      <c r="D53" s="14"/>
      <c r="E53" s="14"/>
      <c r="F53" s="12"/>
      <c r="G53" s="12"/>
      <c r="H53" s="12"/>
      <c r="I53" s="12"/>
      <c r="J53" s="12"/>
      <c r="K53" s="12"/>
      <c r="L53" s="12"/>
      <c r="M53" s="12"/>
    </row>
    <row r="54" spans="1:13" ht="15.75" x14ac:dyDescent="0.25">
      <c r="A54" s="24" t="s">
        <v>28</v>
      </c>
      <c r="B54" s="14">
        <v>4.4400000000000004</v>
      </c>
      <c r="C54" s="14"/>
      <c r="D54" s="14"/>
      <c r="E54" s="14"/>
      <c r="F54" s="12"/>
      <c r="G54" s="12"/>
      <c r="H54" s="12"/>
      <c r="I54" s="12"/>
      <c r="J54" s="12"/>
      <c r="K54" s="12"/>
      <c r="L54" s="12"/>
      <c r="M54" s="12"/>
    </row>
    <row r="55" spans="1:13" ht="15.75" x14ac:dyDescent="0.25">
      <c r="A55" s="24" t="s">
        <v>34</v>
      </c>
      <c r="B55" s="14">
        <v>3000</v>
      </c>
      <c r="C55" s="14">
        <v>10</v>
      </c>
      <c r="D55" s="14">
        <f>B55/C55</f>
        <v>300</v>
      </c>
      <c r="E55" s="14">
        <v>365</v>
      </c>
      <c r="F55" s="12"/>
      <c r="G55" s="12"/>
      <c r="H55" s="12"/>
      <c r="I55" s="12"/>
      <c r="J55" s="12"/>
      <c r="K55" s="12"/>
      <c r="L55" s="12"/>
      <c r="M55" s="12"/>
    </row>
    <row r="56" spans="1:13" ht="15.75" x14ac:dyDescent="0.25">
      <c r="A56" s="24" t="s">
        <v>48</v>
      </c>
      <c r="B56" s="14">
        <v>400</v>
      </c>
      <c r="C56" s="14">
        <f>3*30</f>
        <v>90</v>
      </c>
      <c r="D56" s="15">
        <f>D55*E56/E55</f>
        <v>0.82191780821917804</v>
      </c>
      <c r="E56" s="14">
        <v>1</v>
      </c>
      <c r="F56" s="12"/>
      <c r="G56" s="12"/>
      <c r="H56" s="12"/>
      <c r="I56" s="12"/>
      <c r="J56" s="12"/>
      <c r="K56" s="12"/>
      <c r="L56" s="12"/>
      <c r="M56" s="12"/>
    </row>
    <row r="57" spans="1:13" ht="15.75" x14ac:dyDescent="0.25">
      <c r="A57" s="14"/>
      <c r="B57" s="15">
        <f>B56*C57/C56</f>
        <v>11.111111111111111</v>
      </c>
      <c r="C57" s="14">
        <v>2.5</v>
      </c>
      <c r="D57" s="14"/>
      <c r="E57" s="14"/>
      <c r="F57" s="12"/>
      <c r="G57" s="12"/>
      <c r="H57" s="12"/>
      <c r="I57" s="12"/>
      <c r="J57" s="12"/>
      <c r="K57" s="12"/>
      <c r="L57" s="12"/>
      <c r="M57" s="12"/>
    </row>
    <row r="58" spans="1:13" ht="15.7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5.7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5.7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spans="1:13" ht="15.7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</sheetData>
  <mergeCells count="6">
    <mergeCell ref="A51:E52"/>
    <mergeCell ref="A46:B47"/>
    <mergeCell ref="A48:B48"/>
    <mergeCell ref="D32:L32"/>
    <mergeCell ref="H21:J22"/>
    <mergeCell ref="A26:L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 TACOS</vt:lpstr>
      <vt:lpstr>500 TACOS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Ana Hernández</cp:lastModifiedBy>
  <dcterms:created xsi:type="dcterms:W3CDTF">2023-05-03T00:52:23Z</dcterms:created>
  <dcterms:modified xsi:type="dcterms:W3CDTF">2023-05-03T01:24:42Z</dcterms:modified>
</cp:coreProperties>
</file>