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LE KULIAH\Semester 6\Teknologi Data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6" i="1" l="1"/>
  <c r="K115" i="1"/>
  <c r="W81" i="1"/>
  <c r="J98" i="1"/>
  <c r="J90" i="1"/>
  <c r="J82" i="1"/>
  <c r="I67" i="1"/>
  <c r="I74" i="1"/>
  <c r="I68" i="1"/>
  <c r="I69" i="1"/>
  <c r="I70" i="1"/>
  <c r="I71" i="1"/>
  <c r="I72" i="1"/>
  <c r="I73" i="1"/>
  <c r="B75" i="1"/>
  <c r="H74" i="1"/>
  <c r="G74" i="1"/>
  <c r="F74" i="1"/>
  <c r="E74" i="1"/>
  <c r="D74" i="1"/>
  <c r="C74" i="1"/>
  <c r="B74" i="1"/>
  <c r="G73" i="1"/>
  <c r="E63" i="1"/>
  <c r="H73" i="1"/>
  <c r="H68" i="1"/>
  <c r="H69" i="1"/>
  <c r="H70" i="1"/>
  <c r="H71" i="1"/>
  <c r="H72" i="1"/>
  <c r="H67" i="1"/>
  <c r="G72" i="1"/>
  <c r="G71" i="1"/>
  <c r="G70" i="1"/>
  <c r="G69" i="1"/>
  <c r="G68" i="1"/>
  <c r="G67" i="1"/>
  <c r="F68" i="1"/>
  <c r="F69" i="1"/>
  <c r="F70" i="1"/>
  <c r="F71" i="1"/>
  <c r="F72" i="1"/>
  <c r="F73" i="1"/>
  <c r="F67" i="1"/>
  <c r="E68" i="1"/>
  <c r="E69" i="1"/>
  <c r="E70" i="1"/>
  <c r="E71" i="1"/>
  <c r="E72" i="1"/>
  <c r="E73" i="1"/>
  <c r="E67" i="1"/>
  <c r="D73" i="1"/>
  <c r="D72" i="1"/>
  <c r="D71" i="1"/>
  <c r="D70" i="1"/>
  <c r="D69" i="1"/>
  <c r="D68" i="1"/>
  <c r="D67" i="1"/>
  <c r="E60" i="1"/>
  <c r="E57" i="1"/>
  <c r="E54" i="1"/>
  <c r="E51" i="1"/>
  <c r="E48" i="1"/>
  <c r="E45" i="1"/>
  <c r="F37" i="1"/>
  <c r="I30" i="1"/>
  <c r="A23" i="1"/>
  <c r="B23" i="1"/>
  <c r="D17" i="1"/>
  <c r="D18" i="1"/>
  <c r="D19" i="1"/>
  <c r="D20" i="1"/>
  <c r="D21" i="1"/>
  <c r="D22" i="1"/>
  <c r="D16" i="1"/>
  <c r="E17" i="1"/>
  <c r="E18" i="1"/>
  <c r="E19" i="1"/>
  <c r="E20" i="1"/>
  <c r="E21" i="1"/>
  <c r="E22" i="1"/>
  <c r="E16" i="1"/>
  <c r="C22" i="1"/>
  <c r="C21" i="1"/>
  <c r="C20" i="1"/>
  <c r="C19" i="1"/>
  <c r="C18" i="1"/>
  <c r="C17" i="1"/>
  <c r="C16" i="1"/>
  <c r="E23" i="1" l="1"/>
  <c r="D23" i="1"/>
  <c r="C23" i="1"/>
</calcChain>
</file>

<file path=xl/sharedStrings.xml><?xml version="1.0" encoding="utf-8"?>
<sst xmlns="http://schemas.openxmlformats.org/spreadsheetml/2006/main" count="88" uniqueCount="59">
  <si>
    <t>TUGAS</t>
  </si>
  <si>
    <t>Carilah persamaan regresi dari data</t>
  </si>
  <si>
    <t>berikut:</t>
  </si>
  <si>
    <t>X</t>
  </si>
  <si>
    <t>Y</t>
  </si>
  <si>
    <t>Data Yang dikumpulkan</t>
  </si>
  <si>
    <t>Persamaan Regresi</t>
  </si>
  <si>
    <t>XY</t>
  </si>
  <si>
    <t>X^2</t>
  </si>
  <si>
    <t>Y^2</t>
  </si>
  <si>
    <t>B=</t>
  </si>
  <si>
    <t>=</t>
  </si>
  <si>
    <t>a=</t>
  </si>
  <si>
    <t>Nilai Prediksi</t>
  </si>
  <si>
    <t>Berapa Besar data regresi jika sebesar 12?</t>
  </si>
  <si>
    <t>NO</t>
  </si>
  <si>
    <t>Jumlah</t>
  </si>
  <si>
    <t>Y pred</t>
  </si>
  <si>
    <t>(Y-Ypred)^2</t>
  </si>
  <si>
    <t>(Y-Yrata)^2</t>
  </si>
  <si>
    <t>(7*(564)-(42)*(91))/(7*(280)-(42)^2)</t>
  </si>
  <si>
    <t>(91-(0,64285714*42))/7</t>
  </si>
  <si>
    <t>9,14286+0,64285714X+ e</t>
  </si>
  <si>
    <t>9,14286+(0,64285714*3)</t>
  </si>
  <si>
    <t>Berapa Besar data regresi jika sebesar 4?</t>
  </si>
  <si>
    <t>Berapa Besar data regresi jika sebesar 5?</t>
  </si>
  <si>
    <t>Berapa Besar data regresi jika sebesar 6?</t>
  </si>
  <si>
    <t>Berapa Besar data regresi jika sebesar 7?</t>
  </si>
  <si>
    <t>Berapa Besar data regresi jika sebesar 8?</t>
  </si>
  <si>
    <t>Berapa Besar data regresi jika sebesar 9?</t>
  </si>
  <si>
    <t>9,14286+(0,64285714*4)</t>
  </si>
  <si>
    <t>9,14286+(0,64285714*5)</t>
  </si>
  <si>
    <t>9,14286+(0,64285714*6)</t>
  </si>
  <si>
    <t>9,14286+(0,64285714*7)</t>
  </si>
  <si>
    <t>9,14286+(0,64285714*8)</t>
  </si>
  <si>
    <t>9,14286+(0,64285714*9)</t>
  </si>
  <si>
    <t>rata2</t>
  </si>
  <si>
    <t>Koefesien Determinasi</t>
  </si>
  <si>
    <t>R^2</t>
  </si>
  <si>
    <t>1-(4,42857142862788)/(16)</t>
  </si>
  <si>
    <t>Koefesien Determinasi Disesuaikan (adjusted)</t>
  </si>
  <si>
    <t>Radj</t>
  </si>
  <si>
    <t>Kesalahan Baku Estimasi</t>
  </si>
  <si>
    <t>Se</t>
  </si>
  <si>
    <t>SQRT((4,42857142862788)/(7-2))</t>
  </si>
  <si>
    <t>Standar Error Koefesien Regresi</t>
  </si>
  <si>
    <t>0,94112/SQRT(280-(42)^2/7)</t>
  </si>
  <si>
    <t>Sb</t>
  </si>
  <si>
    <t>Uji F</t>
  </si>
  <si>
    <t>0,72321-1*((1-0,72321)/5)</t>
  </si>
  <si>
    <t>Uji T</t>
  </si>
  <si>
    <t>Thitung</t>
  </si>
  <si>
    <t>0,642857142857143/0,177854962419222</t>
  </si>
  <si>
    <t>F</t>
  </si>
  <si>
    <t>(0,72321)/((1-0,72321)/5)</t>
  </si>
  <si>
    <t>maka persamaan regresi dinyatakan Baik (good of fit)</t>
  </si>
  <si>
    <t>Karena F hitung (13,064236) &gt; dari F tabel (6,61)</t>
  </si>
  <si>
    <t>maka Ha diterima</t>
  </si>
  <si>
    <t>Karena t hitung (3,6145) &gt; dari t tabel (2,015)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</si>
</sst>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Arial"/>
      <family val="2"/>
    </font>
    <font>
      <b/>
      <sz val="16"/>
      <name val="Calibri"/>
      <family val="2"/>
      <scheme val="minor"/>
    </font>
    <font>
      <b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1" xfId="0" applyBorder="1"/>
    <xf numFmtId="0" fontId="1" fillId="4" borderId="8" xfId="0" applyFont="1" applyFill="1" applyBorder="1"/>
    <xf numFmtId="0" fontId="0" fillId="4" borderId="9" xfId="0" applyFill="1" applyBorder="1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1" fillId="0" borderId="1" xfId="0" applyFont="1" applyBorder="1"/>
    <xf numFmtId="0" fontId="3" fillId="0" borderId="0" xfId="0" applyFont="1" applyAlignment="1">
      <alignment horizontal="center" vertical="center"/>
    </xf>
    <xf numFmtId="0" fontId="0" fillId="4" borderId="10" xfId="0" applyFill="1" applyBorder="1"/>
    <xf numFmtId="0" fontId="0" fillId="6" borderId="0" xfId="0" applyFill="1" applyBorder="1"/>
    <xf numFmtId="0" fontId="1" fillId="3" borderId="8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1" fillId="3" borderId="1" xfId="0" applyFont="1" applyFill="1" applyBorder="1"/>
    <xf numFmtId="0" fontId="0" fillId="3" borderId="8" xfId="0" applyFill="1" applyBorder="1"/>
    <xf numFmtId="0" fontId="5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37743</xdr:colOff>
      <xdr:row>27</xdr:row>
      <xdr:rowOff>190405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0"/>
          <a:ext cx="2857143" cy="7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3</xdr:col>
      <xdr:colOff>28324</xdr:colOff>
      <xdr:row>35</xdr:row>
      <xdr:rowOff>9429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10275"/>
          <a:ext cx="2009524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2</xdr:col>
      <xdr:colOff>714133</xdr:colOff>
      <xdr:row>82</xdr:row>
      <xdr:rowOff>171338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097250"/>
          <a:ext cx="1933333" cy="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2</xdr:col>
      <xdr:colOff>714133</xdr:colOff>
      <xdr:row>91</xdr:row>
      <xdr:rowOff>85610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697450"/>
          <a:ext cx="1933333" cy="9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3</xdr:col>
      <xdr:colOff>171181</xdr:colOff>
      <xdr:row>100</xdr:row>
      <xdr:rowOff>85586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297650"/>
          <a:ext cx="2152381" cy="1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2</xdr:col>
      <xdr:colOff>333181</xdr:colOff>
      <xdr:row>107</xdr:row>
      <xdr:rowOff>85633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088350"/>
          <a:ext cx="1552381" cy="7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79</xdr:row>
      <xdr:rowOff>0</xdr:rowOff>
    </xdr:from>
    <xdr:to>
      <xdr:col>14</xdr:col>
      <xdr:colOff>533105</xdr:colOff>
      <xdr:row>82</xdr:row>
      <xdr:rowOff>76100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16097250"/>
          <a:ext cx="2361905" cy="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2</xdr:col>
      <xdr:colOff>190324</xdr:colOff>
      <xdr:row>116</xdr:row>
      <xdr:rowOff>18943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2688550"/>
          <a:ext cx="1409524" cy="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"/>
  <sheetViews>
    <sheetView tabSelected="1" topLeftCell="A102" workbookViewId="0">
      <selection activeCell="F118" sqref="F118"/>
    </sheetView>
  </sheetViews>
  <sheetFormatPr defaultRowHeight="15" x14ac:dyDescent="0.25"/>
  <cols>
    <col min="3" max="3" width="11.42578125" customWidth="1"/>
    <col min="4" max="4" width="12.5703125" customWidth="1"/>
    <col min="6" max="6" width="12.28515625" customWidth="1"/>
    <col min="8" max="8" width="21.7109375" customWidth="1"/>
    <col min="9" max="9" width="15.85546875" customWidth="1"/>
    <col min="10" max="10" width="17.28515625" customWidth="1"/>
    <col min="11" max="11" width="11.28515625" customWidth="1"/>
  </cols>
  <sheetData>
    <row r="1" spans="1:8" x14ac:dyDescent="0.25">
      <c r="A1" s="1" t="s">
        <v>0</v>
      </c>
      <c r="B1" s="2"/>
      <c r="C1" s="3"/>
    </row>
    <row r="2" spans="1:8" x14ac:dyDescent="0.25">
      <c r="A2" s="4"/>
      <c r="B2" s="5"/>
      <c r="C2" s="6"/>
    </row>
    <row r="4" spans="1:8" x14ac:dyDescent="0.25">
      <c r="A4" s="7" t="s">
        <v>1</v>
      </c>
      <c r="B4" s="8"/>
      <c r="C4" s="8"/>
      <c r="D4" s="9"/>
    </row>
    <row r="5" spans="1:8" x14ac:dyDescent="0.25">
      <c r="A5" s="10" t="s">
        <v>2</v>
      </c>
      <c r="B5" s="11"/>
      <c r="C5" s="11"/>
      <c r="D5" s="12"/>
    </row>
    <row r="8" spans="1:8" x14ac:dyDescent="0.25">
      <c r="A8" t="s">
        <v>5</v>
      </c>
    </row>
    <row r="10" spans="1:8" x14ac:dyDescent="0.25">
      <c r="A10" s="13" t="s">
        <v>3</v>
      </c>
      <c r="B10" s="13">
        <v>3</v>
      </c>
      <c r="C10" s="13">
        <v>4</v>
      </c>
      <c r="D10" s="13">
        <v>5</v>
      </c>
      <c r="E10" s="13">
        <v>6</v>
      </c>
      <c r="F10" s="13">
        <v>7</v>
      </c>
      <c r="G10" s="13">
        <v>8</v>
      </c>
      <c r="H10" s="13">
        <v>9</v>
      </c>
    </row>
    <row r="11" spans="1:8" x14ac:dyDescent="0.25">
      <c r="A11" s="13" t="s">
        <v>4</v>
      </c>
      <c r="B11" s="13">
        <v>12</v>
      </c>
      <c r="C11" s="13">
        <v>11</v>
      </c>
      <c r="D11" s="13">
        <v>13</v>
      </c>
      <c r="E11" s="13">
        <v>12</v>
      </c>
      <c r="F11" s="13">
        <v>13</v>
      </c>
      <c r="G11" s="13">
        <v>14</v>
      </c>
      <c r="H11" s="13">
        <v>16</v>
      </c>
    </row>
    <row r="13" spans="1:8" x14ac:dyDescent="0.25">
      <c r="A13" s="14" t="s">
        <v>6</v>
      </c>
      <c r="B13" s="15"/>
    </row>
    <row r="15" spans="1:8" x14ac:dyDescent="0.25">
      <c r="A15" s="13" t="s">
        <v>4</v>
      </c>
      <c r="B15" s="13" t="s">
        <v>3</v>
      </c>
      <c r="C15" s="13" t="s">
        <v>7</v>
      </c>
      <c r="D15" s="13" t="s">
        <v>9</v>
      </c>
      <c r="E15" s="13" t="s">
        <v>8</v>
      </c>
    </row>
    <row r="16" spans="1:8" x14ac:dyDescent="0.25">
      <c r="A16" s="13">
        <v>12</v>
      </c>
      <c r="B16" s="13">
        <v>3</v>
      </c>
      <c r="C16" s="13">
        <f>B16*A16</f>
        <v>36</v>
      </c>
      <c r="D16" s="13">
        <f>$A16^2</f>
        <v>144</v>
      </c>
      <c r="E16" s="13">
        <f>$B16^2</f>
        <v>9</v>
      </c>
    </row>
    <row r="17" spans="1:9" x14ac:dyDescent="0.25">
      <c r="A17" s="13">
        <v>11</v>
      </c>
      <c r="B17" s="13">
        <v>4</v>
      </c>
      <c r="C17" s="13">
        <f>B17*A17</f>
        <v>44</v>
      </c>
      <c r="D17" s="13">
        <f t="shared" ref="D17:D22" si="0">$A17^2</f>
        <v>121</v>
      </c>
      <c r="E17" s="13">
        <f>$B17^2</f>
        <v>16</v>
      </c>
    </row>
    <row r="18" spans="1:9" x14ac:dyDescent="0.25">
      <c r="A18" s="13">
        <v>13</v>
      </c>
      <c r="B18" s="13">
        <v>5</v>
      </c>
      <c r="C18" s="13">
        <f>B18*A18</f>
        <v>65</v>
      </c>
      <c r="D18" s="13">
        <f t="shared" si="0"/>
        <v>169</v>
      </c>
      <c r="E18" s="13">
        <f>$B18^2</f>
        <v>25</v>
      </c>
    </row>
    <row r="19" spans="1:9" x14ac:dyDescent="0.25">
      <c r="A19" s="13">
        <v>12</v>
      </c>
      <c r="B19" s="13">
        <v>6</v>
      </c>
      <c r="C19" s="13">
        <f>B19*A19</f>
        <v>72</v>
      </c>
      <c r="D19" s="13">
        <f t="shared" si="0"/>
        <v>144</v>
      </c>
      <c r="E19" s="13">
        <f>$B19^2</f>
        <v>36</v>
      </c>
    </row>
    <row r="20" spans="1:9" x14ac:dyDescent="0.25">
      <c r="A20" s="13">
        <v>13</v>
      </c>
      <c r="B20" s="13">
        <v>7</v>
      </c>
      <c r="C20" s="13">
        <f>B20*A20</f>
        <v>91</v>
      </c>
      <c r="D20" s="13">
        <f t="shared" si="0"/>
        <v>169</v>
      </c>
      <c r="E20" s="13">
        <f>$B20^2</f>
        <v>49</v>
      </c>
    </row>
    <row r="21" spans="1:9" x14ac:dyDescent="0.25">
      <c r="A21" s="13">
        <v>14</v>
      </c>
      <c r="B21" s="13">
        <v>8</v>
      </c>
      <c r="C21" s="13">
        <f>B21*A21</f>
        <v>112</v>
      </c>
      <c r="D21" s="13">
        <f t="shared" si="0"/>
        <v>196</v>
      </c>
      <c r="E21" s="13">
        <f>$B21^2</f>
        <v>64</v>
      </c>
    </row>
    <row r="22" spans="1:9" x14ac:dyDescent="0.25">
      <c r="A22" s="13">
        <v>16</v>
      </c>
      <c r="B22" s="13">
        <v>9</v>
      </c>
      <c r="C22" s="13">
        <f>B22*A22</f>
        <v>144</v>
      </c>
      <c r="D22" s="13">
        <f t="shared" si="0"/>
        <v>256</v>
      </c>
      <c r="E22" s="13">
        <f>$B22^2</f>
        <v>81</v>
      </c>
    </row>
    <row r="23" spans="1:9" x14ac:dyDescent="0.25">
      <c r="A23" s="13">
        <f>SUM(A16:A22)</f>
        <v>91</v>
      </c>
      <c r="B23" s="13">
        <f>SUM(B16:B22)</f>
        <v>42</v>
      </c>
      <c r="C23" s="13">
        <f>SUM(C16:C22)</f>
        <v>564</v>
      </c>
      <c r="D23" s="13">
        <f>SUM(D16:D22)</f>
        <v>1199</v>
      </c>
      <c r="E23" s="13">
        <f>SUM(E16:E22)</f>
        <v>280</v>
      </c>
    </row>
    <row r="30" spans="1:9" ht="23.25" x14ac:dyDescent="0.35">
      <c r="A30" s="18" t="s">
        <v>10</v>
      </c>
      <c r="B30" s="16" t="s">
        <v>20</v>
      </c>
      <c r="H30" s="19" t="s">
        <v>11</v>
      </c>
      <c r="I30" s="17">
        <f>(7*(564)-(42)*(91))/(7*(280)-(42)^2)</f>
        <v>0.6428571428571429</v>
      </c>
    </row>
    <row r="37" spans="1:7" ht="23.25" x14ac:dyDescent="0.35">
      <c r="A37" s="20" t="s">
        <v>12</v>
      </c>
      <c r="B37" s="16" t="s">
        <v>21</v>
      </c>
      <c r="E37" s="19" t="s">
        <v>11</v>
      </c>
      <c r="F37" s="17">
        <f>(91-(0.64285714*42))/7</f>
        <v>9.1428571600000001</v>
      </c>
    </row>
    <row r="39" spans="1:7" ht="23.25" x14ac:dyDescent="0.35">
      <c r="A39" s="18" t="s">
        <v>4</v>
      </c>
      <c r="B39" s="22" t="s">
        <v>11</v>
      </c>
      <c r="C39" s="17" t="s">
        <v>22</v>
      </c>
      <c r="D39" s="21"/>
      <c r="E39" s="17"/>
    </row>
    <row r="42" spans="1:7" x14ac:dyDescent="0.25">
      <c r="A42" s="14" t="s">
        <v>13</v>
      </c>
      <c r="B42" s="23"/>
    </row>
    <row r="43" spans="1:7" x14ac:dyDescent="0.25">
      <c r="G43">
        <v>9.1428571600000001</v>
      </c>
    </row>
    <row r="44" spans="1:7" x14ac:dyDescent="0.25">
      <c r="A44" t="s">
        <v>14</v>
      </c>
    </row>
    <row r="45" spans="1:7" ht="23.25" x14ac:dyDescent="0.3">
      <c r="A45" s="17" t="s">
        <v>23</v>
      </c>
      <c r="D45" s="19" t="s">
        <v>11</v>
      </c>
      <c r="E45">
        <f>9.14286+(0.64285714*3)</f>
        <v>11.071431420000001</v>
      </c>
    </row>
    <row r="47" spans="1:7" x14ac:dyDescent="0.25">
      <c r="A47" t="s">
        <v>24</v>
      </c>
    </row>
    <row r="48" spans="1:7" ht="23.25" x14ac:dyDescent="0.3">
      <c r="A48" s="17" t="s">
        <v>30</v>
      </c>
      <c r="D48" s="19" t="s">
        <v>11</v>
      </c>
      <c r="E48">
        <f>9.14286+(0.64285714*4)</f>
        <v>11.71428856</v>
      </c>
    </row>
    <row r="50" spans="1:5" x14ac:dyDescent="0.25">
      <c r="A50" t="s">
        <v>25</v>
      </c>
    </row>
    <row r="51" spans="1:5" ht="23.25" x14ac:dyDescent="0.3">
      <c r="A51" s="17" t="s">
        <v>31</v>
      </c>
      <c r="D51" s="19" t="s">
        <v>11</v>
      </c>
      <c r="E51">
        <f>9.14286+(0.64285714*5)</f>
        <v>12.3571457</v>
      </c>
    </row>
    <row r="53" spans="1:5" x14ac:dyDescent="0.25">
      <c r="A53" t="s">
        <v>26</v>
      </c>
    </row>
    <row r="54" spans="1:5" ht="23.25" x14ac:dyDescent="0.3">
      <c r="A54" s="17" t="s">
        <v>32</v>
      </c>
      <c r="D54" s="19" t="s">
        <v>11</v>
      </c>
      <c r="E54">
        <f>9.14286+(0.64285714*6)</f>
        <v>13.000002840000001</v>
      </c>
    </row>
    <row r="56" spans="1:5" x14ac:dyDescent="0.25">
      <c r="A56" t="s">
        <v>27</v>
      </c>
    </row>
    <row r="57" spans="1:5" ht="23.25" x14ac:dyDescent="0.3">
      <c r="A57" s="17" t="s">
        <v>33</v>
      </c>
      <c r="D57" s="19" t="s">
        <v>11</v>
      </c>
      <c r="E57">
        <f>9.14286+(0.64285714*7)</f>
        <v>13.642859980000001</v>
      </c>
    </row>
    <row r="59" spans="1:5" x14ac:dyDescent="0.25">
      <c r="A59" t="s">
        <v>28</v>
      </c>
    </row>
    <row r="60" spans="1:5" ht="23.25" x14ac:dyDescent="0.3">
      <c r="A60" s="17" t="s">
        <v>34</v>
      </c>
      <c r="D60" s="19" t="s">
        <v>11</v>
      </c>
      <c r="E60">
        <f>9.14286+(0.64285714*8)</f>
        <v>14.285717120000001</v>
      </c>
    </row>
    <row r="62" spans="1:5" x14ac:dyDescent="0.25">
      <c r="A62" t="s">
        <v>29</v>
      </c>
    </row>
    <row r="63" spans="1:5" ht="23.25" x14ac:dyDescent="0.3">
      <c r="A63" s="17" t="s">
        <v>35</v>
      </c>
      <c r="D63" s="19" t="s">
        <v>11</v>
      </c>
      <c r="E63">
        <f>9.14286+(0.64285714*9)</f>
        <v>14.928574260000001</v>
      </c>
    </row>
    <row r="66" spans="1:16" x14ac:dyDescent="0.25">
      <c r="A66" s="13" t="s">
        <v>15</v>
      </c>
      <c r="B66" s="13" t="s">
        <v>4</v>
      </c>
      <c r="C66" s="13" t="s">
        <v>3</v>
      </c>
      <c r="D66" s="13" t="s">
        <v>7</v>
      </c>
      <c r="E66" s="13" t="s">
        <v>8</v>
      </c>
      <c r="F66" s="13" t="s">
        <v>9</v>
      </c>
      <c r="G66" s="13" t="s">
        <v>17</v>
      </c>
      <c r="H66" s="13" t="s">
        <v>18</v>
      </c>
      <c r="I66" s="13" t="s">
        <v>19</v>
      </c>
    </row>
    <row r="67" spans="1:16" x14ac:dyDescent="0.25">
      <c r="A67" s="13">
        <v>1</v>
      </c>
      <c r="B67" s="13">
        <v>12</v>
      </c>
      <c r="C67" s="13">
        <v>3</v>
      </c>
      <c r="D67" s="13">
        <f>C67*B67</f>
        <v>36</v>
      </c>
      <c r="E67" s="13">
        <f>C67^2</f>
        <v>9</v>
      </c>
      <c r="F67" s="13">
        <f>B67^2</f>
        <v>144</v>
      </c>
      <c r="G67" s="13">
        <f>9.14286+(0.64285714*3)</f>
        <v>11.071431420000001</v>
      </c>
      <c r="H67" s="13">
        <f>($B67-$G67)^2</f>
        <v>0.86223960776321362</v>
      </c>
      <c r="I67" s="13">
        <f>($B67-$B$75)^2</f>
        <v>1</v>
      </c>
    </row>
    <row r="68" spans="1:16" x14ac:dyDescent="0.25">
      <c r="A68" s="13">
        <v>2</v>
      </c>
      <c r="B68" s="13">
        <v>11</v>
      </c>
      <c r="C68" s="13">
        <v>4</v>
      </c>
      <c r="D68" s="13">
        <f>C68*B68</f>
        <v>44</v>
      </c>
      <c r="E68" s="13">
        <f t="shared" ref="E68:E73" si="1">C68^2</f>
        <v>16</v>
      </c>
      <c r="F68" s="13">
        <f t="shared" ref="F68:F73" si="2">B68^2</f>
        <v>121</v>
      </c>
      <c r="G68" s="13">
        <f>9.14286+(0.64285714*4)</f>
        <v>11.71428856</v>
      </c>
      <c r="H68" s="13">
        <f t="shared" ref="H68:H73" si="3">($B68-$G68)^2</f>
        <v>0.51020814694687355</v>
      </c>
      <c r="I68" s="13">
        <f t="shared" ref="I68:I73" si="4">($B68-$B$75)^2</f>
        <v>4</v>
      </c>
    </row>
    <row r="69" spans="1:16" x14ac:dyDescent="0.25">
      <c r="A69" s="13">
        <v>3</v>
      </c>
      <c r="B69" s="13">
        <v>13</v>
      </c>
      <c r="C69" s="13">
        <v>5</v>
      </c>
      <c r="D69" s="13">
        <f>C69*B69</f>
        <v>65</v>
      </c>
      <c r="E69" s="13">
        <f t="shared" si="1"/>
        <v>25</v>
      </c>
      <c r="F69" s="13">
        <f t="shared" si="2"/>
        <v>169</v>
      </c>
      <c r="G69" s="13">
        <f>9.14286+(0.64285714*5)</f>
        <v>12.3571457</v>
      </c>
      <c r="H69" s="13">
        <f t="shared" si="3"/>
        <v>0.41326165102848972</v>
      </c>
      <c r="I69" s="13">
        <f t="shared" si="4"/>
        <v>0</v>
      </c>
    </row>
    <row r="70" spans="1:16" x14ac:dyDescent="0.25">
      <c r="A70" s="13">
        <v>4</v>
      </c>
      <c r="B70" s="13">
        <v>12</v>
      </c>
      <c r="C70" s="13">
        <v>6</v>
      </c>
      <c r="D70" s="13">
        <f>C70*B70</f>
        <v>72</v>
      </c>
      <c r="E70" s="13">
        <f t="shared" si="1"/>
        <v>36</v>
      </c>
      <c r="F70" s="13">
        <f t="shared" si="2"/>
        <v>144</v>
      </c>
      <c r="G70" s="13">
        <f>9.14286+(0.64285714*6)</f>
        <v>13.000002840000001</v>
      </c>
      <c r="H70" s="13">
        <f t="shared" si="3"/>
        <v>1.0000056800080666</v>
      </c>
      <c r="I70" s="13">
        <f t="shared" si="4"/>
        <v>1</v>
      </c>
    </row>
    <row r="71" spans="1:16" x14ac:dyDescent="0.25">
      <c r="A71" s="13">
        <v>5</v>
      </c>
      <c r="B71" s="13">
        <v>13</v>
      </c>
      <c r="C71" s="13">
        <v>7</v>
      </c>
      <c r="D71" s="13">
        <f>C71*B71</f>
        <v>91</v>
      </c>
      <c r="E71" s="13">
        <f t="shared" si="1"/>
        <v>49</v>
      </c>
      <c r="F71" s="13">
        <f t="shared" si="2"/>
        <v>169</v>
      </c>
      <c r="G71" s="13">
        <f>9.14286+(0.64285714*7)</f>
        <v>13.642859980000001</v>
      </c>
      <c r="H71" s="13">
        <f t="shared" si="3"/>
        <v>0.41326895388560142</v>
      </c>
      <c r="I71" s="13">
        <f t="shared" si="4"/>
        <v>0</v>
      </c>
    </row>
    <row r="72" spans="1:16" x14ac:dyDescent="0.25">
      <c r="A72" s="13">
        <v>6</v>
      </c>
      <c r="B72" s="13">
        <v>14</v>
      </c>
      <c r="C72" s="13">
        <v>8</v>
      </c>
      <c r="D72" s="13">
        <f>C72*B72</f>
        <v>112</v>
      </c>
      <c r="E72" s="13">
        <f t="shared" si="1"/>
        <v>64</v>
      </c>
      <c r="F72" s="13">
        <f t="shared" si="2"/>
        <v>196</v>
      </c>
      <c r="G72" s="13">
        <f>9.14286+(0.64285714*8)</f>
        <v>14.285717120000001</v>
      </c>
      <c r="H72" s="13">
        <f t="shared" si="3"/>
        <v>8.1634272661094992E-2</v>
      </c>
      <c r="I72" s="13">
        <f t="shared" si="4"/>
        <v>1</v>
      </c>
    </row>
    <row r="73" spans="1:16" x14ac:dyDescent="0.25">
      <c r="A73" s="13">
        <v>7</v>
      </c>
      <c r="B73" s="13">
        <v>16</v>
      </c>
      <c r="C73" s="13">
        <v>9</v>
      </c>
      <c r="D73" s="13">
        <f>C73*B73</f>
        <v>144</v>
      </c>
      <c r="E73" s="13">
        <f t="shared" si="1"/>
        <v>81</v>
      </c>
      <c r="F73" s="13">
        <f t="shared" si="2"/>
        <v>256</v>
      </c>
      <c r="G73">
        <f>9.14286+(0.64285714*9)</f>
        <v>14.928574260000001</v>
      </c>
      <c r="H73" s="13">
        <f>($B73-$G73)^2</f>
        <v>1.1479531163345449</v>
      </c>
      <c r="I73" s="13">
        <f t="shared" si="4"/>
        <v>9</v>
      </c>
    </row>
    <row r="74" spans="1:16" x14ac:dyDescent="0.25">
      <c r="A74" s="24" t="s">
        <v>16</v>
      </c>
      <c r="B74" s="24">
        <f>SUM(B67:B73)</f>
        <v>91</v>
      </c>
      <c r="C74" s="24">
        <f>SUM(C67:C73)</f>
        <v>42</v>
      </c>
      <c r="D74" s="24">
        <f>SUM(D67:D73)</f>
        <v>564</v>
      </c>
      <c r="E74" s="24">
        <f>SUM(E67:E73)</f>
        <v>280</v>
      </c>
      <c r="F74" s="24">
        <f>SUM(F67:F73)</f>
        <v>1199</v>
      </c>
      <c r="G74" s="24">
        <f>SUM(G67:G73)</f>
        <v>91.000019880000011</v>
      </c>
      <c r="H74" s="24">
        <f>SUM(H67:H73)</f>
        <v>4.428571428627885</v>
      </c>
      <c r="I74" s="24">
        <f>SUM(I67:I73)</f>
        <v>16</v>
      </c>
    </row>
    <row r="75" spans="1:16" x14ac:dyDescent="0.25">
      <c r="A75" t="s">
        <v>36</v>
      </c>
      <c r="B75">
        <f>AVERAGE(B67:B73)</f>
        <v>13</v>
      </c>
    </row>
    <row r="78" spans="1:16" x14ac:dyDescent="0.25">
      <c r="A78" s="14" t="s">
        <v>37</v>
      </c>
      <c r="B78" s="23"/>
      <c r="C78" s="23"/>
      <c r="L78" s="32" t="s">
        <v>40</v>
      </c>
      <c r="M78" s="29"/>
      <c r="N78" s="29"/>
      <c r="O78" s="29"/>
      <c r="P78" s="30"/>
    </row>
    <row r="81" spans="1:23" ht="21" x14ac:dyDescent="0.35">
      <c r="P81" s="17" t="s">
        <v>41</v>
      </c>
      <c r="Q81" s="34" t="s">
        <v>11</v>
      </c>
      <c r="R81" s="16" t="s">
        <v>49</v>
      </c>
      <c r="V81" s="34" t="s">
        <v>11</v>
      </c>
      <c r="W81" s="33">
        <f>0.72321-1*((1-0.72321)/5)</f>
        <v>0.667852</v>
      </c>
    </row>
    <row r="82" spans="1:23" ht="21" x14ac:dyDescent="0.35">
      <c r="D82" s="18" t="s">
        <v>38</v>
      </c>
      <c r="E82" s="25" t="s">
        <v>11</v>
      </c>
      <c r="F82" s="16" t="s">
        <v>39</v>
      </c>
      <c r="I82" s="25" t="s">
        <v>11</v>
      </c>
      <c r="J82" s="16">
        <f>1-(4.42857142862788)/(16)</f>
        <v>0.72321428571075752</v>
      </c>
    </row>
    <row r="86" spans="1:23" x14ac:dyDescent="0.25">
      <c r="A86" s="14" t="s">
        <v>42</v>
      </c>
      <c r="B86" s="26"/>
      <c r="C86" s="15"/>
      <c r="D86" s="27"/>
      <c r="E86" s="27"/>
    </row>
    <row r="90" spans="1:23" ht="21" x14ac:dyDescent="0.35">
      <c r="D90" s="20" t="s">
        <v>43</v>
      </c>
      <c r="E90" s="25" t="s">
        <v>11</v>
      </c>
      <c r="F90" s="17" t="s">
        <v>44</v>
      </c>
      <c r="I90" s="25" t="s">
        <v>11</v>
      </c>
      <c r="J90" s="16">
        <f>SQRT((4.42857142862788)/(7-2))</f>
        <v>0.94112394812031852</v>
      </c>
    </row>
    <row r="94" spans="1:23" x14ac:dyDescent="0.25">
      <c r="A94" s="28" t="s">
        <v>45</v>
      </c>
      <c r="B94" s="29"/>
      <c r="C94" s="30"/>
    </row>
    <row r="98" spans="1:10" ht="21" x14ac:dyDescent="0.35">
      <c r="D98" s="18" t="s">
        <v>47</v>
      </c>
      <c r="E98" s="25" t="s">
        <v>11</v>
      </c>
      <c r="F98" s="16" t="s">
        <v>46</v>
      </c>
      <c r="I98" s="25" t="s">
        <v>11</v>
      </c>
      <c r="J98" s="16">
        <f>0.94112/SQRT(280-(42)^2/7)</f>
        <v>0.17785496241922194</v>
      </c>
    </row>
    <row r="103" spans="1:10" x14ac:dyDescent="0.25">
      <c r="A103" s="31" t="s">
        <v>48</v>
      </c>
    </row>
    <row r="106" spans="1:10" ht="21" x14ac:dyDescent="0.35">
      <c r="D106" s="18" t="s">
        <v>53</v>
      </c>
      <c r="E106" s="25" t="s">
        <v>11</v>
      </c>
      <c r="F106" s="16" t="s">
        <v>54</v>
      </c>
      <c r="I106" s="25" t="s">
        <v>11</v>
      </c>
      <c r="J106" s="36">
        <f>(0.72321)/((1-0.72321)/5)</f>
        <v>13.064236424726328</v>
      </c>
    </row>
    <row r="108" spans="1:10" x14ac:dyDescent="0.25">
      <c r="F108" s="37" t="s">
        <v>56</v>
      </c>
      <c r="G108" s="38"/>
      <c r="H108" s="38"/>
      <c r="I108" s="39"/>
    </row>
    <row r="109" spans="1:10" x14ac:dyDescent="0.25">
      <c r="F109" s="40" t="s">
        <v>55</v>
      </c>
      <c r="G109" s="41"/>
      <c r="H109" s="41"/>
      <c r="I109" s="42"/>
    </row>
    <row r="111" spans="1:10" x14ac:dyDescent="0.25">
      <c r="A111" s="31" t="s">
        <v>50</v>
      </c>
    </row>
    <row r="115" spans="4:11" ht="21" x14ac:dyDescent="0.35">
      <c r="D115" s="35" t="s">
        <v>51</v>
      </c>
      <c r="E115" s="25" t="s">
        <v>11</v>
      </c>
      <c r="F115" s="16" t="s">
        <v>52</v>
      </c>
      <c r="J115" s="25" t="s">
        <v>11</v>
      </c>
      <c r="K115" s="16">
        <f>0.642857142857143/0.177854962419222</f>
        <v>3.6145021432793323</v>
      </c>
    </row>
    <row r="117" spans="4:11" x14ac:dyDescent="0.25">
      <c r="F117" s="37" t="s">
        <v>58</v>
      </c>
      <c r="G117" s="38"/>
      <c r="H117" s="39"/>
    </row>
    <row r="118" spans="4:11" x14ac:dyDescent="0.25">
      <c r="F118" s="40" t="s">
        <v>57</v>
      </c>
      <c r="G118" s="41"/>
      <c r="H118" s="42"/>
    </row>
  </sheetData>
  <mergeCells count="1">
    <mergeCell ref="A1: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2021-04-30T07:04:36Z</dcterms:created>
  <dcterms:modified xsi:type="dcterms:W3CDTF">2021-04-30T09:17:39Z</dcterms:modified>
</cp:coreProperties>
</file>